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상확정조서\교동지구 택지개발사업\"/>
    </mc:Choice>
  </mc:AlternateContent>
  <bookViews>
    <workbookView xWindow="0" yWindow="0" windowWidth="15300" windowHeight="7515" activeTab="1"/>
  </bookViews>
  <sheets>
    <sheet name="전체집계표" sheetId="13" r:id="rId1"/>
    <sheet name="용지조서-전체" sheetId="1" r:id="rId2"/>
  </sheets>
  <definedNames>
    <definedName name="_xlnm.Print_Area" localSheetId="1">'용지조서-전체'!$A$1:$P$507</definedName>
    <definedName name="_xlnm.Print_Area" localSheetId="0">전체집계표!$A$1:$L$16</definedName>
    <definedName name="_xlnm.Print_Titles" localSheetId="1">'용지조서-전체'!$1:$3</definedName>
  </definedNames>
  <calcPr calcId="162913"/>
</workbook>
</file>

<file path=xl/calcChain.xml><?xml version="1.0" encoding="utf-8"?>
<calcChain xmlns="http://schemas.openxmlformats.org/spreadsheetml/2006/main">
  <c r="F8" i="1" l="1"/>
  <c r="F300" i="1" l="1"/>
  <c r="F30" i="1" l="1"/>
  <c r="F32" i="1"/>
  <c r="F29" i="1"/>
  <c r="F433" i="1" l="1"/>
  <c r="F434" i="1"/>
  <c r="F435" i="1"/>
  <c r="F436" i="1"/>
  <c r="F440" i="1"/>
  <c r="F457" i="1"/>
  <c r="F458" i="1"/>
  <c r="F459" i="1"/>
  <c r="F460" i="1"/>
  <c r="F463" i="1"/>
  <c r="F473" i="1"/>
  <c r="F474" i="1"/>
  <c r="F476" i="1"/>
  <c r="F477" i="1"/>
  <c r="F478" i="1"/>
  <c r="F479" i="1"/>
  <c r="F480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500" i="1"/>
  <c r="F501" i="1"/>
  <c r="F502" i="1"/>
  <c r="F503" i="1"/>
  <c r="F504" i="1"/>
  <c r="F505" i="1"/>
  <c r="F428" i="1"/>
  <c r="F424" i="1"/>
  <c r="F423" i="1"/>
  <c r="F409" i="1"/>
  <c r="F408" i="1"/>
  <c r="F206" i="1" l="1"/>
  <c r="F207" i="1"/>
  <c r="F208" i="1"/>
  <c r="F209" i="1"/>
  <c r="F191" i="1" l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5" i="1"/>
  <c r="F226" i="1"/>
  <c r="F238" i="1"/>
  <c r="F259" i="1"/>
  <c r="F272" i="1"/>
  <c r="F273" i="1"/>
  <c r="F279" i="1"/>
  <c r="F280" i="1"/>
  <c r="F287" i="1"/>
  <c r="F290" i="1"/>
  <c r="F291" i="1"/>
  <c r="F292" i="1"/>
  <c r="F301" i="1"/>
  <c r="F303" i="1"/>
  <c r="F305" i="1"/>
  <c r="F307" i="1"/>
  <c r="F312" i="1"/>
  <c r="F313" i="1"/>
  <c r="F314" i="1"/>
  <c r="F315" i="1"/>
  <c r="F319" i="1"/>
  <c r="F320" i="1"/>
  <c r="F324" i="1"/>
  <c r="F327" i="1"/>
  <c r="F335" i="1"/>
  <c r="F336" i="1"/>
  <c r="F340" i="1"/>
  <c r="F348" i="1"/>
  <c r="F354" i="1"/>
  <c r="F356" i="1"/>
  <c r="F358" i="1"/>
  <c r="F359" i="1"/>
  <c r="F360" i="1"/>
  <c r="F361" i="1"/>
  <c r="F362" i="1"/>
  <c r="F363" i="1"/>
  <c r="F364" i="1"/>
  <c r="F365" i="1"/>
  <c r="F372" i="1"/>
  <c r="F374" i="1"/>
  <c r="F376" i="1"/>
  <c r="F377" i="1"/>
  <c r="F378" i="1"/>
  <c r="F380" i="1"/>
  <c r="F381" i="1"/>
  <c r="F382" i="1"/>
  <c r="F383" i="1"/>
  <c r="F384" i="1"/>
  <c r="F385" i="1"/>
  <c r="F386" i="1"/>
  <c r="F387" i="1"/>
  <c r="F388" i="1"/>
  <c r="F389" i="1"/>
  <c r="F390" i="1"/>
  <c r="F407" i="1"/>
  <c r="F169" i="1"/>
  <c r="F171" i="1"/>
  <c r="F172" i="1"/>
  <c r="F173" i="1"/>
  <c r="F174" i="1"/>
  <c r="F175" i="1"/>
  <c r="F176" i="1"/>
  <c r="F177" i="1"/>
  <c r="F178" i="1"/>
  <c r="F179" i="1"/>
  <c r="F180" i="1"/>
  <c r="F181" i="1"/>
  <c r="F187" i="1"/>
  <c r="F188" i="1"/>
  <c r="F189" i="1"/>
  <c r="F190" i="1"/>
  <c r="F168" i="1"/>
  <c r="F160" i="1" l="1"/>
  <c r="F159" i="1"/>
  <c r="F158" i="1"/>
  <c r="F157" i="1"/>
  <c r="F156" i="1"/>
  <c r="F155" i="1"/>
  <c r="F154" i="1"/>
  <c r="F153" i="1"/>
  <c r="F151" i="1"/>
  <c r="F150" i="1"/>
  <c r="F149" i="1"/>
  <c r="F146" i="1"/>
  <c r="F144" i="1"/>
  <c r="F143" i="1"/>
  <c r="F142" i="1"/>
  <c r="F141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58" i="1"/>
  <c r="F59" i="1"/>
  <c r="F65" i="1"/>
  <c r="F74" i="1"/>
  <c r="F75" i="1"/>
  <c r="F76" i="1"/>
  <c r="F77" i="1"/>
  <c r="F78" i="1"/>
  <c r="F80" i="1"/>
  <c r="F82" i="1"/>
  <c r="F83" i="1"/>
  <c r="F84" i="1"/>
  <c r="F85" i="1"/>
  <c r="F86" i="1"/>
  <c r="F87" i="1"/>
  <c r="F88" i="1"/>
  <c r="F89" i="1"/>
  <c r="F90" i="1"/>
  <c r="F93" i="1"/>
  <c r="F95" i="1"/>
  <c r="F96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7" i="1"/>
  <c r="F57" i="1"/>
  <c r="F507" i="1" s="1"/>
  <c r="E14" i="13" l="1"/>
  <c r="E13" i="13"/>
  <c r="E12" i="13"/>
  <c r="E11" i="13"/>
  <c r="E10" i="13"/>
  <c r="E9" i="13"/>
  <c r="E8" i="13"/>
  <c r="C14" i="13"/>
  <c r="C13" i="13"/>
  <c r="C12" i="13"/>
  <c r="C11" i="13"/>
  <c r="C10" i="13"/>
  <c r="H12" i="13" l="1"/>
  <c r="H14" i="13"/>
  <c r="I8" i="13"/>
  <c r="K12" i="13"/>
  <c r="F8" i="13"/>
  <c r="I10" i="13"/>
  <c r="K10" i="13"/>
  <c r="I7" i="13"/>
  <c r="I11" i="13"/>
  <c r="K7" i="13"/>
  <c r="K11" i="13"/>
  <c r="F7" i="13"/>
  <c r="F11" i="13"/>
  <c r="H7" i="13"/>
  <c r="H11" i="13"/>
  <c r="I12" i="13"/>
  <c r="H8" i="13"/>
  <c r="I9" i="13"/>
  <c r="K9" i="13"/>
  <c r="F9" i="13"/>
  <c r="F13" i="13"/>
  <c r="H9" i="13"/>
  <c r="H13" i="13"/>
  <c r="K8" i="13"/>
  <c r="F12" i="13"/>
  <c r="I13" i="13"/>
  <c r="K13" i="13"/>
  <c r="I14" i="13"/>
  <c r="K14" i="13"/>
  <c r="F10" i="13"/>
  <c r="F14" i="13"/>
  <c r="H10" i="13"/>
  <c r="E7" i="13" l="1"/>
  <c r="C9" i="13"/>
  <c r="C8" i="13"/>
  <c r="C7" i="13"/>
  <c r="F512" i="1" l="1"/>
  <c r="I6" i="13" l="1"/>
  <c r="C6" i="13"/>
  <c r="E6" i="13"/>
  <c r="F6" i="13"/>
  <c r="H6" i="13"/>
  <c r="K6" i="13" l="1"/>
</calcChain>
</file>

<file path=xl/sharedStrings.xml><?xml version="1.0" encoding="utf-8"?>
<sst xmlns="http://schemas.openxmlformats.org/spreadsheetml/2006/main" count="1914" uniqueCount="1136">
  <si>
    <t>소재지</t>
  </si>
  <si>
    <t>지번</t>
  </si>
  <si>
    <t>지목</t>
  </si>
  <si>
    <t>편입면적</t>
  </si>
  <si>
    <t>소 유 자</t>
  </si>
  <si>
    <t>성 명</t>
  </si>
  <si>
    <t>주 소</t>
  </si>
  <si>
    <t>권리의 종류</t>
  </si>
  <si>
    <t>성명</t>
  </si>
  <si>
    <t>주소</t>
  </si>
  <si>
    <t>순번</t>
    <phoneticPr fontId="3" type="noConversion"/>
  </si>
  <si>
    <t xml:space="preserve">
지  목</t>
    <phoneticPr fontId="8" type="noConversion"/>
  </si>
  <si>
    <t>총    계</t>
    <phoneticPr fontId="8" type="noConversion"/>
  </si>
  <si>
    <t>비  고</t>
    <phoneticPr fontId="8" type="noConversion"/>
  </si>
  <si>
    <t>필 지 / 면 적</t>
    <phoneticPr fontId="8" type="noConversion"/>
  </si>
  <si>
    <t>총       계</t>
    <phoneticPr fontId="8" type="noConversion"/>
  </si>
  <si>
    <t>전</t>
    <phoneticPr fontId="8" type="noConversion"/>
  </si>
  <si>
    <t>답</t>
    <phoneticPr fontId="8" type="noConversion"/>
  </si>
  <si>
    <t>대 지</t>
    <phoneticPr fontId="8" type="noConversion"/>
  </si>
  <si>
    <t>도 로</t>
    <phoneticPr fontId="8" type="noConversion"/>
  </si>
  <si>
    <t>임 야</t>
    <phoneticPr fontId="8" type="noConversion"/>
  </si>
  <si>
    <t>국  유  지</t>
    <phoneticPr fontId="8" type="noConversion"/>
  </si>
  <si>
    <t>사  유  지</t>
    <phoneticPr fontId="8" type="noConversion"/>
  </si>
  <si>
    <t>전 체 편 입 용 지  집 계 표</t>
    <phoneticPr fontId="8" type="noConversion"/>
  </si>
  <si>
    <t>합 계</t>
    <phoneticPr fontId="3" type="noConversion"/>
  </si>
  <si>
    <t>답</t>
    <phoneticPr fontId="3" type="noConversion"/>
  </si>
  <si>
    <t>전</t>
    <phoneticPr fontId="3" type="noConversion"/>
  </si>
  <si>
    <t>(m2)</t>
    <phoneticPr fontId="3" type="noConversion"/>
  </si>
  <si>
    <t>영암군</t>
    <phoneticPr fontId="3" type="noConversion"/>
  </si>
  <si>
    <t>구</t>
    <phoneticPr fontId="3" type="noConversion"/>
  </si>
  <si>
    <t>근저당</t>
    <phoneticPr fontId="3" type="noConversion"/>
  </si>
  <si>
    <t>공부상면적</t>
    <phoneticPr fontId="3" type="noConversion"/>
  </si>
  <si>
    <t>구 거</t>
    <phoneticPr fontId="8" type="noConversion"/>
  </si>
  <si>
    <t>공 원</t>
    <phoneticPr fontId="3" type="noConversion"/>
  </si>
  <si>
    <t>잡종지</t>
    <phoneticPr fontId="3" type="noConversion"/>
  </si>
  <si>
    <t>／</t>
    <phoneticPr fontId="8" type="noConversion"/>
  </si>
  <si>
    <t>이해관계인의 주소ㆍ성명</t>
    <phoneticPr fontId="3" type="noConversion"/>
  </si>
  <si>
    <t>편  입
지장물</t>
    <phoneticPr fontId="3" type="noConversion"/>
  </si>
  <si>
    <t>단위</t>
    <phoneticPr fontId="3" type="noConversion"/>
  </si>
  <si>
    <t>수량</t>
    <phoneticPr fontId="3" type="noConversion"/>
  </si>
  <si>
    <t>비고</t>
    <phoneticPr fontId="3" type="noConversion"/>
  </si>
  <si>
    <t>규 격</t>
    <phoneticPr fontId="3" type="noConversion"/>
  </si>
  <si>
    <t>박*수</t>
    <phoneticPr fontId="3" type="noConversion"/>
  </si>
  <si>
    <t>영암읍
교동리</t>
    <phoneticPr fontId="3" type="noConversion"/>
  </si>
  <si>
    <t>전</t>
    <phoneticPr fontId="3" type="noConversion"/>
  </si>
  <si>
    <t>전라남도</t>
    <phoneticPr fontId="3" type="noConversion"/>
  </si>
  <si>
    <t>49-6</t>
    <phoneticPr fontId="3" type="noConversion"/>
  </si>
  <si>
    <t>49-8</t>
    <phoneticPr fontId="3" type="noConversion"/>
  </si>
  <si>
    <t>전</t>
    <phoneticPr fontId="3" type="noConversion"/>
  </si>
  <si>
    <t>김*숙</t>
    <phoneticPr fontId="3" type="noConversion"/>
  </si>
  <si>
    <t>영암읍 서남리 136</t>
    <phoneticPr fontId="3" type="noConversion"/>
  </si>
  <si>
    <t>49-11</t>
    <phoneticPr fontId="3" type="noConversion"/>
  </si>
  <si>
    <t>전라남도</t>
    <phoneticPr fontId="3" type="noConversion"/>
  </si>
  <si>
    <t>52-2</t>
    <phoneticPr fontId="3" type="noConversion"/>
  </si>
  <si>
    <t>전</t>
    <phoneticPr fontId="3" type="noConversion"/>
  </si>
  <si>
    <t>71-2</t>
    <phoneticPr fontId="3" type="noConversion"/>
  </si>
  <si>
    <t>도로</t>
    <phoneticPr fontId="3" type="noConversion"/>
  </si>
  <si>
    <t>전라남도</t>
    <phoneticPr fontId="3" type="noConversion"/>
  </si>
  <si>
    <t>71-3</t>
    <phoneticPr fontId="3" type="noConversion"/>
  </si>
  <si>
    <t>답</t>
    <phoneticPr fontId="3" type="noConversion"/>
  </si>
  <si>
    <t>영암읍 교동리 199-1</t>
    <phoneticPr fontId="3" type="noConversion"/>
  </si>
  <si>
    <t>근저당
지상권</t>
    <phoneticPr fontId="3" type="noConversion"/>
  </si>
  <si>
    <t>영암축산업
협동조합</t>
    <phoneticPr fontId="3" type="noConversion"/>
  </si>
  <si>
    <t>영암읍 월출로 6</t>
    <phoneticPr fontId="3" type="noConversion"/>
  </si>
  <si>
    <t>72-2</t>
    <phoneticPr fontId="3" type="noConversion"/>
  </si>
  <si>
    <t>답</t>
    <phoneticPr fontId="3" type="noConversion"/>
  </si>
  <si>
    <t>순천시 장천동 234-10 진성아파트202</t>
    <phoneticPr fontId="3" type="noConversion"/>
  </si>
  <si>
    <t>근정당</t>
    <phoneticPr fontId="3" type="noConversion"/>
  </si>
  <si>
    <t>영암농업
협동조합</t>
    <phoneticPr fontId="3" type="noConversion"/>
  </si>
  <si>
    <t>영암읍 낭주로 132</t>
    <phoneticPr fontId="3" type="noConversion"/>
  </si>
  <si>
    <t>73-1</t>
    <phoneticPr fontId="3" type="noConversion"/>
  </si>
  <si>
    <t>답</t>
    <phoneticPr fontId="3" type="noConversion"/>
  </si>
  <si>
    <t>영암읍 영암로 1526</t>
    <phoneticPr fontId="3" type="noConversion"/>
  </si>
  <si>
    <t>전라남도</t>
    <phoneticPr fontId="3" type="noConversion"/>
  </si>
  <si>
    <t>74-3</t>
    <phoneticPr fontId="3" type="noConversion"/>
  </si>
  <si>
    <t>답</t>
    <phoneticPr fontId="3" type="noConversion"/>
  </si>
  <si>
    <t>영암읍 서남리 82</t>
    <phoneticPr fontId="3" type="noConversion"/>
  </si>
  <si>
    <t>74-4</t>
    <phoneticPr fontId="3" type="noConversion"/>
  </si>
  <si>
    <t>답</t>
    <phoneticPr fontId="3" type="noConversion"/>
  </si>
  <si>
    <t>영암읍 영암로 1413</t>
    <phoneticPr fontId="3" type="noConversion"/>
  </si>
  <si>
    <t>근저당</t>
    <phoneticPr fontId="3" type="noConversion"/>
  </si>
  <si>
    <t>농업은행
주식회사</t>
    <phoneticPr fontId="3" type="noConversion"/>
  </si>
  <si>
    <t>서울특별시 중구 통일로
120 영암군지부</t>
    <phoneticPr fontId="3" type="noConversion"/>
  </si>
  <si>
    <t>74-7</t>
    <phoneticPr fontId="3" type="noConversion"/>
  </si>
  <si>
    <t>전라남도</t>
    <phoneticPr fontId="3" type="noConversion"/>
  </si>
  <si>
    <t>75-2</t>
    <phoneticPr fontId="3" type="noConversion"/>
  </si>
  <si>
    <t>답</t>
    <phoneticPr fontId="3" type="noConversion"/>
  </si>
  <si>
    <t>77-1</t>
    <phoneticPr fontId="3" type="noConversion"/>
  </si>
  <si>
    <t>도로</t>
    <phoneticPr fontId="3" type="noConversion"/>
  </si>
  <si>
    <t>영암군</t>
    <phoneticPr fontId="3" type="noConversion"/>
  </si>
  <si>
    <t>77-2</t>
    <phoneticPr fontId="3" type="noConversion"/>
  </si>
  <si>
    <t>전</t>
    <phoneticPr fontId="3" type="noConversion"/>
  </si>
  <si>
    <t>77-8</t>
    <phoneticPr fontId="3" type="noConversion"/>
  </si>
  <si>
    <t>영암군</t>
    <phoneticPr fontId="3" type="noConversion"/>
  </si>
  <si>
    <t>77-9</t>
    <phoneticPr fontId="3" type="noConversion"/>
  </si>
  <si>
    <t>도로</t>
    <phoneticPr fontId="3" type="noConversion"/>
  </si>
  <si>
    <t>영암군</t>
    <phoneticPr fontId="3" type="noConversion"/>
  </si>
  <si>
    <t>영암읍 영암로 1526</t>
    <phoneticPr fontId="3" type="noConversion"/>
  </si>
  <si>
    <t>서울 광진구 광나루로56길 29,
5동 3002호</t>
    <phoneticPr fontId="3" type="noConversion"/>
  </si>
  <si>
    <t>81-1</t>
    <phoneticPr fontId="3" type="noConversion"/>
  </si>
  <si>
    <t>답</t>
    <phoneticPr fontId="3" type="noConversion"/>
  </si>
  <si>
    <t>82-1</t>
    <phoneticPr fontId="3" type="noConversion"/>
  </si>
  <si>
    <t>인천 서구 건지로 402, 107동 803호</t>
    <phoneticPr fontId="3" type="noConversion"/>
  </si>
  <si>
    <t>82-2</t>
    <phoneticPr fontId="3" type="noConversion"/>
  </si>
  <si>
    <t>구거</t>
    <phoneticPr fontId="3" type="noConversion"/>
  </si>
  <si>
    <t>영암읍 교동리 385</t>
    <phoneticPr fontId="3" type="noConversion"/>
  </si>
  <si>
    <t>미등기</t>
    <phoneticPr fontId="3" type="noConversion"/>
  </si>
  <si>
    <t>82-3</t>
    <phoneticPr fontId="3" type="noConversion"/>
  </si>
  <si>
    <t>전</t>
    <phoneticPr fontId="3" type="noConversion"/>
  </si>
  <si>
    <t>전</t>
    <phoneticPr fontId="3" type="noConversion"/>
  </si>
  <si>
    <t>영암읍 교동리 254</t>
    <phoneticPr fontId="3" type="noConversion"/>
  </si>
  <si>
    <t>영암읍 낭산로 10-41</t>
    <phoneticPr fontId="3" type="noConversion"/>
  </si>
  <si>
    <t>84-1</t>
    <phoneticPr fontId="3" type="noConversion"/>
  </si>
  <si>
    <t>84-2</t>
    <phoneticPr fontId="3" type="noConversion"/>
  </si>
  <si>
    <t>덕진면 영보리 297</t>
    <phoneticPr fontId="3" type="noConversion"/>
  </si>
  <si>
    <t>84-3</t>
    <phoneticPr fontId="3" type="noConversion"/>
  </si>
  <si>
    <t>84-4</t>
    <phoneticPr fontId="3" type="noConversion"/>
  </si>
  <si>
    <t>구거</t>
    <phoneticPr fontId="3" type="noConversion"/>
  </si>
  <si>
    <t>85-1</t>
    <phoneticPr fontId="3" type="noConversion"/>
  </si>
  <si>
    <t>답</t>
    <phoneticPr fontId="3" type="noConversion"/>
  </si>
  <si>
    <t>영암읍 교동리 317</t>
    <phoneticPr fontId="3" type="noConversion"/>
  </si>
  <si>
    <t>85-2</t>
    <phoneticPr fontId="3" type="noConversion"/>
  </si>
  <si>
    <t>경기도 수원시 권선구 세권로 304번길47, 515동 401호
경기도 오산시 수목원로 577-15,204동 1202호
경기도 화성시 동탄대로 22길 30, 610동 1401호</t>
    <phoneticPr fontId="3" type="noConversion"/>
  </si>
  <si>
    <t>답</t>
    <phoneticPr fontId="3" type="noConversion"/>
  </si>
  <si>
    <t>순천시 장천동 234-10 진성아파트202</t>
    <phoneticPr fontId="3" type="noConversion"/>
  </si>
  <si>
    <t>지상권
근저당</t>
    <phoneticPr fontId="3" type="noConversion"/>
  </si>
  <si>
    <t>영암읍 낭주로 132</t>
    <phoneticPr fontId="3" type="noConversion"/>
  </si>
  <si>
    <t>87-1</t>
    <phoneticPr fontId="3" type="noConversion"/>
  </si>
  <si>
    <t>87-2</t>
    <phoneticPr fontId="3" type="noConversion"/>
  </si>
  <si>
    <t>87-3</t>
    <phoneticPr fontId="3" type="noConversion"/>
  </si>
  <si>
    <t>도포면 수산리 18
도포면 수산리 18</t>
    <phoneticPr fontId="3" type="noConversion"/>
  </si>
  <si>
    <t>88-1</t>
    <phoneticPr fontId="3" type="noConversion"/>
  </si>
  <si>
    <t>영암읍 영암로 1526</t>
    <phoneticPr fontId="3" type="noConversion"/>
  </si>
  <si>
    <t>88-2</t>
    <phoneticPr fontId="3" type="noConversion"/>
  </si>
  <si>
    <t>답</t>
    <phoneticPr fontId="3" type="noConversion"/>
  </si>
  <si>
    <t>서울 도봉구 도봉동 641 서원@108-703</t>
    <phoneticPr fontId="3" type="noConversion"/>
  </si>
  <si>
    <t>88-3</t>
    <phoneticPr fontId="3" type="noConversion"/>
  </si>
  <si>
    <t>영암읍 서남리 41</t>
    <phoneticPr fontId="3" type="noConversion"/>
  </si>
  <si>
    <t>미등기</t>
    <phoneticPr fontId="3" type="noConversion"/>
  </si>
  <si>
    <t>답</t>
    <phoneticPr fontId="3" type="noConversion"/>
  </si>
  <si>
    <t>영암군 영암읍 성밖로 18, 102동 509호</t>
    <phoneticPr fontId="3" type="noConversion"/>
  </si>
  <si>
    <t>89-1</t>
    <phoneticPr fontId="3" type="noConversion"/>
  </si>
  <si>
    <t>박*규</t>
    <phoneticPr fontId="3" type="noConversion"/>
  </si>
  <si>
    <t>김*열</t>
    <phoneticPr fontId="3" type="noConversion"/>
  </si>
  <si>
    <t>정*수</t>
    <phoneticPr fontId="3" type="noConversion"/>
  </si>
  <si>
    <t>김*식</t>
    <phoneticPr fontId="3" type="noConversion"/>
  </si>
  <si>
    <t>정*수</t>
    <phoneticPr fontId="3" type="noConversion"/>
  </si>
  <si>
    <t>최*례</t>
    <phoneticPr fontId="3" type="noConversion"/>
  </si>
  <si>
    <t>김*승</t>
    <phoneticPr fontId="3" type="noConversion"/>
  </si>
  <si>
    <t>영*군</t>
    <phoneticPr fontId="3" type="noConversion"/>
  </si>
  <si>
    <t>김*중</t>
    <phoneticPr fontId="3" type="noConversion"/>
  </si>
  <si>
    <t>정*성</t>
    <phoneticPr fontId="3" type="noConversion"/>
  </si>
  <si>
    <t>김*휘</t>
    <phoneticPr fontId="3" type="noConversion"/>
  </si>
  <si>
    <t>전주****
영농조합법인</t>
    <phoneticPr fontId="3" type="noConversion"/>
  </si>
  <si>
    <t>최*제</t>
    <phoneticPr fontId="3" type="noConversion"/>
  </si>
  <si>
    <t>이*단</t>
    <phoneticPr fontId="3" type="noConversion"/>
  </si>
  <si>
    <t>김*오(1/3)
김*연(1/3)
김*식(1/3)</t>
    <phoneticPr fontId="3" type="noConversion"/>
  </si>
  <si>
    <t>김*중</t>
    <phoneticPr fontId="3" type="noConversion"/>
  </si>
  <si>
    <t>김*렬</t>
    <phoneticPr fontId="3" type="noConversion"/>
  </si>
  <si>
    <t>조*원
김*형</t>
    <phoneticPr fontId="3" type="noConversion"/>
  </si>
  <si>
    <t>정*수</t>
    <phoneticPr fontId="3" type="noConversion"/>
  </si>
  <si>
    <t>강*열</t>
    <phoneticPr fontId="3" type="noConversion"/>
  </si>
  <si>
    <t>강*성</t>
    <phoneticPr fontId="3" type="noConversion"/>
  </si>
  <si>
    <t>김*주</t>
    <phoneticPr fontId="3" type="noConversion"/>
  </si>
  <si>
    <t>임*부</t>
    <phoneticPr fontId="3" type="noConversion"/>
  </si>
  <si>
    <t>광주 서구 풍암2로53번길 22</t>
    <phoneticPr fontId="3" type="noConversion"/>
  </si>
  <si>
    <t>광주농업
협동조합</t>
    <phoneticPr fontId="3" type="noConversion"/>
  </si>
  <si>
    <t>광주 북구 동문대로 161</t>
    <phoneticPr fontId="3" type="noConversion"/>
  </si>
  <si>
    <t>89-2</t>
    <phoneticPr fontId="3" type="noConversion"/>
  </si>
  <si>
    <t>한*자</t>
    <phoneticPr fontId="3" type="noConversion"/>
  </si>
  <si>
    <t>영암읍 교동리 246</t>
    <phoneticPr fontId="3" type="noConversion"/>
  </si>
  <si>
    <t>89-3</t>
    <phoneticPr fontId="3" type="noConversion"/>
  </si>
  <si>
    <t>최*건</t>
    <phoneticPr fontId="3" type="noConversion"/>
  </si>
  <si>
    <t>영암읍 교동리 386</t>
    <phoneticPr fontId="3" type="noConversion"/>
  </si>
  <si>
    <t>가압류</t>
    <phoneticPr fontId="3" type="noConversion"/>
  </si>
  <si>
    <t>영암읍 역리 290</t>
    <phoneticPr fontId="3" type="noConversion"/>
  </si>
  <si>
    <t>89-4</t>
    <phoneticPr fontId="3" type="noConversion"/>
  </si>
  <si>
    <t>도로</t>
    <phoneticPr fontId="3" type="noConversion"/>
  </si>
  <si>
    <t>김*례</t>
    <phoneticPr fontId="3" type="noConversion"/>
  </si>
  <si>
    <t>영암읍 교동리 2-1</t>
    <phoneticPr fontId="3" type="noConversion"/>
  </si>
  <si>
    <t>90-3</t>
    <phoneticPr fontId="3" type="noConversion"/>
  </si>
  <si>
    <t>천*숙</t>
    <phoneticPr fontId="3" type="noConversion"/>
  </si>
  <si>
    <t>광주 북구 우치로347번길 15, 101동 312</t>
    <phoneticPr fontId="3" type="noConversion"/>
  </si>
  <si>
    <t>90-5</t>
    <phoneticPr fontId="3" type="noConversion"/>
  </si>
  <si>
    <t>전라남도</t>
    <phoneticPr fontId="3" type="noConversion"/>
  </si>
  <si>
    <t>90-7</t>
    <phoneticPr fontId="3" type="noConversion"/>
  </si>
  <si>
    <t>경상남도 창원시 의창구 도계로 17번길 10-7</t>
    <phoneticPr fontId="3" type="noConversion"/>
  </si>
  <si>
    <t>90-9</t>
    <phoneticPr fontId="3" type="noConversion"/>
  </si>
  <si>
    <t>목포시 미항로 206, 103동 1302호</t>
    <phoneticPr fontId="3" type="noConversion"/>
  </si>
  <si>
    <t>90-13</t>
    <phoneticPr fontId="3" type="noConversion"/>
  </si>
  <si>
    <t>학산면 매월리 287</t>
    <phoneticPr fontId="3" type="noConversion"/>
  </si>
  <si>
    <t>92-1</t>
    <phoneticPr fontId="3" type="noConversion"/>
  </si>
  <si>
    <t>영암읍 역리 185-1 영암파크 가202</t>
    <phoneticPr fontId="3" type="noConversion"/>
  </si>
  <si>
    <t>근저당</t>
    <phoneticPr fontId="3" type="noConversion"/>
  </si>
  <si>
    <t>영암신용
협동조합</t>
    <phoneticPr fontId="3" type="noConversion"/>
  </si>
  <si>
    <t>영암읍 서남리 76</t>
    <phoneticPr fontId="3" type="noConversion"/>
  </si>
  <si>
    <t>92-2</t>
    <phoneticPr fontId="3" type="noConversion"/>
  </si>
  <si>
    <t>조*숙</t>
    <phoneticPr fontId="3" type="noConversion"/>
  </si>
  <si>
    <t>영암읍 역리 183-4 영암파크 나-105</t>
    <phoneticPr fontId="3" type="noConversion"/>
  </si>
  <si>
    <t>천*주</t>
    <phoneticPr fontId="3" type="noConversion"/>
  </si>
  <si>
    <t>김*남</t>
    <phoneticPr fontId="3" type="noConversion"/>
  </si>
  <si>
    <t>박*회</t>
    <phoneticPr fontId="3" type="noConversion"/>
  </si>
  <si>
    <t>92-3</t>
    <phoneticPr fontId="3" type="noConversion"/>
  </si>
  <si>
    <t>임*락</t>
    <phoneticPr fontId="3" type="noConversion"/>
  </si>
  <si>
    <t>영암읍 동무리 144-10</t>
    <phoneticPr fontId="3" type="noConversion"/>
  </si>
  <si>
    <t>92-4</t>
    <phoneticPr fontId="3" type="noConversion"/>
  </si>
  <si>
    <t>92-5</t>
    <phoneticPr fontId="3" type="noConversion"/>
  </si>
  <si>
    <t>안*수</t>
    <phoneticPr fontId="3" type="noConversion"/>
  </si>
  <si>
    <t>영암읍 남문밖길 3-16</t>
    <phoneticPr fontId="3" type="noConversion"/>
  </si>
  <si>
    <t>근저당</t>
    <phoneticPr fontId="3" type="noConversion"/>
  </si>
  <si>
    <t>영암농업
협동조합</t>
    <phoneticPr fontId="3" type="noConversion"/>
  </si>
  <si>
    <t>93-1</t>
    <phoneticPr fontId="3" type="noConversion"/>
  </si>
  <si>
    <t>봉*옥</t>
    <phoneticPr fontId="3" type="noConversion"/>
  </si>
  <si>
    <t>광주 북구 서방로 164</t>
    <phoneticPr fontId="3" type="noConversion"/>
  </si>
  <si>
    <t>93-2</t>
    <phoneticPr fontId="3" type="noConversion"/>
  </si>
  <si>
    <t>오*삼</t>
    <phoneticPr fontId="3" type="noConversion"/>
  </si>
  <si>
    <t>영암읍 동무리 126</t>
    <phoneticPr fontId="3" type="noConversion"/>
  </si>
  <si>
    <t>대</t>
    <phoneticPr fontId="3" type="noConversion"/>
  </si>
  <si>
    <t>전</t>
    <phoneticPr fontId="3" type="noConversion"/>
  </si>
  <si>
    <t>김*호</t>
    <phoneticPr fontId="3" type="noConversion"/>
  </si>
  <si>
    <t>영암읍 천황사로 311-126</t>
    <phoneticPr fontId="3" type="noConversion"/>
  </si>
  <si>
    <t>김*호</t>
    <phoneticPr fontId="3" type="noConversion"/>
  </si>
  <si>
    <t>국(기획재정부)</t>
    <phoneticPr fontId="3" type="noConversion"/>
  </si>
  <si>
    <t>100-1</t>
    <phoneticPr fontId="3" type="noConversion"/>
  </si>
  <si>
    <t>대</t>
    <phoneticPr fontId="3" type="noConversion"/>
  </si>
  <si>
    <t>전주****종중</t>
    <phoneticPr fontId="3" type="noConversion"/>
  </si>
  <si>
    <t>덕진면 영보리 418</t>
    <phoneticPr fontId="3" type="noConversion"/>
  </si>
  <si>
    <t>100-2</t>
    <phoneticPr fontId="3" type="noConversion"/>
  </si>
  <si>
    <t>구</t>
    <phoneticPr fontId="3" type="noConversion"/>
  </si>
  <si>
    <t>김*금</t>
    <phoneticPr fontId="3" type="noConversion"/>
  </si>
  <si>
    <t>충정북도 청주시 흥덕구 서현중로 63, 1507호</t>
    <phoneticPr fontId="3" type="noConversion"/>
  </si>
  <si>
    <t>답</t>
    <phoneticPr fontId="3" type="noConversion"/>
  </si>
  <si>
    <t>김*금</t>
    <phoneticPr fontId="3" type="noConversion"/>
  </si>
  <si>
    <t>임</t>
    <phoneticPr fontId="3" type="noConversion"/>
  </si>
  <si>
    <t>최*춘</t>
    <phoneticPr fontId="3" type="noConversion"/>
  </si>
  <si>
    <t>영암읍 교동리 421</t>
    <phoneticPr fontId="3" type="noConversion"/>
  </si>
  <si>
    <t>153-1</t>
    <phoneticPr fontId="3" type="noConversion"/>
  </si>
  <si>
    <t>153-2</t>
    <phoneticPr fontId="3" type="noConversion"/>
  </si>
  <si>
    <t>임*자</t>
    <phoneticPr fontId="3" type="noConversion"/>
  </si>
  <si>
    <t>순천시 조례동 550 남양휴튼@104-1001</t>
    <phoneticPr fontId="3" type="noConversion"/>
  </si>
  <si>
    <t>답</t>
    <phoneticPr fontId="3" type="noConversion"/>
  </si>
  <si>
    <t>임*자</t>
    <phoneticPr fontId="3" type="noConversion"/>
  </si>
  <si>
    <t>전</t>
    <phoneticPr fontId="3" type="noConversion"/>
  </si>
  <si>
    <t>155-1</t>
    <phoneticPr fontId="3" type="noConversion"/>
  </si>
  <si>
    <t>영암군</t>
    <phoneticPr fontId="3" type="noConversion"/>
  </si>
  <si>
    <t>도로</t>
    <phoneticPr fontId="3" type="noConversion"/>
  </si>
  <si>
    <t>전라남도</t>
    <phoneticPr fontId="3" type="noConversion"/>
  </si>
  <si>
    <t>156-1</t>
    <phoneticPr fontId="3" type="noConversion"/>
  </si>
  <si>
    <t>답</t>
    <phoneticPr fontId="3" type="noConversion"/>
  </si>
  <si>
    <t>156-3</t>
    <phoneticPr fontId="3" type="noConversion"/>
  </si>
  <si>
    <t>답</t>
    <phoneticPr fontId="3" type="noConversion"/>
  </si>
  <si>
    <t>전라남도</t>
    <phoneticPr fontId="3" type="noConversion"/>
  </si>
  <si>
    <t>156-4</t>
    <phoneticPr fontId="3" type="noConversion"/>
  </si>
  <si>
    <t>영암군</t>
    <phoneticPr fontId="3" type="noConversion"/>
  </si>
  <si>
    <t>정*임</t>
    <phoneticPr fontId="3" type="noConversion"/>
  </si>
  <si>
    <t>영암읍 교동리 338</t>
    <phoneticPr fontId="3" type="noConversion"/>
  </si>
  <si>
    <t>157-2</t>
    <phoneticPr fontId="3" type="noConversion"/>
  </si>
  <si>
    <t>답</t>
    <phoneticPr fontId="3" type="noConversion"/>
  </si>
  <si>
    <t>전라남도</t>
    <phoneticPr fontId="3" type="noConversion"/>
  </si>
  <si>
    <t>157-3</t>
    <phoneticPr fontId="3" type="noConversion"/>
  </si>
  <si>
    <t>답</t>
    <phoneticPr fontId="3" type="noConversion"/>
  </si>
  <si>
    <t>영암군</t>
    <phoneticPr fontId="3" type="noConversion"/>
  </si>
  <si>
    <t>157-4</t>
    <phoneticPr fontId="3" type="noConversion"/>
  </si>
  <si>
    <t>영암군</t>
    <phoneticPr fontId="3" type="noConversion"/>
  </si>
  <si>
    <t>158-2</t>
    <phoneticPr fontId="3" type="noConversion"/>
  </si>
  <si>
    <t>광주 남구 서대문로 556번길 6, 101동 1205호
경기도 안산시 단원구 고잔동 720,
호수공원@119-303</t>
    <phoneticPr fontId="3" type="noConversion"/>
  </si>
  <si>
    <t>박*자 2/3
박*미 1/3</t>
    <phoneticPr fontId="3" type="noConversion"/>
  </si>
  <si>
    <t>158-3</t>
    <phoneticPr fontId="3" type="noConversion"/>
  </si>
  <si>
    <t>158-4</t>
    <phoneticPr fontId="3" type="noConversion"/>
  </si>
  <si>
    <t>전</t>
    <phoneticPr fontId="3" type="noConversion"/>
  </si>
  <si>
    <t>전람남도</t>
    <phoneticPr fontId="3" type="noConversion"/>
  </si>
  <si>
    <t>159-3</t>
    <phoneticPr fontId="3" type="noConversion"/>
  </si>
  <si>
    <t>영암읍 교동리 270</t>
    <phoneticPr fontId="3" type="noConversion"/>
  </si>
  <si>
    <t>근저당</t>
    <phoneticPr fontId="3" type="noConversion"/>
  </si>
  <si>
    <t>영암웁 웃시암길 11-14</t>
    <phoneticPr fontId="3" type="noConversion"/>
  </si>
  <si>
    <t>159-5</t>
    <phoneticPr fontId="3" type="noConversion"/>
  </si>
  <si>
    <t>답</t>
    <phoneticPr fontId="3" type="noConversion"/>
  </si>
  <si>
    <t>박*성</t>
    <phoneticPr fontId="3" type="noConversion"/>
  </si>
  <si>
    <t>영암농업
협동조합</t>
    <phoneticPr fontId="3" type="noConversion"/>
  </si>
  <si>
    <t>근저당
지상권
근저당</t>
    <phoneticPr fontId="3" type="noConversion"/>
  </si>
  <si>
    <t>159-6</t>
    <phoneticPr fontId="3" type="noConversion"/>
  </si>
  <si>
    <t>답</t>
    <phoneticPr fontId="3" type="noConversion"/>
  </si>
  <si>
    <t>전라남도</t>
    <phoneticPr fontId="3" type="noConversion"/>
  </si>
  <si>
    <t>159-7</t>
    <phoneticPr fontId="3" type="noConversion"/>
  </si>
  <si>
    <t>대</t>
    <phoneticPr fontId="3" type="noConversion"/>
  </si>
  <si>
    <t>박*애</t>
    <phoneticPr fontId="3" type="noConversion"/>
  </si>
  <si>
    <t>영암읍 교동리 11</t>
    <phoneticPr fontId="3" type="noConversion"/>
  </si>
  <si>
    <t>160-1</t>
    <phoneticPr fontId="3" type="noConversion"/>
  </si>
  <si>
    <t>전</t>
    <phoneticPr fontId="3" type="noConversion"/>
  </si>
  <si>
    <t>나*희</t>
    <phoneticPr fontId="3" type="noConversion"/>
  </si>
  <si>
    <t>경상북도 포항시 남구 효자동 효자구획정리지구
1블럭 1롯트 효자웰빙타운에스케이뷰 111-801</t>
    <phoneticPr fontId="3" type="noConversion"/>
  </si>
  <si>
    <t>임</t>
    <phoneticPr fontId="3" type="noConversion"/>
  </si>
  <si>
    <t>김 *</t>
    <phoneticPr fontId="3" type="noConversion"/>
  </si>
  <si>
    <t>영암읍 교동리 11</t>
    <phoneticPr fontId="3" type="noConversion"/>
  </si>
  <si>
    <t>김*동</t>
    <phoneticPr fontId="3" type="noConversion"/>
  </si>
  <si>
    <t>경상북도 포항시 남구 대잠동 990
대잠그린파크명품 103-1005</t>
    <phoneticPr fontId="3" type="noConversion"/>
  </si>
  <si>
    <t>영암읍 회문리 73
광주 동구 계림동 191-1 대명@ 에이동 -305</t>
    <phoneticPr fontId="3" type="noConversion"/>
  </si>
  <si>
    <t>168-2</t>
    <phoneticPr fontId="3" type="noConversion"/>
  </si>
  <si>
    <t>답</t>
    <phoneticPr fontId="3" type="noConversion"/>
  </si>
  <si>
    <t>임*순</t>
    <phoneticPr fontId="3" type="noConversion"/>
  </si>
  <si>
    <t>영암읍 서남리 83</t>
    <phoneticPr fontId="3" type="noConversion"/>
  </si>
  <si>
    <t>168-5</t>
    <phoneticPr fontId="3" type="noConversion"/>
  </si>
  <si>
    <t>답</t>
    <phoneticPr fontId="3" type="noConversion"/>
  </si>
  <si>
    <t>성남시 수정구 수진동 2076</t>
    <phoneticPr fontId="3" type="noConversion"/>
  </si>
  <si>
    <t>169-1</t>
    <phoneticPr fontId="3" type="noConversion"/>
  </si>
  <si>
    <t>전북 고창시 고창읍 월곡로 83, 103동 1413호</t>
    <phoneticPr fontId="3" type="noConversion"/>
  </si>
  <si>
    <t>73-3</t>
    <phoneticPr fontId="3" type="noConversion"/>
  </si>
  <si>
    <t>170-1</t>
    <phoneticPr fontId="3" type="noConversion"/>
  </si>
  <si>
    <t>답</t>
    <phoneticPr fontId="3" type="noConversion"/>
  </si>
  <si>
    <t>영암군</t>
    <phoneticPr fontId="3" type="noConversion"/>
  </si>
  <si>
    <t>정*영</t>
    <phoneticPr fontId="3" type="noConversion"/>
  </si>
  <si>
    <t>채*란</t>
    <phoneticPr fontId="3" type="noConversion"/>
  </si>
  <si>
    <t>김*명</t>
    <phoneticPr fontId="3" type="noConversion"/>
  </si>
  <si>
    <t>광주 서구 화정동 773-2</t>
    <phoneticPr fontId="3" type="noConversion"/>
  </si>
  <si>
    <t>답</t>
    <phoneticPr fontId="3" type="noConversion"/>
  </si>
  <si>
    <t>박*철(1/2)
박*철(1/2)</t>
    <phoneticPr fontId="3" type="noConversion"/>
  </si>
  <si>
    <t>임</t>
    <phoneticPr fontId="3" type="noConversion"/>
  </si>
  <si>
    <t>김*찬</t>
    <phoneticPr fontId="3" type="noConversion"/>
  </si>
  <si>
    <t>영암읍 교동리 36</t>
    <phoneticPr fontId="3" type="noConversion"/>
  </si>
  <si>
    <t>미등기</t>
    <phoneticPr fontId="3" type="noConversion"/>
  </si>
  <si>
    <t>전</t>
    <phoneticPr fontId="3" type="noConversion"/>
  </si>
  <si>
    <t>최*단</t>
    <phoneticPr fontId="3" type="noConversion"/>
  </si>
  <si>
    <t>영암읍 교동리 325</t>
    <phoneticPr fontId="3" type="noConversion"/>
  </si>
  <si>
    <t>전</t>
    <phoneticPr fontId="3" type="noConversion"/>
  </si>
  <si>
    <t>정*순</t>
    <phoneticPr fontId="3" type="noConversion"/>
  </si>
  <si>
    <t>영암읍 남문로 8-11 102동 302호</t>
    <phoneticPr fontId="3" type="noConversion"/>
  </si>
  <si>
    <t>근저당</t>
    <phoneticPr fontId="3" type="noConversion"/>
  </si>
  <si>
    <t>영암성실
새마을금고</t>
    <phoneticPr fontId="3" type="noConversion"/>
  </si>
  <si>
    <t>영암읍 중앙로 37</t>
    <phoneticPr fontId="3" type="noConversion"/>
  </si>
  <si>
    <t>전</t>
    <phoneticPr fontId="3" type="noConversion"/>
  </si>
  <si>
    <t>윤*택</t>
    <phoneticPr fontId="3" type="noConversion"/>
  </si>
  <si>
    <t>영암읍 서남리 66-9</t>
    <phoneticPr fontId="3" type="noConversion"/>
  </si>
  <si>
    <t>전</t>
    <phoneticPr fontId="3" type="noConversion"/>
  </si>
  <si>
    <t>영암읍 교동리</t>
    <phoneticPr fontId="3" type="noConversion"/>
  </si>
  <si>
    <t>미등기</t>
    <phoneticPr fontId="3" type="noConversion"/>
  </si>
  <si>
    <t>임</t>
    <phoneticPr fontId="3" type="noConversion"/>
  </si>
  <si>
    <t>김*보</t>
    <phoneticPr fontId="3" type="noConversion"/>
  </si>
  <si>
    <t>김*진</t>
    <phoneticPr fontId="3" type="noConversion"/>
  </si>
  <si>
    <t>영암읍 교동리 365</t>
    <phoneticPr fontId="3" type="noConversion"/>
  </si>
  <si>
    <t>답</t>
    <phoneticPr fontId="3" type="noConversion"/>
  </si>
  <si>
    <t>영암군</t>
    <phoneticPr fontId="3" type="noConversion"/>
  </si>
  <si>
    <t>183-1</t>
    <phoneticPr fontId="3" type="noConversion"/>
  </si>
  <si>
    <t>영암군</t>
    <phoneticPr fontId="3" type="noConversion"/>
  </si>
  <si>
    <t>183-2</t>
    <phoneticPr fontId="3" type="noConversion"/>
  </si>
  <si>
    <t>답</t>
    <phoneticPr fontId="3" type="noConversion"/>
  </si>
  <si>
    <t>군서면 월곡리 746-1</t>
    <phoneticPr fontId="3" type="noConversion"/>
  </si>
  <si>
    <t>183-3</t>
    <phoneticPr fontId="3" type="noConversion"/>
  </si>
  <si>
    <t>전</t>
    <phoneticPr fontId="3" type="noConversion"/>
  </si>
  <si>
    <t>영암군</t>
    <phoneticPr fontId="3" type="noConversion"/>
  </si>
  <si>
    <t>전</t>
    <phoneticPr fontId="3" type="noConversion"/>
  </si>
  <si>
    <t>영암군</t>
    <phoneticPr fontId="3" type="noConversion"/>
  </si>
  <si>
    <t>답</t>
    <phoneticPr fontId="3" type="noConversion"/>
  </si>
  <si>
    <t>영암읍 교동리 363</t>
    <phoneticPr fontId="3" type="noConversion"/>
  </si>
  <si>
    <t>영암읍 동무리 126</t>
    <phoneticPr fontId="3" type="noConversion"/>
  </si>
  <si>
    <t>197-8</t>
    <phoneticPr fontId="3" type="noConversion"/>
  </si>
  <si>
    <t>전</t>
    <phoneticPr fontId="3" type="noConversion"/>
  </si>
  <si>
    <t>전라남도</t>
    <phoneticPr fontId="3" type="noConversion"/>
  </si>
  <si>
    <t>197-9</t>
    <phoneticPr fontId="3" type="noConversion"/>
  </si>
  <si>
    <t>전라남도</t>
    <phoneticPr fontId="3" type="noConversion"/>
  </si>
  <si>
    <t>198-2</t>
    <phoneticPr fontId="3" type="noConversion"/>
  </si>
  <si>
    <t>답</t>
    <phoneticPr fontId="3" type="noConversion"/>
  </si>
  <si>
    <t>박*철</t>
    <phoneticPr fontId="3" type="noConversion"/>
  </si>
  <si>
    <t>오*표</t>
    <phoneticPr fontId="3" type="noConversion"/>
  </si>
  <si>
    <t>김*재</t>
    <phoneticPr fontId="3" type="noConversion"/>
  </si>
  <si>
    <t>조*수</t>
    <phoneticPr fontId="3" type="noConversion"/>
  </si>
  <si>
    <t>광주광역시 서구 쌍촌동 958-23</t>
    <phoneticPr fontId="3" type="noConversion"/>
  </si>
  <si>
    <t>198-5</t>
    <phoneticPr fontId="3" type="noConversion"/>
  </si>
  <si>
    <t>전라남도</t>
    <phoneticPr fontId="3" type="noConversion"/>
  </si>
  <si>
    <t>201-6</t>
    <phoneticPr fontId="3" type="noConversion"/>
  </si>
  <si>
    <t>영암군</t>
    <phoneticPr fontId="3" type="noConversion"/>
  </si>
  <si>
    <t>201-9</t>
    <phoneticPr fontId="3" type="noConversion"/>
  </si>
  <si>
    <t>답</t>
    <phoneticPr fontId="3" type="noConversion"/>
  </si>
  <si>
    <t>전라남도</t>
    <phoneticPr fontId="3" type="noConversion"/>
  </si>
  <si>
    <t>213-1</t>
    <phoneticPr fontId="3" type="noConversion"/>
  </si>
  <si>
    <t>도</t>
    <phoneticPr fontId="3" type="noConversion"/>
  </si>
  <si>
    <t>조*겸</t>
    <phoneticPr fontId="3" type="noConversion"/>
  </si>
  <si>
    <t>영암읍 교동리 330</t>
    <phoneticPr fontId="3" type="noConversion"/>
  </si>
  <si>
    <t>미등기</t>
    <phoneticPr fontId="3" type="noConversion"/>
  </si>
  <si>
    <t>213-3</t>
    <phoneticPr fontId="3" type="noConversion"/>
  </si>
  <si>
    <t>전라남도</t>
    <phoneticPr fontId="3" type="noConversion"/>
  </si>
  <si>
    <t>214-1</t>
    <phoneticPr fontId="3" type="noConversion"/>
  </si>
  <si>
    <t>도</t>
    <phoneticPr fontId="3" type="noConversion"/>
  </si>
  <si>
    <t>214-3</t>
    <phoneticPr fontId="3" type="noConversion"/>
  </si>
  <si>
    <t>214-8</t>
    <phoneticPr fontId="3" type="noConversion"/>
  </si>
  <si>
    <t>영암군</t>
    <phoneticPr fontId="3" type="noConversion"/>
  </si>
  <si>
    <t>429-7</t>
    <phoneticPr fontId="3" type="noConversion"/>
  </si>
  <si>
    <t>도</t>
    <phoneticPr fontId="3" type="noConversion"/>
  </si>
  <si>
    <t>영암군</t>
    <phoneticPr fontId="3" type="noConversion"/>
  </si>
  <si>
    <t>429-9</t>
    <phoneticPr fontId="3" type="noConversion"/>
  </si>
  <si>
    <t>잡</t>
    <phoneticPr fontId="3" type="noConversion"/>
  </si>
  <si>
    <t>429-11</t>
    <phoneticPr fontId="3" type="noConversion"/>
  </si>
  <si>
    <t>도</t>
    <phoneticPr fontId="3" type="noConversion"/>
  </si>
  <si>
    <t>429-12</t>
    <phoneticPr fontId="3" type="noConversion"/>
  </si>
  <si>
    <t>도</t>
    <phoneticPr fontId="3" type="noConversion"/>
  </si>
  <si>
    <t>하천</t>
    <phoneticPr fontId="3" type="noConversion"/>
  </si>
  <si>
    <t>국(건설부)</t>
    <phoneticPr fontId="3" type="noConversion"/>
  </si>
  <si>
    <t>구거</t>
    <phoneticPr fontId="3" type="noConversion"/>
  </si>
  <si>
    <t>국(농수산부)</t>
    <phoneticPr fontId="3" type="noConversion"/>
  </si>
  <si>
    <t>산2</t>
    <phoneticPr fontId="3" type="noConversion"/>
  </si>
  <si>
    <t>임</t>
    <phoneticPr fontId="3" type="noConversion"/>
  </si>
  <si>
    <t>전주최씨연촌
공파영암종중</t>
    <phoneticPr fontId="3" type="noConversion"/>
  </si>
  <si>
    <t>덕진면 영보리 297</t>
    <phoneticPr fontId="3" type="noConversion"/>
  </si>
  <si>
    <t>답</t>
    <phoneticPr fontId="3" type="noConversion"/>
  </si>
  <si>
    <t>목포시 자유로 자유로97번길 26,802호</t>
    <phoneticPr fontId="3" type="noConversion"/>
  </si>
  <si>
    <t>근저당
지상권</t>
    <phoneticPr fontId="3" type="noConversion"/>
  </si>
  <si>
    <t>한국양계축산업협동조합</t>
    <phoneticPr fontId="3" type="noConversion"/>
  </si>
  <si>
    <t>서울 중랑구 사가정로 367</t>
    <phoneticPr fontId="3" type="noConversion"/>
  </si>
  <si>
    <t>영암읍
남풍리</t>
    <phoneticPr fontId="3" type="noConversion"/>
  </si>
  <si>
    <t>답</t>
    <phoneticPr fontId="3" type="noConversion"/>
  </si>
  <si>
    <t>영암읍 오리정길 8</t>
    <phoneticPr fontId="3" type="noConversion"/>
  </si>
  <si>
    <t>강원도 원주시 건강로 32</t>
    <phoneticPr fontId="3" type="noConversion"/>
  </si>
  <si>
    <t>압류</t>
    <phoneticPr fontId="3" type="noConversion"/>
  </si>
  <si>
    <t>국민건강보험공단</t>
    <phoneticPr fontId="3" type="noConversion"/>
  </si>
  <si>
    <t>압류</t>
    <phoneticPr fontId="3" type="noConversion"/>
  </si>
  <si>
    <t>국(나주세무서장)</t>
    <phoneticPr fontId="3" type="noConversion"/>
  </si>
  <si>
    <t>하나은행</t>
    <phoneticPr fontId="3" type="noConversion"/>
  </si>
  <si>
    <t>서울 중구 을지로 66</t>
    <phoneticPr fontId="3" type="noConversion"/>
  </si>
  <si>
    <t>근저당
지상권</t>
    <phoneticPr fontId="3" type="noConversion"/>
  </si>
  <si>
    <t>근저당</t>
    <phoneticPr fontId="3" type="noConversion"/>
  </si>
  <si>
    <t>신한은행</t>
    <phoneticPr fontId="3" type="noConversion"/>
  </si>
  <si>
    <t>서울 중구 세종대로 9길 20(태평로2가)</t>
    <phoneticPr fontId="3" type="noConversion"/>
  </si>
  <si>
    <t>답</t>
    <phoneticPr fontId="3" type="noConversion"/>
  </si>
  <si>
    <t>압류</t>
    <phoneticPr fontId="3" type="noConversion"/>
  </si>
  <si>
    <t>국민건강보험공단</t>
    <phoneticPr fontId="3" type="noConversion"/>
  </si>
  <si>
    <t>강원도 원주시 건강로 32</t>
    <phoneticPr fontId="3" type="noConversion"/>
  </si>
  <si>
    <t>광주 북구 매곡동 492 대주피오레 106-105</t>
    <phoneticPr fontId="3" type="noConversion"/>
  </si>
  <si>
    <t>답</t>
    <phoneticPr fontId="3" type="noConversion"/>
  </si>
  <si>
    <t>임</t>
    <phoneticPr fontId="3" type="noConversion"/>
  </si>
  <si>
    <t>영암읍 용흥리 459-1</t>
    <phoneticPr fontId="3" type="noConversion"/>
  </si>
  <si>
    <t>서울 서초구 서초동 1685 삼성@ 18-302</t>
    <phoneticPr fontId="3" type="noConversion"/>
  </si>
  <si>
    <t>서울 송파구 송파동 151 한양@ 22-706</t>
    <phoneticPr fontId="3" type="noConversion"/>
  </si>
  <si>
    <t>성남시 분당구 구미동 66 까치마을 309-202</t>
    <phoneticPr fontId="3" type="noConversion"/>
  </si>
  <si>
    <t>조*랑(1/4)</t>
    <phoneticPr fontId="3" type="noConversion"/>
  </si>
  <si>
    <t>조*석(1/4)</t>
    <phoneticPr fontId="3" type="noConversion"/>
  </si>
  <si>
    <t>조*봉(1/4)</t>
    <phoneticPr fontId="3" type="noConversion"/>
  </si>
  <si>
    <t>전</t>
    <phoneticPr fontId="3" type="noConversion"/>
  </si>
  <si>
    <t>목포시 용해동 954-9 세한빌라 가동 502호</t>
    <phoneticPr fontId="3" type="noConversion"/>
  </si>
  <si>
    <t>군서면 해창리 229</t>
    <phoneticPr fontId="3" type="noConversion"/>
  </si>
  <si>
    <t>전북 전주시 완산구 중화산로 138-19</t>
    <phoneticPr fontId="3" type="noConversion"/>
  </si>
  <si>
    <t>김*돈(1/3)</t>
    <phoneticPr fontId="3" type="noConversion"/>
  </si>
  <si>
    <t>배*선(1/3)</t>
    <phoneticPr fontId="3" type="noConversion"/>
  </si>
  <si>
    <t>징*은(1/3)</t>
    <phoneticPr fontId="3" type="noConversion"/>
  </si>
  <si>
    <t>답</t>
    <phoneticPr fontId="3" type="noConversion"/>
  </si>
  <si>
    <t>서*식</t>
    <phoneticPr fontId="3" type="noConversion"/>
  </si>
  <si>
    <t>영암읍 서남리 28-1</t>
    <phoneticPr fontId="3" type="noConversion"/>
  </si>
  <si>
    <t>180-1</t>
    <phoneticPr fontId="3" type="noConversion"/>
  </si>
  <si>
    <t>전</t>
    <phoneticPr fontId="3" type="noConversion"/>
  </si>
  <si>
    <t>박*재</t>
    <phoneticPr fontId="3" type="noConversion"/>
  </si>
  <si>
    <t>영암읍 서남리 102</t>
    <phoneticPr fontId="3" type="noConversion"/>
  </si>
  <si>
    <t>180-2</t>
    <phoneticPr fontId="3" type="noConversion"/>
  </si>
  <si>
    <t>전</t>
    <phoneticPr fontId="3" type="noConversion"/>
  </si>
  <si>
    <t>조*철</t>
    <phoneticPr fontId="3" type="noConversion"/>
  </si>
  <si>
    <t>영암읍 역리 156-1</t>
    <phoneticPr fontId="3" type="noConversion"/>
  </si>
  <si>
    <t>180-3</t>
    <phoneticPr fontId="3" type="noConversion"/>
  </si>
  <si>
    <t>전</t>
    <phoneticPr fontId="3" type="noConversion"/>
  </si>
  <si>
    <t>서*식</t>
    <phoneticPr fontId="3" type="noConversion"/>
  </si>
  <si>
    <t>진*근</t>
    <phoneticPr fontId="3" type="noConversion"/>
  </si>
  <si>
    <t>영암읍 남풍리 222</t>
    <phoneticPr fontId="3" type="noConversion"/>
  </si>
  <si>
    <t>백*현</t>
    <phoneticPr fontId="3" type="noConversion"/>
  </si>
  <si>
    <t>영암읍 남문로 38, 비동 401호</t>
    <phoneticPr fontId="3" type="noConversion"/>
  </si>
  <si>
    <t>182-1</t>
    <phoneticPr fontId="3" type="noConversion"/>
  </si>
  <si>
    <t>도</t>
    <phoneticPr fontId="3" type="noConversion"/>
  </si>
  <si>
    <t>영암군</t>
    <phoneticPr fontId="3" type="noConversion"/>
  </si>
  <si>
    <t>전</t>
    <phoneticPr fontId="3" type="noConversion"/>
  </si>
  <si>
    <t>임*준 1/2
임*철 1/2</t>
    <phoneticPr fontId="3" type="noConversion"/>
  </si>
  <si>
    <t>영암읍 남풍리 61-3
전주시 완산구 서신동 761-1 광진@101-1501</t>
    <phoneticPr fontId="3" type="noConversion"/>
  </si>
  <si>
    <t>전</t>
    <phoneticPr fontId="3" type="noConversion"/>
  </si>
  <si>
    <t>해남군 해남읍 구교리 96 새시대@ 에이-1208</t>
    <phoneticPr fontId="3" type="noConversion"/>
  </si>
  <si>
    <t>근저당
지상권</t>
    <phoneticPr fontId="3" type="noConversion"/>
  </si>
  <si>
    <t>㈜오비맥주</t>
    <phoneticPr fontId="3" type="noConversion"/>
  </si>
  <si>
    <t>충청북도 청원군 현도면 중삼리 52</t>
    <phoneticPr fontId="3" type="noConversion"/>
  </si>
  <si>
    <t>184-1</t>
    <phoneticPr fontId="3" type="noConversion"/>
  </si>
  <si>
    <t>임</t>
    <phoneticPr fontId="3" type="noConversion"/>
  </si>
  <si>
    <t>하*원</t>
    <phoneticPr fontId="3" type="noConversion"/>
  </si>
  <si>
    <t>서울 동대문구 외대역동로27길 50-5</t>
    <phoneticPr fontId="3" type="noConversion"/>
  </si>
  <si>
    <t>184-2</t>
    <phoneticPr fontId="3" type="noConversion"/>
  </si>
  <si>
    <t>임</t>
    <phoneticPr fontId="3" type="noConversion"/>
  </si>
  <si>
    <t>김*환</t>
    <phoneticPr fontId="3" type="noConversion"/>
  </si>
  <si>
    <t>영암읍 서남리 103</t>
    <phoneticPr fontId="3" type="noConversion"/>
  </si>
  <si>
    <t>진*근</t>
    <phoneticPr fontId="3" type="noConversion"/>
  </si>
  <si>
    <t>답</t>
    <phoneticPr fontId="3" type="noConversion"/>
  </si>
  <si>
    <t>최**우</t>
    <phoneticPr fontId="3" type="noConversion"/>
  </si>
  <si>
    <t>이*언</t>
    <phoneticPr fontId="3" type="noConversion"/>
  </si>
  <si>
    <t>부산 수영구 광안동 734-3 문화빌라 -502</t>
    <phoneticPr fontId="3" type="noConversion"/>
  </si>
  <si>
    <t>부산 사상구 엄궁동 669-2 엄궁대림@103-1504</t>
    <phoneticPr fontId="3" type="noConversion"/>
  </si>
  <si>
    <t>188-1</t>
    <phoneticPr fontId="3" type="noConversion"/>
  </si>
  <si>
    <t>답</t>
    <phoneticPr fontId="3" type="noConversion"/>
  </si>
  <si>
    <t>마*옥</t>
    <phoneticPr fontId="3" type="noConversion"/>
  </si>
  <si>
    <t>서울 관악구 본동 150-444</t>
    <phoneticPr fontId="3" type="noConversion"/>
  </si>
  <si>
    <t>188-2</t>
    <phoneticPr fontId="3" type="noConversion"/>
  </si>
  <si>
    <t>전</t>
    <phoneticPr fontId="3" type="noConversion"/>
  </si>
  <si>
    <t>전</t>
    <phoneticPr fontId="3" type="noConversion"/>
  </si>
  <si>
    <t>양*화</t>
    <phoneticPr fontId="3" type="noConversion"/>
  </si>
  <si>
    <t>광주 서구 금호동 813 대주파크빌 102-201</t>
    <phoneticPr fontId="3" type="noConversion"/>
  </si>
  <si>
    <t>189-1</t>
    <phoneticPr fontId="3" type="noConversion"/>
  </si>
  <si>
    <t>전라남도 교육감</t>
    <phoneticPr fontId="3" type="noConversion"/>
  </si>
  <si>
    <t>189-4</t>
    <phoneticPr fontId="3" type="noConversion"/>
  </si>
  <si>
    <t>전</t>
    <phoneticPr fontId="3" type="noConversion"/>
  </si>
  <si>
    <t>189-5</t>
    <phoneticPr fontId="3" type="noConversion"/>
  </si>
  <si>
    <t>189-11</t>
    <phoneticPr fontId="3" type="noConversion"/>
  </si>
  <si>
    <t>신*구</t>
    <phoneticPr fontId="3" type="noConversion"/>
  </si>
  <si>
    <t>영암읍 동무리 100</t>
    <phoneticPr fontId="3" type="noConversion"/>
  </si>
  <si>
    <t>189-12</t>
    <phoneticPr fontId="3" type="noConversion"/>
  </si>
  <si>
    <t>임</t>
    <phoneticPr fontId="3" type="noConversion"/>
  </si>
  <si>
    <t>189-13</t>
    <phoneticPr fontId="3" type="noConversion"/>
  </si>
  <si>
    <t>189-16</t>
    <phoneticPr fontId="3" type="noConversion"/>
  </si>
  <si>
    <t>전</t>
    <phoneticPr fontId="3" type="noConversion"/>
  </si>
  <si>
    <t>189-17</t>
    <phoneticPr fontId="3" type="noConversion"/>
  </si>
  <si>
    <t>임</t>
    <phoneticPr fontId="3" type="noConversion"/>
  </si>
  <si>
    <t>영암읍 동무리 102</t>
    <phoneticPr fontId="3" type="noConversion"/>
  </si>
  <si>
    <t>189-19</t>
    <phoneticPr fontId="3" type="noConversion"/>
  </si>
  <si>
    <t>전라남도 교육감</t>
    <phoneticPr fontId="3" type="noConversion"/>
  </si>
  <si>
    <t>189-21</t>
    <phoneticPr fontId="3" type="noConversion"/>
  </si>
  <si>
    <t>임</t>
    <phoneticPr fontId="3" type="noConversion"/>
  </si>
  <si>
    <t>189-23</t>
    <phoneticPr fontId="3" type="noConversion"/>
  </si>
  <si>
    <t>문*심</t>
    <phoneticPr fontId="3" type="noConversion"/>
  </si>
  <si>
    <t>영암읍 서남리 118</t>
    <phoneticPr fontId="3" type="noConversion"/>
  </si>
  <si>
    <t>189-25</t>
    <phoneticPr fontId="3" type="noConversion"/>
  </si>
  <si>
    <t>천*봉</t>
    <phoneticPr fontId="3" type="noConversion"/>
  </si>
  <si>
    <t>서울 송파구 송파대로 567, 520동 1102호</t>
    <phoneticPr fontId="3" type="noConversion"/>
  </si>
  <si>
    <t>189-26</t>
    <phoneticPr fontId="3" type="noConversion"/>
  </si>
  <si>
    <t>전*학</t>
    <phoneticPr fontId="3" type="noConversion"/>
  </si>
  <si>
    <t>전북 부안군 진서면 진서리 1214-229</t>
    <phoneticPr fontId="3" type="noConversion"/>
  </si>
  <si>
    <t>강제경매
개시결정</t>
    <phoneticPr fontId="3" type="noConversion"/>
  </si>
  <si>
    <t>㈜에스와이씨</t>
    <phoneticPr fontId="3" type="noConversion"/>
  </si>
  <si>
    <t>아산시 음봉면 음봉로 471-15</t>
    <phoneticPr fontId="3" type="noConversion"/>
  </si>
  <si>
    <t>압류</t>
    <phoneticPr fontId="3" type="noConversion"/>
  </si>
  <si>
    <t>국민건강보험공단</t>
    <phoneticPr fontId="3" type="noConversion"/>
  </si>
  <si>
    <t>강원도 원주시 건강로 32</t>
    <phoneticPr fontId="3" type="noConversion"/>
  </si>
  <si>
    <t>189-27</t>
    <phoneticPr fontId="3" type="noConversion"/>
  </si>
  <si>
    <t>임</t>
    <phoneticPr fontId="3" type="noConversion"/>
  </si>
  <si>
    <t>김*렬</t>
    <phoneticPr fontId="3" type="noConversion"/>
  </si>
  <si>
    <t>서울 중구 필동 3가 48</t>
    <phoneticPr fontId="3" type="noConversion"/>
  </si>
  <si>
    <t>압류</t>
    <phoneticPr fontId="3" type="noConversion"/>
  </si>
  <si>
    <t>국
가락세무서</t>
    <phoneticPr fontId="3" type="noConversion"/>
  </si>
  <si>
    <t>압류</t>
    <phoneticPr fontId="3" type="noConversion"/>
  </si>
  <si>
    <t>국
강남세무서</t>
    <phoneticPr fontId="3" type="noConversion"/>
  </si>
  <si>
    <t>189-28</t>
    <phoneticPr fontId="3" type="noConversion"/>
  </si>
  <si>
    <t>영암군</t>
    <phoneticPr fontId="3" type="noConversion"/>
  </si>
  <si>
    <t>189-29</t>
    <phoneticPr fontId="3" type="noConversion"/>
  </si>
  <si>
    <t>영암군</t>
    <phoneticPr fontId="3" type="noConversion"/>
  </si>
  <si>
    <t>189-30</t>
    <phoneticPr fontId="3" type="noConversion"/>
  </si>
  <si>
    <t>도</t>
    <phoneticPr fontId="3" type="noConversion"/>
  </si>
  <si>
    <t>영암군</t>
    <phoneticPr fontId="3" type="noConversion"/>
  </si>
  <si>
    <t>189-32</t>
    <phoneticPr fontId="3" type="noConversion"/>
  </si>
  <si>
    <t>189-33</t>
    <phoneticPr fontId="3" type="noConversion"/>
  </si>
  <si>
    <t>도</t>
    <phoneticPr fontId="3" type="noConversion"/>
  </si>
  <si>
    <t>영암군</t>
    <phoneticPr fontId="3" type="noConversion"/>
  </si>
  <si>
    <t>189-34</t>
    <phoneticPr fontId="3" type="noConversion"/>
  </si>
  <si>
    <t>189-35</t>
    <phoneticPr fontId="3" type="noConversion"/>
  </si>
  <si>
    <t>도</t>
    <phoneticPr fontId="3" type="noConversion"/>
  </si>
  <si>
    <t>영암군</t>
    <phoneticPr fontId="3" type="noConversion"/>
  </si>
  <si>
    <t>189-37</t>
    <phoneticPr fontId="3" type="noConversion"/>
  </si>
  <si>
    <t>도</t>
    <phoneticPr fontId="3" type="noConversion"/>
  </si>
  <si>
    <t>영암군</t>
    <phoneticPr fontId="3" type="noConversion"/>
  </si>
  <si>
    <t>189-38</t>
    <phoneticPr fontId="3" type="noConversion"/>
  </si>
  <si>
    <t>신*구</t>
    <phoneticPr fontId="3" type="noConversion"/>
  </si>
  <si>
    <t>광주 북구 일곡동 849-8 진로@102-1706</t>
    <phoneticPr fontId="3" type="noConversion"/>
  </si>
  <si>
    <t>189-40</t>
    <phoneticPr fontId="3" type="noConversion"/>
  </si>
  <si>
    <t>189-42</t>
    <phoneticPr fontId="3" type="noConversion"/>
  </si>
  <si>
    <t>전</t>
    <phoneticPr fontId="3" type="noConversion"/>
  </si>
  <si>
    <t>189-44</t>
    <phoneticPr fontId="3" type="noConversion"/>
  </si>
  <si>
    <t>189-47</t>
    <phoneticPr fontId="3" type="noConversion"/>
  </si>
  <si>
    <t>189-48</t>
    <phoneticPr fontId="3" type="noConversion"/>
  </si>
  <si>
    <t>임</t>
    <phoneticPr fontId="3" type="noConversion"/>
  </si>
  <si>
    <t>189-58</t>
    <phoneticPr fontId="3" type="noConversion"/>
  </si>
  <si>
    <t>임</t>
    <phoneticPr fontId="3" type="noConversion"/>
  </si>
  <si>
    <t>하*용</t>
    <phoneticPr fontId="3" type="noConversion"/>
  </si>
  <si>
    <t>영암읍 회문리 226-1</t>
    <phoneticPr fontId="3" type="noConversion"/>
  </si>
  <si>
    <t>강제경매
개시결정</t>
    <phoneticPr fontId="3" type="noConversion"/>
  </si>
  <si>
    <t>㈜서울보증
보험</t>
    <phoneticPr fontId="3" type="noConversion"/>
  </si>
  <si>
    <t>서울 종로구 김상옥로 29</t>
    <phoneticPr fontId="3" type="noConversion"/>
  </si>
  <si>
    <t>190-2</t>
    <phoneticPr fontId="3" type="noConversion"/>
  </si>
  <si>
    <t>하*두</t>
    <phoneticPr fontId="3" type="noConversion"/>
  </si>
  <si>
    <t>영암읍 교동리 267</t>
    <phoneticPr fontId="3" type="noConversion"/>
  </si>
  <si>
    <t>193-1</t>
    <phoneticPr fontId="3" type="noConversion"/>
  </si>
  <si>
    <t>영암군</t>
    <phoneticPr fontId="3" type="noConversion"/>
  </si>
  <si>
    <t>주차</t>
    <phoneticPr fontId="3" type="noConversion"/>
  </si>
  <si>
    <t>주차</t>
    <phoneticPr fontId="3" type="noConversion"/>
  </si>
  <si>
    <t>193-2</t>
    <phoneticPr fontId="3" type="noConversion"/>
  </si>
  <si>
    <t>193-3</t>
    <phoneticPr fontId="3" type="noConversion"/>
  </si>
  <si>
    <t>193-4</t>
    <phoneticPr fontId="3" type="noConversion"/>
  </si>
  <si>
    <t>193-5</t>
    <phoneticPr fontId="3" type="noConversion"/>
  </si>
  <si>
    <t>주차</t>
    <phoneticPr fontId="3" type="noConversion"/>
  </si>
  <si>
    <t>193-6</t>
    <phoneticPr fontId="3" type="noConversion"/>
  </si>
  <si>
    <t>주차</t>
    <phoneticPr fontId="3" type="noConversion"/>
  </si>
  <si>
    <t>영암군</t>
    <phoneticPr fontId="3" type="noConversion"/>
  </si>
  <si>
    <t>193-10</t>
    <phoneticPr fontId="3" type="noConversion"/>
  </si>
  <si>
    <t>대</t>
    <phoneticPr fontId="3" type="noConversion"/>
  </si>
  <si>
    <t>오*접</t>
    <phoneticPr fontId="3" type="noConversion"/>
  </si>
  <si>
    <t>영암읍 영암로 1532</t>
    <phoneticPr fontId="3" type="noConversion"/>
  </si>
  <si>
    <t>193-11</t>
    <phoneticPr fontId="3" type="noConversion"/>
  </si>
  <si>
    <t>193-12</t>
    <phoneticPr fontId="3" type="noConversion"/>
  </si>
  <si>
    <t>193-13</t>
    <phoneticPr fontId="3" type="noConversion"/>
  </si>
  <si>
    <t>영암읍 영암로 1532</t>
    <phoneticPr fontId="3" type="noConversion"/>
  </si>
  <si>
    <t>193-14</t>
    <phoneticPr fontId="3" type="noConversion"/>
  </si>
  <si>
    <t>도</t>
    <phoneticPr fontId="3" type="noConversion"/>
  </si>
  <si>
    <t>오*접</t>
    <phoneticPr fontId="3" type="noConversion"/>
  </si>
  <si>
    <t>조*일</t>
    <phoneticPr fontId="3" type="noConversion"/>
  </si>
  <si>
    <t>목포시 용해동 771-1 용해하이츠맨션102-302</t>
    <phoneticPr fontId="3" type="noConversion"/>
  </si>
  <si>
    <t>답</t>
    <phoneticPr fontId="3" type="noConversion"/>
  </si>
  <si>
    <t>오*재</t>
    <phoneticPr fontId="3" type="noConversion"/>
  </si>
  <si>
    <t>학산면 금계리 584</t>
    <phoneticPr fontId="3" type="noConversion"/>
  </si>
  <si>
    <t>195-1</t>
    <phoneticPr fontId="3" type="noConversion"/>
  </si>
  <si>
    <t>영암군</t>
    <phoneticPr fontId="3" type="noConversion"/>
  </si>
  <si>
    <t>김*임</t>
    <phoneticPr fontId="3" type="noConversion"/>
  </si>
  <si>
    <t>영암읍 교동리 354-3</t>
    <phoneticPr fontId="3" type="noConversion"/>
  </si>
  <si>
    <t>근저당
지상권</t>
    <phoneticPr fontId="3" type="noConversion"/>
  </si>
  <si>
    <t>영암농업
협동조합</t>
    <phoneticPr fontId="3" type="noConversion"/>
  </si>
  <si>
    <t>영암읍 웃시암길 5</t>
    <phoneticPr fontId="3" type="noConversion"/>
  </si>
  <si>
    <t>196-1</t>
    <phoneticPr fontId="3" type="noConversion"/>
  </si>
  <si>
    <t>대</t>
    <phoneticPr fontId="3" type="noConversion"/>
  </si>
  <si>
    <t xml:space="preserve">박*자  </t>
    <phoneticPr fontId="3" type="noConversion"/>
  </si>
  <si>
    <t>영암읍 남풍리 196-1</t>
    <phoneticPr fontId="3" type="noConversion"/>
  </si>
  <si>
    <t>196-2</t>
    <phoneticPr fontId="3" type="noConversion"/>
  </si>
  <si>
    <t>전</t>
    <phoneticPr fontId="3" type="noConversion"/>
  </si>
  <si>
    <t>곽*훈</t>
    <phoneticPr fontId="3" type="noConversion"/>
  </si>
  <si>
    <t>영암읍 동무리 136-1</t>
    <phoneticPr fontId="3" type="noConversion"/>
  </si>
  <si>
    <t>196-3</t>
    <phoneticPr fontId="3" type="noConversion"/>
  </si>
  <si>
    <t>196-4</t>
    <phoneticPr fontId="3" type="noConversion"/>
  </si>
  <si>
    <t>대</t>
    <phoneticPr fontId="3" type="noConversion"/>
  </si>
  <si>
    <t>영암읍 회의촌길 28-7</t>
    <phoneticPr fontId="3" type="noConversion"/>
  </si>
  <si>
    <t>근저당</t>
    <phoneticPr fontId="3" type="noConversion"/>
  </si>
  <si>
    <t>영암읍 역리 290</t>
    <phoneticPr fontId="3" type="noConversion"/>
  </si>
  <si>
    <t>전</t>
    <phoneticPr fontId="3" type="noConversion"/>
  </si>
  <si>
    <t>광주 남구 서문대로749번길 30, 102동 401호</t>
    <phoneticPr fontId="3" type="noConversion"/>
  </si>
  <si>
    <t>전</t>
    <phoneticPr fontId="3" type="noConversion"/>
  </si>
  <si>
    <t>영암읍 중앙로 30</t>
    <phoneticPr fontId="3" type="noConversion"/>
  </si>
  <si>
    <t>대</t>
    <phoneticPr fontId="3" type="noConversion"/>
  </si>
  <si>
    <t>하*</t>
    <phoneticPr fontId="3" type="noConversion"/>
  </si>
  <si>
    <t>영암읍 남풍리 223</t>
    <phoneticPr fontId="3" type="noConversion"/>
  </si>
  <si>
    <t>200-2</t>
    <phoneticPr fontId="3" type="noConversion"/>
  </si>
  <si>
    <t>유지</t>
    <phoneticPr fontId="3" type="noConversion"/>
  </si>
  <si>
    <t>하*</t>
    <phoneticPr fontId="3" type="noConversion"/>
  </si>
  <si>
    <t>영암읍 남풍리 223</t>
    <phoneticPr fontId="3" type="noConversion"/>
  </si>
  <si>
    <t>201-1</t>
    <phoneticPr fontId="3" type="noConversion"/>
  </si>
  <si>
    <t>김*평</t>
    <phoneticPr fontId="3" type="noConversion"/>
  </si>
  <si>
    <t>서울 강서구 등촌로13아길 89, 402호</t>
    <phoneticPr fontId="3" type="noConversion"/>
  </si>
  <si>
    <t>김*희</t>
    <phoneticPr fontId="3" type="noConversion"/>
  </si>
  <si>
    <t>경기도 성남시 수정구 수정로74번길 16,302호</t>
    <phoneticPr fontId="3" type="noConversion"/>
  </si>
  <si>
    <t>근저당</t>
    <phoneticPr fontId="3" type="noConversion"/>
  </si>
  <si>
    <t>영암군
산림조합</t>
    <phoneticPr fontId="3" type="noConversion"/>
  </si>
  <si>
    <t>영암읍 중앙로 93</t>
    <phoneticPr fontId="3" type="noConversion"/>
  </si>
  <si>
    <t>201-2</t>
    <phoneticPr fontId="3" type="noConversion"/>
  </si>
  <si>
    <t>전라남도</t>
    <phoneticPr fontId="3" type="noConversion"/>
  </si>
  <si>
    <t>김*권</t>
    <phoneticPr fontId="3" type="noConversion"/>
  </si>
  <si>
    <t>영암읍 오리정길 52-20</t>
    <phoneticPr fontId="3" type="noConversion"/>
  </si>
  <si>
    <t>202-1</t>
    <phoneticPr fontId="3" type="noConversion"/>
  </si>
  <si>
    <t>전</t>
    <phoneticPr fontId="3" type="noConversion"/>
  </si>
  <si>
    <t>전라남도</t>
    <phoneticPr fontId="3" type="noConversion"/>
  </si>
  <si>
    <t>202-2</t>
    <phoneticPr fontId="3" type="noConversion"/>
  </si>
  <si>
    <t>김*권</t>
    <phoneticPr fontId="3" type="noConversion"/>
  </si>
  <si>
    <t>203-1</t>
    <phoneticPr fontId="3" type="noConversion"/>
  </si>
  <si>
    <t>김*옥</t>
    <phoneticPr fontId="3" type="noConversion"/>
  </si>
  <si>
    <t>영암읍 성밖로 18, 101동 1203호</t>
    <phoneticPr fontId="3" type="noConversion"/>
  </si>
  <si>
    <t>203-2</t>
    <phoneticPr fontId="3" type="noConversion"/>
  </si>
  <si>
    <t>전라남도</t>
    <phoneticPr fontId="3" type="noConversion"/>
  </si>
  <si>
    <t>204-3</t>
    <phoneticPr fontId="3" type="noConversion"/>
  </si>
  <si>
    <t>204-6</t>
    <phoneticPr fontId="3" type="noConversion"/>
  </si>
  <si>
    <t>전</t>
    <phoneticPr fontId="3" type="noConversion"/>
  </si>
  <si>
    <t>전라남도</t>
    <phoneticPr fontId="3" type="noConversion"/>
  </si>
  <si>
    <t>204-9</t>
    <phoneticPr fontId="3" type="noConversion"/>
  </si>
  <si>
    <t>전</t>
    <phoneticPr fontId="3" type="noConversion"/>
  </si>
  <si>
    <t>204-10</t>
    <phoneticPr fontId="3" type="noConversion"/>
  </si>
  <si>
    <t>전라남도</t>
    <phoneticPr fontId="3" type="noConversion"/>
  </si>
  <si>
    <t>212-2</t>
    <phoneticPr fontId="3" type="noConversion"/>
  </si>
  <si>
    <t>213-2</t>
    <phoneticPr fontId="3" type="noConversion"/>
  </si>
  <si>
    <t>도</t>
    <phoneticPr fontId="3" type="noConversion"/>
  </si>
  <si>
    <t>하*</t>
    <phoneticPr fontId="3" type="noConversion"/>
  </si>
  <si>
    <t>213-6</t>
    <phoneticPr fontId="3" type="noConversion"/>
  </si>
  <si>
    <t>213-7</t>
    <phoneticPr fontId="3" type="noConversion"/>
  </si>
  <si>
    <t>도</t>
    <phoneticPr fontId="3" type="noConversion"/>
  </si>
  <si>
    <t>전라남도</t>
    <phoneticPr fontId="3" type="noConversion"/>
  </si>
  <si>
    <t>213-9</t>
    <phoneticPr fontId="3" type="noConversion"/>
  </si>
  <si>
    <t>214-11</t>
    <phoneticPr fontId="3" type="noConversion"/>
  </si>
  <si>
    <t>214-14</t>
    <phoneticPr fontId="3" type="noConversion"/>
  </si>
  <si>
    <t>214-15</t>
    <phoneticPr fontId="3" type="noConversion"/>
  </si>
  <si>
    <t>주차</t>
    <phoneticPr fontId="3" type="noConversion"/>
  </si>
  <si>
    <t>214-18</t>
    <phoneticPr fontId="3" type="noConversion"/>
  </si>
  <si>
    <t>주차</t>
    <phoneticPr fontId="3" type="noConversion"/>
  </si>
  <si>
    <t>전라남도</t>
    <phoneticPr fontId="3" type="noConversion"/>
  </si>
  <si>
    <t>214-19</t>
    <phoneticPr fontId="3" type="noConversion"/>
  </si>
  <si>
    <t>영암군</t>
    <phoneticPr fontId="3" type="noConversion"/>
  </si>
  <si>
    <t>214-32</t>
    <phoneticPr fontId="3" type="noConversion"/>
  </si>
  <si>
    <t>214-33</t>
    <phoneticPr fontId="3" type="noConversion"/>
  </si>
  <si>
    <t>전</t>
    <phoneticPr fontId="3" type="noConversion"/>
  </si>
  <si>
    <t>214-34</t>
    <phoneticPr fontId="3" type="noConversion"/>
  </si>
  <si>
    <t>214-35</t>
    <phoneticPr fontId="3" type="noConversion"/>
  </si>
  <si>
    <t>214-38</t>
    <phoneticPr fontId="3" type="noConversion"/>
  </si>
  <si>
    <t>254-2</t>
    <phoneticPr fontId="3" type="noConversion"/>
  </si>
  <si>
    <t>도</t>
    <phoneticPr fontId="3" type="noConversion"/>
  </si>
  <si>
    <t>국(건설부)</t>
    <phoneticPr fontId="3" type="noConversion"/>
  </si>
  <si>
    <t>254-30</t>
    <phoneticPr fontId="3" type="noConversion"/>
  </si>
  <si>
    <t>도</t>
    <phoneticPr fontId="3" type="noConversion"/>
  </si>
  <si>
    <t>국(건설부)</t>
    <phoneticPr fontId="3" type="noConversion"/>
  </si>
  <si>
    <t>미등기</t>
    <phoneticPr fontId="3" type="noConversion"/>
  </si>
  <si>
    <t>가압류</t>
    <phoneticPr fontId="3" type="noConversion"/>
  </si>
  <si>
    <t>대한보증보험</t>
    <phoneticPr fontId="3" type="noConversion"/>
  </si>
  <si>
    <t>서울 강남구 삼성동141</t>
    <phoneticPr fontId="3" type="noConversion"/>
  </si>
  <si>
    <t>국(남광주
세무서)</t>
    <phoneticPr fontId="3" type="noConversion"/>
  </si>
  <si>
    <t>가압류</t>
    <phoneticPr fontId="3" type="noConversion"/>
  </si>
  <si>
    <t>전남양돈축산업협동조합</t>
    <phoneticPr fontId="3" type="noConversion"/>
  </si>
  <si>
    <t>광주 북구 우산동518-90</t>
    <phoneticPr fontId="3" type="noConversion"/>
  </si>
  <si>
    <t>광주광역시
남구</t>
    <phoneticPr fontId="3" type="noConversion"/>
  </si>
  <si>
    <t>압류</t>
    <phoneticPr fontId="3" type="noConversion"/>
  </si>
  <si>
    <t>국(광주세무서)</t>
    <phoneticPr fontId="3" type="noConversion"/>
  </si>
  <si>
    <t>근저당</t>
    <phoneticPr fontId="3" type="noConversion"/>
  </si>
  <si>
    <t>영암성실
새마을금고</t>
    <phoneticPr fontId="3" type="noConversion"/>
  </si>
  <si>
    <t>영암읍 동무리 142</t>
    <phoneticPr fontId="3" type="noConversion"/>
  </si>
  <si>
    <t>매화나무</t>
    <phoneticPr fontId="3" type="noConversion"/>
  </si>
  <si>
    <t>주</t>
    <phoneticPr fontId="3" type="noConversion"/>
  </si>
  <si>
    <t>식</t>
    <phoneticPr fontId="3" type="noConversion"/>
  </si>
  <si>
    <t>뽕나무</t>
    <phoneticPr fontId="3" type="noConversion"/>
  </si>
  <si>
    <t>감나무</t>
    <phoneticPr fontId="3" type="noConversion"/>
  </si>
  <si>
    <t>느티나무</t>
    <phoneticPr fontId="3" type="noConversion"/>
  </si>
  <si>
    <t>두릎</t>
    <phoneticPr fontId="3" type="noConversion"/>
  </si>
  <si>
    <t>표시석</t>
    <phoneticPr fontId="3" type="noConversion"/>
  </si>
  <si>
    <t>74-1</t>
    <phoneticPr fontId="3" type="noConversion"/>
  </si>
  <si>
    <t>주유</t>
    <phoneticPr fontId="3" type="noConversion"/>
  </si>
  <si>
    <t>정*수</t>
    <phoneticPr fontId="3" type="noConversion"/>
  </si>
  <si>
    <t>영암읍 영암로 1526</t>
    <phoneticPr fontId="3" type="noConversion"/>
  </si>
  <si>
    <t>주유</t>
    <phoneticPr fontId="3" type="noConversion"/>
  </si>
  <si>
    <t>주유</t>
    <phoneticPr fontId="3" type="noConversion"/>
  </si>
  <si>
    <t>주택 및 사무소</t>
    <phoneticPr fontId="3" type="noConversion"/>
  </si>
  <si>
    <t>철근콘크리트조
스레트지붕2층</t>
    <phoneticPr fontId="3" type="noConversion"/>
  </si>
  <si>
    <r>
      <t>(m2</t>
    </r>
    <r>
      <rPr>
        <b/>
        <sz val="9"/>
        <color rgb="FF000000"/>
        <rFont val="굴림체"/>
        <family val="3"/>
        <charset val="129"/>
      </rPr>
      <t>)</t>
    </r>
    <phoneticPr fontId="3" type="noConversion"/>
  </si>
  <si>
    <t>m2</t>
  </si>
  <si>
    <t>수리점</t>
    <phoneticPr fontId="3" type="noConversion"/>
  </si>
  <si>
    <t>철근콘크리트지붕
스라브지붕</t>
    <phoneticPr fontId="3" type="noConversion"/>
  </si>
  <si>
    <t>케노비</t>
    <phoneticPr fontId="3" type="noConversion"/>
  </si>
  <si>
    <t>철골조</t>
    <phoneticPr fontId="3" type="noConversion"/>
  </si>
  <si>
    <t>가추</t>
    <phoneticPr fontId="3" type="noConversion"/>
  </si>
  <si>
    <t>철파이프조
강판지붕</t>
    <phoneticPr fontId="3" type="noConversion"/>
  </si>
  <si>
    <t>주차용도</t>
    <phoneticPr fontId="3" type="noConversion"/>
  </si>
  <si>
    <t>철파이프조 천막위
아크릴지붕</t>
    <phoneticPr fontId="3" type="noConversion"/>
  </si>
  <si>
    <t>차양</t>
    <phoneticPr fontId="3" type="noConversion"/>
  </si>
  <si>
    <t>철파이프 차양지붕</t>
    <phoneticPr fontId="3" type="noConversion"/>
  </si>
  <si>
    <t>세차장</t>
    <phoneticPr fontId="3" type="noConversion"/>
  </si>
  <si>
    <t>철파이프 아크릴지붕</t>
    <phoneticPr fontId="3" type="noConversion"/>
  </si>
  <si>
    <t>기계실</t>
    <phoneticPr fontId="3" type="noConversion"/>
  </si>
  <si>
    <t>판넬조 강판지붕</t>
    <phoneticPr fontId="3" type="noConversion"/>
  </si>
  <si>
    <t>컨테이너</t>
    <phoneticPr fontId="3" type="noConversion"/>
  </si>
  <si>
    <t>3*6</t>
    <phoneticPr fontId="3" type="noConversion"/>
  </si>
  <si>
    <t>식</t>
    <phoneticPr fontId="3" type="noConversion"/>
  </si>
  <si>
    <t>기계일체</t>
    <phoneticPr fontId="3" type="noConversion"/>
  </si>
  <si>
    <t>주유시, 세차기,
 탱크 등</t>
    <phoneticPr fontId="3" type="noConversion"/>
  </si>
  <si>
    <t>식</t>
    <phoneticPr fontId="3" type="noConversion"/>
  </si>
  <si>
    <t>담장</t>
    <phoneticPr fontId="3" type="noConversion"/>
  </si>
  <si>
    <t>콘크리트</t>
    <phoneticPr fontId="3" type="noConversion"/>
  </si>
  <si>
    <t xml:space="preserve">m </t>
    <phoneticPr fontId="3" type="noConversion"/>
  </si>
  <si>
    <t>담장</t>
    <phoneticPr fontId="3" type="noConversion"/>
  </si>
  <si>
    <t>강판</t>
    <phoneticPr fontId="3" type="noConversion"/>
  </si>
  <si>
    <t>간판</t>
    <phoneticPr fontId="3" type="noConversion"/>
  </si>
  <si>
    <t>입간판 외</t>
    <phoneticPr fontId="3" type="noConversion"/>
  </si>
  <si>
    <t>식</t>
    <phoneticPr fontId="3" type="noConversion"/>
  </si>
  <si>
    <t>바닥</t>
    <phoneticPr fontId="3" type="noConversion"/>
  </si>
  <si>
    <t>콘크리트 외</t>
    <phoneticPr fontId="3" type="noConversion"/>
  </si>
  <si>
    <t>대문</t>
    <phoneticPr fontId="3" type="noConversion"/>
  </si>
  <si>
    <t>철재</t>
    <phoneticPr fontId="3" type="noConversion"/>
  </si>
  <si>
    <t>식</t>
    <phoneticPr fontId="3" type="noConversion"/>
  </si>
  <si>
    <t xml:space="preserve">사무실 등 </t>
    <phoneticPr fontId="3" type="noConversion"/>
  </si>
  <si>
    <t>철파이프 강판지붕</t>
    <phoneticPr fontId="3" type="noConversion"/>
  </si>
  <si>
    <t>창고</t>
    <phoneticPr fontId="3" type="noConversion"/>
  </si>
  <si>
    <t>컨테이너</t>
    <phoneticPr fontId="3" type="noConversion"/>
  </si>
  <si>
    <t>3*6</t>
    <phoneticPr fontId="3" type="noConversion"/>
  </si>
  <si>
    <t>식</t>
    <phoneticPr fontId="3" type="noConversion"/>
  </si>
  <si>
    <t>감나무</t>
    <phoneticPr fontId="3" type="noConversion"/>
  </si>
  <si>
    <t>동백</t>
    <phoneticPr fontId="3" type="noConversion"/>
  </si>
  <si>
    <t>종려</t>
    <phoneticPr fontId="3" type="noConversion"/>
  </si>
  <si>
    <t>대추나무</t>
    <phoneticPr fontId="3" type="noConversion"/>
  </si>
  <si>
    <t>석류</t>
    <phoneticPr fontId="3" type="noConversion"/>
  </si>
  <si>
    <t>주</t>
    <phoneticPr fontId="3" type="noConversion"/>
  </si>
  <si>
    <t>감나무</t>
    <phoneticPr fontId="3" type="noConversion"/>
  </si>
  <si>
    <t>대추나무</t>
    <phoneticPr fontId="3" type="noConversion"/>
  </si>
  <si>
    <t>배나무</t>
    <phoneticPr fontId="3" type="noConversion"/>
  </si>
  <si>
    <t>소사</t>
    <phoneticPr fontId="3" type="noConversion"/>
  </si>
  <si>
    <t>석류나무</t>
    <phoneticPr fontId="3" type="noConversion"/>
  </si>
  <si>
    <t>단풍나무</t>
    <phoneticPr fontId="3" type="noConversion"/>
  </si>
  <si>
    <t>감나무</t>
    <phoneticPr fontId="3" type="noConversion"/>
  </si>
  <si>
    <t>가이스카</t>
    <phoneticPr fontId="3" type="noConversion"/>
  </si>
  <si>
    <t>편백</t>
    <phoneticPr fontId="3" type="noConversion"/>
  </si>
  <si>
    <t>분묘</t>
    <phoneticPr fontId="3" type="noConversion"/>
  </si>
  <si>
    <t>기</t>
    <phoneticPr fontId="3" type="noConversion"/>
  </si>
  <si>
    <t>주</t>
    <phoneticPr fontId="3" type="noConversion"/>
  </si>
  <si>
    <t>오가피</t>
    <phoneticPr fontId="3" type="noConversion"/>
  </si>
  <si>
    <t>감나무</t>
    <phoneticPr fontId="3" type="noConversion"/>
  </si>
  <si>
    <t>매실</t>
    <phoneticPr fontId="3" type="noConversion"/>
  </si>
  <si>
    <t>복숭아</t>
    <phoneticPr fontId="3" type="noConversion"/>
  </si>
  <si>
    <t xml:space="preserve">석류 </t>
    <phoneticPr fontId="3" type="noConversion"/>
  </si>
  <si>
    <t>무화과</t>
    <phoneticPr fontId="3" type="noConversion"/>
  </si>
  <si>
    <t>묘목</t>
    <phoneticPr fontId="3" type="noConversion"/>
  </si>
  <si>
    <t>울타리</t>
    <phoneticPr fontId="3" type="noConversion"/>
  </si>
  <si>
    <t>철조망</t>
    <phoneticPr fontId="3" type="noConversion"/>
  </si>
  <si>
    <t>M</t>
    <phoneticPr fontId="3" type="noConversion"/>
  </si>
  <si>
    <t>주</t>
    <phoneticPr fontId="3" type="noConversion"/>
  </si>
  <si>
    <t>감나무</t>
    <phoneticPr fontId="3" type="noConversion"/>
  </si>
  <si>
    <t>자두</t>
    <phoneticPr fontId="3" type="noConversion"/>
  </si>
  <si>
    <t>기타수목</t>
    <phoneticPr fontId="3" type="noConversion"/>
  </si>
  <si>
    <t>주</t>
    <phoneticPr fontId="3" type="noConversion"/>
  </si>
  <si>
    <t>감나무</t>
    <phoneticPr fontId="3" type="noConversion"/>
  </si>
  <si>
    <t>사과나무</t>
    <phoneticPr fontId="3" type="noConversion"/>
  </si>
  <si>
    <t>헛개나무</t>
    <phoneticPr fontId="3" type="noConversion"/>
  </si>
  <si>
    <t>주</t>
    <phoneticPr fontId="3" type="noConversion"/>
  </si>
  <si>
    <t>주</t>
    <phoneticPr fontId="3" type="noConversion"/>
  </si>
  <si>
    <t>주택(공가)</t>
    <phoneticPr fontId="3" type="noConversion"/>
  </si>
  <si>
    <t>판넬 및 철골조
판넬지붕</t>
    <phoneticPr fontId="3" type="noConversion"/>
  </si>
  <si>
    <t>철파이프 강판지붕</t>
    <phoneticPr fontId="3" type="noConversion"/>
  </si>
  <si>
    <t>뽕나무</t>
    <phoneticPr fontId="3" type="noConversion"/>
  </si>
  <si>
    <t>매실나무</t>
    <phoneticPr fontId="3" type="noConversion"/>
  </si>
  <si>
    <t>장미</t>
    <phoneticPr fontId="3" type="noConversion"/>
  </si>
  <si>
    <t>주</t>
    <phoneticPr fontId="3" type="noConversion"/>
  </si>
  <si>
    <t>창고</t>
    <phoneticPr fontId="3" type="noConversion"/>
  </si>
  <si>
    <t>철파이프 강판지붕</t>
    <phoneticPr fontId="3" type="noConversion"/>
  </si>
  <si>
    <t>밤나무</t>
    <phoneticPr fontId="3" type="noConversion"/>
  </si>
  <si>
    <t>주</t>
    <phoneticPr fontId="3" type="noConversion"/>
  </si>
  <si>
    <t>주</t>
    <phoneticPr fontId="3" type="noConversion"/>
  </si>
  <si>
    <t>폐건물</t>
    <phoneticPr fontId="3" type="noConversion"/>
  </si>
  <si>
    <t>시멘트브록조
스레트지붕</t>
    <phoneticPr fontId="3" type="noConversion"/>
  </si>
  <si>
    <t>컨테이너</t>
    <phoneticPr fontId="3" type="noConversion"/>
  </si>
  <si>
    <t>창고</t>
    <phoneticPr fontId="3" type="noConversion"/>
  </si>
  <si>
    <t>창고</t>
    <phoneticPr fontId="3" type="noConversion"/>
  </si>
  <si>
    <t>매실</t>
    <phoneticPr fontId="3" type="noConversion"/>
  </si>
  <si>
    <t>시멘트브록조
스레트지붕</t>
    <phoneticPr fontId="3" type="noConversion"/>
  </si>
  <si>
    <t>목조 스레트지붕</t>
    <phoneticPr fontId="3" type="noConversion"/>
  </si>
  <si>
    <t>감나무</t>
    <phoneticPr fontId="3" type="noConversion"/>
  </si>
  <si>
    <t>먹구슬나무</t>
    <phoneticPr fontId="3" type="noConversion"/>
  </si>
  <si>
    <t>주</t>
    <phoneticPr fontId="3" type="noConversion"/>
  </si>
  <si>
    <t>감나무</t>
    <phoneticPr fontId="3" type="noConversion"/>
  </si>
  <si>
    <t>측백나무</t>
    <phoneticPr fontId="3" type="noConversion"/>
  </si>
  <si>
    <t>소나무</t>
    <phoneticPr fontId="3" type="noConversion"/>
  </si>
  <si>
    <t>매화나무</t>
    <phoneticPr fontId="3" type="noConversion"/>
  </si>
  <si>
    <t>느티나무</t>
    <phoneticPr fontId="3" type="noConversion"/>
  </si>
  <si>
    <t>먹구슬나무</t>
    <phoneticPr fontId="3" type="noConversion"/>
  </si>
  <si>
    <t>묘목</t>
    <phoneticPr fontId="3" type="noConversion"/>
  </si>
  <si>
    <t>묘목</t>
    <phoneticPr fontId="3" type="noConversion"/>
  </si>
  <si>
    <t>주</t>
    <phoneticPr fontId="3" type="noConversion"/>
  </si>
  <si>
    <t>뽕나무</t>
    <phoneticPr fontId="3" type="noConversion"/>
  </si>
  <si>
    <t>고롱나무</t>
    <phoneticPr fontId="3" type="noConversion"/>
  </si>
  <si>
    <t>먹구슬나무</t>
    <phoneticPr fontId="3" type="noConversion"/>
  </si>
  <si>
    <t>두릎</t>
    <phoneticPr fontId="3" type="noConversion"/>
  </si>
  <si>
    <t>기타수목</t>
    <phoneticPr fontId="3" type="noConversion"/>
  </si>
  <si>
    <t>기</t>
    <phoneticPr fontId="3" type="noConversion"/>
  </si>
  <si>
    <t>식</t>
    <phoneticPr fontId="3" type="noConversion"/>
  </si>
  <si>
    <t>식</t>
    <phoneticPr fontId="3" type="noConversion"/>
  </si>
  <si>
    <t>주</t>
    <phoneticPr fontId="3" type="noConversion"/>
  </si>
  <si>
    <t>느티나무</t>
    <phoneticPr fontId="3" type="noConversion"/>
  </si>
  <si>
    <t>분묘</t>
    <phoneticPr fontId="3" type="noConversion"/>
  </si>
  <si>
    <t>망주석</t>
    <phoneticPr fontId="3" type="noConversion"/>
  </si>
  <si>
    <t>식</t>
    <phoneticPr fontId="3" type="noConversion"/>
  </si>
  <si>
    <t>상석</t>
    <phoneticPr fontId="3" type="noConversion"/>
  </si>
  <si>
    <t>외비석</t>
    <phoneticPr fontId="3" type="noConversion"/>
  </si>
  <si>
    <t>측백나무</t>
    <phoneticPr fontId="3" type="noConversion"/>
  </si>
  <si>
    <t>식</t>
    <phoneticPr fontId="3" type="noConversion"/>
  </si>
  <si>
    <t>창고</t>
    <phoneticPr fontId="3" type="noConversion"/>
  </si>
  <si>
    <t>판넬(2.9*2.2)</t>
    <phoneticPr fontId="3" type="noConversion"/>
  </si>
  <si>
    <t>매실나무</t>
    <phoneticPr fontId="3" type="noConversion"/>
  </si>
  <si>
    <t>석류</t>
    <phoneticPr fontId="3" type="noConversion"/>
  </si>
  <si>
    <t>소나무</t>
    <phoneticPr fontId="3" type="noConversion"/>
  </si>
  <si>
    <t>녹차</t>
    <phoneticPr fontId="3" type="noConversion"/>
  </si>
  <si>
    <t>오가피</t>
    <phoneticPr fontId="3" type="noConversion"/>
  </si>
  <si>
    <t>옻나무</t>
    <phoneticPr fontId="3" type="noConversion"/>
  </si>
  <si>
    <t>유자</t>
    <phoneticPr fontId="3" type="noConversion"/>
  </si>
  <si>
    <t>골단초</t>
    <phoneticPr fontId="3" type="noConversion"/>
  </si>
  <si>
    <t>분묘</t>
    <phoneticPr fontId="3" type="noConversion"/>
  </si>
  <si>
    <t>기</t>
    <phoneticPr fontId="3" type="noConversion"/>
  </si>
  <si>
    <t>원형둘레석</t>
    <phoneticPr fontId="3" type="noConversion"/>
  </si>
  <si>
    <t>식</t>
    <phoneticPr fontId="3" type="noConversion"/>
  </si>
  <si>
    <t>상석</t>
    <phoneticPr fontId="3" type="noConversion"/>
  </si>
  <si>
    <t>산신석</t>
    <phoneticPr fontId="3" type="noConversion"/>
  </si>
  <si>
    <t>망주석</t>
    <phoneticPr fontId="3" type="noConversion"/>
  </si>
  <si>
    <t>바닥1</t>
    <phoneticPr fontId="3" type="noConversion"/>
  </si>
  <si>
    <t>바닥2</t>
    <phoneticPr fontId="3" type="noConversion"/>
  </si>
  <si>
    <t>바닥3</t>
    <phoneticPr fontId="3" type="noConversion"/>
  </si>
  <si>
    <t>측백</t>
    <phoneticPr fontId="3" type="noConversion"/>
  </si>
  <si>
    <t>옥향</t>
    <phoneticPr fontId="3" type="noConversion"/>
  </si>
  <si>
    <t>목련</t>
    <phoneticPr fontId="3" type="noConversion"/>
  </si>
  <si>
    <t>벗나무</t>
    <phoneticPr fontId="3" type="noConversion"/>
  </si>
  <si>
    <t>백일홍</t>
    <phoneticPr fontId="3" type="noConversion"/>
  </si>
  <si>
    <t>단풍</t>
    <phoneticPr fontId="3" type="noConversion"/>
  </si>
  <si>
    <t>남천</t>
    <phoneticPr fontId="3" type="noConversion"/>
  </si>
  <si>
    <t>황금측백</t>
    <phoneticPr fontId="3" type="noConversion"/>
  </si>
  <si>
    <t>가이스카
향나무</t>
    <phoneticPr fontId="3" type="noConversion"/>
  </si>
  <si>
    <t>철쭉</t>
    <phoneticPr fontId="3" type="noConversion"/>
  </si>
  <si>
    <t>무궁화</t>
    <phoneticPr fontId="3" type="noConversion"/>
  </si>
  <si>
    <t>느티나무</t>
    <phoneticPr fontId="3" type="noConversion"/>
  </si>
  <si>
    <t>묘목</t>
    <phoneticPr fontId="3" type="noConversion"/>
  </si>
  <si>
    <t>식</t>
    <phoneticPr fontId="3" type="noConversion"/>
  </si>
  <si>
    <t>식</t>
    <phoneticPr fontId="3" type="noConversion"/>
  </si>
  <si>
    <t>목조데크</t>
    <phoneticPr fontId="3" type="noConversion"/>
  </si>
  <si>
    <t>보도블럭</t>
    <phoneticPr fontId="3" type="noConversion"/>
  </si>
  <si>
    <t>화강석</t>
    <phoneticPr fontId="3" type="noConversion"/>
  </si>
  <si>
    <t>주</t>
    <phoneticPr fontId="3" type="noConversion"/>
  </si>
  <si>
    <t>분묘</t>
    <phoneticPr fontId="3" type="noConversion"/>
  </si>
  <si>
    <t>기</t>
    <phoneticPr fontId="3" type="noConversion"/>
  </si>
  <si>
    <t>사각둘레석</t>
    <phoneticPr fontId="3" type="noConversion"/>
  </si>
  <si>
    <t>은목서</t>
    <phoneticPr fontId="3" type="noConversion"/>
  </si>
  <si>
    <t>벗나무</t>
    <phoneticPr fontId="3" type="noConversion"/>
  </si>
  <si>
    <t>옥향</t>
    <phoneticPr fontId="3" type="noConversion"/>
  </si>
  <si>
    <t>측백</t>
    <phoneticPr fontId="3" type="noConversion"/>
  </si>
  <si>
    <t>소나무</t>
    <phoneticPr fontId="3" type="noConversion"/>
  </si>
  <si>
    <t>골단초</t>
    <phoneticPr fontId="3" type="noConversion"/>
  </si>
  <si>
    <t>철쭉</t>
    <phoneticPr fontId="3" type="noConversion"/>
  </si>
  <si>
    <t>뽕나무</t>
    <phoneticPr fontId="3" type="noConversion"/>
  </si>
  <si>
    <t>느릎나무</t>
    <phoneticPr fontId="3" type="noConversion"/>
  </si>
  <si>
    <t>개나리</t>
    <phoneticPr fontId="3" type="noConversion"/>
  </si>
  <si>
    <t>주</t>
    <phoneticPr fontId="3" type="noConversion"/>
  </si>
  <si>
    <t>백일홍</t>
    <phoneticPr fontId="3" type="noConversion"/>
  </si>
  <si>
    <t>분묘</t>
    <phoneticPr fontId="3" type="noConversion"/>
  </si>
  <si>
    <t>기</t>
    <phoneticPr fontId="3" type="noConversion"/>
  </si>
  <si>
    <t>동백나무</t>
    <phoneticPr fontId="3" type="noConversion"/>
  </si>
  <si>
    <t>단풍</t>
    <phoneticPr fontId="3" type="noConversion"/>
  </si>
  <si>
    <t>백일홍</t>
    <phoneticPr fontId="3" type="noConversion"/>
  </si>
  <si>
    <t>매실나무</t>
    <phoneticPr fontId="3" type="noConversion"/>
  </si>
  <si>
    <t>자두나무</t>
    <phoneticPr fontId="3" type="noConversion"/>
  </si>
  <si>
    <t>분묘</t>
    <phoneticPr fontId="3" type="noConversion"/>
  </si>
  <si>
    <t>사각둘레석</t>
    <phoneticPr fontId="3" type="noConversion"/>
  </si>
  <si>
    <t>망주석</t>
    <phoneticPr fontId="3" type="noConversion"/>
  </si>
  <si>
    <t>상석</t>
    <phoneticPr fontId="3" type="noConversion"/>
  </si>
  <si>
    <t>산신석</t>
    <phoneticPr fontId="3" type="noConversion"/>
  </si>
  <si>
    <t>창고</t>
    <phoneticPr fontId="3" type="noConversion"/>
  </si>
  <si>
    <t>매실나무</t>
    <phoneticPr fontId="3" type="noConversion"/>
  </si>
  <si>
    <t>컨테이너</t>
    <phoneticPr fontId="3" type="noConversion"/>
  </si>
  <si>
    <t>손*희</t>
    <phoneticPr fontId="3" type="noConversion"/>
  </si>
  <si>
    <t>옥향</t>
    <phoneticPr fontId="3" type="noConversion"/>
  </si>
  <si>
    <t>단풍</t>
    <phoneticPr fontId="3" type="noConversion"/>
  </si>
  <si>
    <t>측백</t>
    <phoneticPr fontId="3" type="noConversion"/>
  </si>
  <si>
    <t>주</t>
    <phoneticPr fontId="3" type="noConversion"/>
  </si>
  <si>
    <t>주</t>
    <phoneticPr fontId="3" type="noConversion"/>
  </si>
  <si>
    <t>복숭아</t>
    <phoneticPr fontId="3" type="noConversion"/>
  </si>
  <si>
    <t>철쭉</t>
    <phoneticPr fontId="3" type="noConversion"/>
  </si>
  <si>
    <t>산수유</t>
    <phoneticPr fontId="3" type="noConversion"/>
  </si>
  <si>
    <t>대추</t>
    <phoneticPr fontId="3" type="noConversion"/>
  </si>
  <si>
    <t>천리향</t>
    <phoneticPr fontId="3" type="noConversion"/>
  </si>
  <si>
    <t>관정</t>
    <phoneticPr fontId="3" type="noConversion"/>
  </si>
  <si>
    <t>소형</t>
    <phoneticPr fontId="3" type="noConversion"/>
  </si>
  <si>
    <t>전기계량기</t>
    <phoneticPr fontId="3" type="noConversion"/>
  </si>
  <si>
    <t>ps141728463</t>
    <phoneticPr fontId="3" type="noConversion"/>
  </si>
  <si>
    <t>감나무</t>
    <phoneticPr fontId="3" type="noConversion"/>
  </si>
  <si>
    <t>주</t>
    <phoneticPr fontId="3" type="noConversion"/>
  </si>
  <si>
    <t>묘목</t>
    <phoneticPr fontId="3" type="noConversion"/>
  </si>
  <si>
    <t>기</t>
    <phoneticPr fontId="3" type="noConversion"/>
  </si>
  <si>
    <t>분묘</t>
    <phoneticPr fontId="3" type="noConversion"/>
  </si>
  <si>
    <t>입비석</t>
    <phoneticPr fontId="3" type="noConversion"/>
  </si>
  <si>
    <t>편백나무</t>
    <phoneticPr fontId="3" type="noConversion"/>
  </si>
  <si>
    <t>아이스카
향나무</t>
    <phoneticPr fontId="3" type="noConversion"/>
  </si>
  <si>
    <t>주</t>
    <phoneticPr fontId="3" type="noConversion"/>
  </si>
  <si>
    <t>감나무</t>
    <phoneticPr fontId="3" type="noConversion"/>
  </si>
  <si>
    <t>석류</t>
    <phoneticPr fontId="3" type="noConversion"/>
  </si>
  <si>
    <t>살구나무</t>
    <phoneticPr fontId="3" type="noConversion"/>
  </si>
  <si>
    <t>두릎</t>
    <phoneticPr fontId="3" type="noConversion"/>
  </si>
  <si>
    <t>군</t>
    <phoneticPr fontId="3" type="noConversion"/>
  </si>
  <si>
    <t>기</t>
    <phoneticPr fontId="3" type="noConversion"/>
  </si>
  <si>
    <t>원형둘레석</t>
    <phoneticPr fontId="3" type="noConversion"/>
  </si>
  <si>
    <t>상석판</t>
    <phoneticPr fontId="3" type="noConversion"/>
  </si>
  <si>
    <t>측백</t>
    <phoneticPr fontId="3" type="noConversion"/>
  </si>
  <si>
    <t>기</t>
    <phoneticPr fontId="3" type="noConversion"/>
  </si>
  <si>
    <t>무화과</t>
    <phoneticPr fontId="3" type="noConversion"/>
  </si>
  <si>
    <t>소나무</t>
    <phoneticPr fontId="3" type="noConversion"/>
  </si>
  <si>
    <t>장미</t>
    <phoneticPr fontId="3" type="noConversion"/>
  </si>
  <si>
    <t>주</t>
    <phoneticPr fontId="3" type="noConversion"/>
  </si>
  <si>
    <t>기</t>
    <phoneticPr fontId="3" type="noConversion"/>
  </si>
  <si>
    <t>상석판</t>
    <phoneticPr fontId="3" type="noConversion"/>
  </si>
  <si>
    <t>보도블럭</t>
    <phoneticPr fontId="3" type="noConversion"/>
  </si>
  <si>
    <t>계단</t>
    <phoneticPr fontId="3" type="noConversion"/>
  </si>
  <si>
    <t>철쭉</t>
    <phoneticPr fontId="3" type="noConversion"/>
  </si>
  <si>
    <t>매실나무</t>
    <phoneticPr fontId="3" type="noConversion"/>
  </si>
  <si>
    <t>녹차</t>
    <phoneticPr fontId="3" type="noConversion"/>
  </si>
  <si>
    <t>주</t>
    <phoneticPr fontId="3" type="noConversion"/>
  </si>
  <si>
    <t>군</t>
    <phoneticPr fontId="3" type="noConversion"/>
  </si>
  <si>
    <t>분묘</t>
    <phoneticPr fontId="3" type="noConversion"/>
  </si>
  <si>
    <t>입비석</t>
    <phoneticPr fontId="3" type="noConversion"/>
  </si>
  <si>
    <t>옥향</t>
    <phoneticPr fontId="3" type="noConversion"/>
  </si>
  <si>
    <t>녹차</t>
    <phoneticPr fontId="3" type="noConversion"/>
  </si>
  <si>
    <t>식</t>
    <phoneticPr fontId="3" type="noConversion"/>
  </si>
  <si>
    <t>상석</t>
    <phoneticPr fontId="3" type="noConversion"/>
  </si>
  <si>
    <t>망주석</t>
    <phoneticPr fontId="3" type="noConversion"/>
  </si>
  <si>
    <t>산신석</t>
    <phoneticPr fontId="3" type="noConversion"/>
  </si>
  <si>
    <t>백일홍</t>
    <phoneticPr fontId="3" type="noConversion"/>
  </si>
  <si>
    <t>삼나무</t>
    <phoneticPr fontId="3" type="noConversion"/>
  </si>
  <si>
    <t>매실나무</t>
    <phoneticPr fontId="3" type="noConversion"/>
  </si>
  <si>
    <t>감나무</t>
    <phoneticPr fontId="3" type="noConversion"/>
  </si>
  <si>
    <t>박태기</t>
    <phoneticPr fontId="3" type="noConversion"/>
  </si>
  <si>
    <t>단풍</t>
    <phoneticPr fontId="3" type="noConversion"/>
  </si>
  <si>
    <t>목서</t>
    <phoneticPr fontId="3" type="noConversion"/>
  </si>
  <si>
    <t>분묘</t>
    <phoneticPr fontId="3" type="noConversion"/>
  </si>
  <si>
    <t>사각둘레석</t>
    <phoneticPr fontId="3" type="noConversion"/>
  </si>
  <si>
    <t>상석</t>
    <phoneticPr fontId="3" type="noConversion"/>
  </si>
  <si>
    <t>제단석</t>
    <phoneticPr fontId="3" type="noConversion"/>
  </si>
  <si>
    <t>앵두나무</t>
    <phoneticPr fontId="3" type="noConversion"/>
  </si>
  <si>
    <t>식</t>
    <phoneticPr fontId="3" type="noConversion"/>
  </si>
  <si>
    <t>식</t>
    <phoneticPr fontId="3" type="noConversion"/>
  </si>
  <si>
    <t>입비석</t>
    <phoneticPr fontId="3" type="noConversion"/>
  </si>
  <si>
    <t>식</t>
    <phoneticPr fontId="3" type="noConversion"/>
  </si>
  <si>
    <t>분묘</t>
    <phoneticPr fontId="3" type="noConversion"/>
  </si>
  <si>
    <t>동백</t>
    <phoneticPr fontId="3" type="noConversion"/>
  </si>
  <si>
    <t>기</t>
    <phoneticPr fontId="3" type="noConversion"/>
  </si>
  <si>
    <t>주택</t>
    <phoneticPr fontId="3" type="noConversion"/>
  </si>
  <si>
    <t>벽돌조 스라브</t>
    <phoneticPr fontId="3" type="noConversion"/>
  </si>
  <si>
    <t>가추(주택)</t>
    <phoneticPr fontId="3" type="noConversion"/>
  </si>
  <si>
    <t>벽돌조 판넬</t>
    <phoneticPr fontId="3" type="noConversion"/>
  </si>
  <si>
    <t>창고</t>
    <phoneticPr fontId="3" type="noConversion"/>
  </si>
  <si>
    <t>브럭판넬</t>
    <phoneticPr fontId="3" type="noConversion"/>
  </si>
  <si>
    <t>계단 및
보일러실</t>
    <phoneticPr fontId="3" type="noConversion"/>
  </si>
  <si>
    <t>콘크리트 및 벽돌조</t>
    <phoneticPr fontId="3" type="noConversion"/>
  </si>
  <si>
    <t>식</t>
    <phoneticPr fontId="3" type="noConversion"/>
  </si>
  <si>
    <t>소매점</t>
    <phoneticPr fontId="3" type="noConversion"/>
  </si>
  <si>
    <t>컨테이너(3*4)</t>
    <phoneticPr fontId="3" type="noConversion"/>
  </si>
  <si>
    <t>가추(휴게실)</t>
    <phoneticPr fontId="3" type="noConversion"/>
  </si>
  <si>
    <t>파이프조 비닐+판넬</t>
    <phoneticPr fontId="3" type="noConversion"/>
  </si>
  <si>
    <t>태양광</t>
    <phoneticPr fontId="3" type="noConversion"/>
  </si>
  <si>
    <t>5Kw</t>
    <phoneticPr fontId="3" type="noConversion"/>
  </si>
  <si>
    <t>담장</t>
    <phoneticPr fontId="3" type="noConversion"/>
  </si>
  <si>
    <t>브럭조</t>
    <phoneticPr fontId="3" type="noConversion"/>
  </si>
  <si>
    <t xml:space="preserve">콘크리트  </t>
    <phoneticPr fontId="3" type="noConversion"/>
  </si>
  <si>
    <t>마당</t>
    <phoneticPr fontId="3" type="noConversion"/>
  </si>
  <si>
    <t>관정</t>
    <phoneticPr fontId="3" type="noConversion"/>
  </si>
  <si>
    <t>소각장</t>
    <phoneticPr fontId="3" type="noConversion"/>
  </si>
  <si>
    <t>석류나무</t>
    <phoneticPr fontId="3" type="noConversion"/>
  </si>
  <si>
    <t>무화과</t>
    <phoneticPr fontId="3" type="noConversion"/>
  </si>
  <si>
    <t>감나무</t>
    <phoneticPr fontId="3" type="noConversion"/>
  </si>
  <si>
    <t>철쭉</t>
    <phoneticPr fontId="3" type="noConversion"/>
  </si>
  <si>
    <t>뽕나무</t>
    <phoneticPr fontId="3" type="noConversion"/>
  </si>
  <si>
    <t>녹차</t>
    <phoneticPr fontId="3" type="noConversion"/>
  </si>
  <si>
    <t>식</t>
    <phoneticPr fontId="3" type="noConversion"/>
  </si>
  <si>
    <t>오가피</t>
    <phoneticPr fontId="3" type="noConversion"/>
  </si>
  <si>
    <t>산수유</t>
    <phoneticPr fontId="3" type="noConversion"/>
  </si>
  <si>
    <t>석류</t>
    <phoneticPr fontId="3" type="noConversion"/>
  </si>
  <si>
    <t>매실</t>
    <phoneticPr fontId="3" type="noConversion"/>
  </si>
  <si>
    <t>돈나무</t>
    <phoneticPr fontId="3" type="noConversion"/>
  </si>
  <si>
    <t>황칠나무</t>
    <phoneticPr fontId="3" type="noConversion"/>
  </si>
  <si>
    <t>두릎나무</t>
    <phoneticPr fontId="3" type="noConversion"/>
  </si>
  <si>
    <t>뽕나무</t>
    <phoneticPr fontId="3" type="noConversion"/>
  </si>
  <si>
    <t>묘목</t>
    <phoneticPr fontId="3" type="noConversion"/>
  </si>
  <si>
    <t>밤나무</t>
    <phoneticPr fontId="3" type="noConversion"/>
  </si>
  <si>
    <t>복숭아</t>
    <phoneticPr fontId="3" type="noConversion"/>
  </si>
  <si>
    <t>골단초</t>
    <phoneticPr fontId="3" type="noConversion"/>
  </si>
  <si>
    <t>아로니마</t>
    <phoneticPr fontId="3" type="noConversion"/>
  </si>
  <si>
    <t>가죽나무</t>
    <phoneticPr fontId="3" type="noConversion"/>
  </si>
  <si>
    <t>분묘</t>
    <phoneticPr fontId="3" type="noConversion"/>
  </si>
  <si>
    <t>기</t>
    <phoneticPr fontId="3" type="noConversion"/>
  </si>
  <si>
    <t>원형둘레석</t>
    <phoneticPr fontId="3" type="noConversion"/>
  </si>
  <si>
    <t>상석</t>
    <phoneticPr fontId="3" type="noConversion"/>
  </si>
  <si>
    <t>측백</t>
    <phoneticPr fontId="3" type="noConversion"/>
  </si>
  <si>
    <t>식</t>
    <phoneticPr fontId="3" type="noConversion"/>
  </si>
  <si>
    <t>주</t>
    <phoneticPr fontId="3" type="noConversion"/>
  </si>
  <si>
    <t>매실나무</t>
    <phoneticPr fontId="3" type="noConversion"/>
  </si>
  <si>
    <t>복숭아</t>
    <phoneticPr fontId="3" type="noConversion"/>
  </si>
  <si>
    <t>느티나무</t>
    <phoneticPr fontId="3" type="noConversion"/>
  </si>
  <si>
    <t>단풍</t>
    <phoneticPr fontId="3" type="noConversion"/>
  </si>
  <si>
    <t>감나무</t>
    <phoneticPr fontId="3" type="noConversion"/>
  </si>
  <si>
    <t>주</t>
    <phoneticPr fontId="3" type="noConversion"/>
  </si>
  <si>
    <t>창고</t>
    <phoneticPr fontId="3" type="noConversion"/>
  </si>
  <si>
    <t>컨테이너</t>
    <phoneticPr fontId="3" type="noConversion"/>
  </si>
  <si>
    <t>주택(1층)</t>
    <phoneticPr fontId="3" type="noConversion"/>
  </si>
  <si>
    <t>벽돌조스라브</t>
    <phoneticPr fontId="3" type="noConversion"/>
  </si>
  <si>
    <t>주택(2층)</t>
    <phoneticPr fontId="3" type="noConversion"/>
  </si>
  <si>
    <t>폐문부재</t>
    <phoneticPr fontId="3" type="noConversion"/>
  </si>
  <si>
    <t>조사불가</t>
    <phoneticPr fontId="3" type="noConversion"/>
  </si>
  <si>
    <t>무허가건축</t>
    <phoneticPr fontId="3" type="noConversion"/>
  </si>
  <si>
    <t>창고</t>
    <phoneticPr fontId="3" type="noConversion"/>
  </si>
  <si>
    <t>철파이프 강판지붕</t>
    <phoneticPr fontId="3" type="noConversion"/>
  </si>
  <si>
    <t>계단</t>
    <phoneticPr fontId="3" type="noConversion"/>
  </si>
  <si>
    <t>콘크리트</t>
    <phoneticPr fontId="3" type="noConversion"/>
  </si>
  <si>
    <t>식</t>
    <phoneticPr fontId="3" type="noConversion"/>
  </si>
  <si>
    <t>대문</t>
    <phoneticPr fontId="3" type="noConversion"/>
  </si>
  <si>
    <t>철재</t>
    <phoneticPr fontId="3" type="noConversion"/>
  </si>
  <si>
    <t>울타리</t>
    <phoneticPr fontId="3" type="noConversion"/>
  </si>
  <si>
    <t>철파이프 철망</t>
    <phoneticPr fontId="3" type="noConversion"/>
  </si>
  <si>
    <t xml:space="preserve">M </t>
    <phoneticPr fontId="3" type="noConversion"/>
  </si>
  <si>
    <t>담장</t>
    <phoneticPr fontId="3" type="noConversion"/>
  </si>
  <si>
    <t>화단</t>
    <phoneticPr fontId="3" type="noConversion"/>
  </si>
  <si>
    <t>백일홍</t>
    <phoneticPr fontId="3" type="noConversion"/>
  </si>
  <si>
    <t>단풍나무</t>
    <phoneticPr fontId="3" type="noConversion"/>
  </si>
  <si>
    <t>동백</t>
    <phoneticPr fontId="3" type="noConversion"/>
  </si>
  <si>
    <t>두릎</t>
    <phoneticPr fontId="3" type="noConversion"/>
  </si>
  <si>
    <t>가이스카
향나무</t>
    <phoneticPr fontId="3" type="noConversion"/>
  </si>
  <si>
    <t>장미</t>
    <phoneticPr fontId="3" type="noConversion"/>
  </si>
  <si>
    <t>엄나무</t>
    <phoneticPr fontId="3" type="noConversion"/>
  </si>
  <si>
    <t>개나리</t>
    <phoneticPr fontId="3" type="noConversion"/>
  </si>
  <si>
    <t>철쭉</t>
    <phoneticPr fontId="3" type="noConversion"/>
  </si>
  <si>
    <t>브럭</t>
    <phoneticPr fontId="3" type="noConversion"/>
  </si>
  <si>
    <t>정원석</t>
    <phoneticPr fontId="3" type="noConversion"/>
  </si>
  <si>
    <t>M</t>
    <phoneticPr fontId="3" type="noConversion"/>
  </si>
  <si>
    <t>주</t>
    <phoneticPr fontId="3" type="noConversion"/>
  </si>
  <si>
    <t>감나무</t>
    <phoneticPr fontId="3" type="noConversion"/>
  </si>
  <si>
    <t>주</t>
    <phoneticPr fontId="3" type="noConversion"/>
  </si>
  <si>
    <t>비파</t>
    <phoneticPr fontId="3" type="noConversion"/>
  </si>
  <si>
    <t>묘목</t>
    <phoneticPr fontId="3" type="noConversion"/>
  </si>
  <si>
    <t>창고</t>
    <phoneticPr fontId="3" type="noConversion"/>
  </si>
  <si>
    <t>차량적재함</t>
    <phoneticPr fontId="3" type="noConversion"/>
  </si>
  <si>
    <t>비닐하우스</t>
    <phoneticPr fontId="3" type="noConversion"/>
  </si>
  <si>
    <t>묘목</t>
    <phoneticPr fontId="3" type="noConversion"/>
  </si>
  <si>
    <t>울타리</t>
    <phoneticPr fontId="3" type="noConversion"/>
  </si>
  <si>
    <t>철지주+그물망</t>
    <phoneticPr fontId="3" type="noConversion"/>
  </si>
  <si>
    <t>M</t>
    <phoneticPr fontId="3" type="noConversion"/>
  </si>
  <si>
    <t>전기계량기</t>
    <phoneticPr fontId="3" type="noConversion"/>
  </si>
  <si>
    <t>창고1</t>
    <phoneticPr fontId="3" type="noConversion"/>
  </si>
  <si>
    <t>창고2</t>
    <phoneticPr fontId="3" type="noConversion"/>
  </si>
  <si>
    <t>통로</t>
    <phoneticPr fontId="3" type="noConversion"/>
  </si>
  <si>
    <t>계사</t>
    <phoneticPr fontId="3" type="noConversion"/>
  </si>
  <si>
    <t>울타리</t>
    <phoneticPr fontId="3" type="noConversion"/>
  </si>
  <si>
    <t>바닥</t>
    <phoneticPr fontId="3" type="noConversion"/>
  </si>
  <si>
    <t>자재거치대</t>
    <phoneticPr fontId="3" type="noConversion"/>
  </si>
  <si>
    <t>간판</t>
    <phoneticPr fontId="3" type="noConversion"/>
  </si>
  <si>
    <t>판넬조</t>
    <phoneticPr fontId="3" type="noConversion"/>
  </si>
  <si>
    <t>철조망</t>
    <phoneticPr fontId="3" type="noConversion"/>
  </si>
  <si>
    <t>강판, 펄조망</t>
    <phoneticPr fontId="3" type="noConversion"/>
  </si>
  <si>
    <t>철파이프</t>
    <phoneticPr fontId="3" type="noConversion"/>
  </si>
  <si>
    <t>간판</t>
    <phoneticPr fontId="3" type="noConversion"/>
  </si>
  <si>
    <t>식</t>
    <phoneticPr fontId="3" type="noConversion"/>
  </si>
  <si>
    <t>감나무</t>
    <phoneticPr fontId="3" type="noConversion"/>
  </si>
  <si>
    <t>매실나무</t>
    <phoneticPr fontId="3" type="noConversion"/>
  </si>
  <si>
    <t>감나무</t>
    <phoneticPr fontId="3" type="noConversion"/>
  </si>
  <si>
    <t>매실나무</t>
    <phoneticPr fontId="3" type="noConversion"/>
  </si>
  <si>
    <t>앵두나무</t>
    <phoneticPr fontId="3" type="noConversion"/>
  </si>
  <si>
    <t>주</t>
    <phoneticPr fontId="3" type="noConversion"/>
  </si>
  <si>
    <t>근저당</t>
    <phoneticPr fontId="3" type="noConversion"/>
  </si>
  <si>
    <t>서울특별시 중구 통일로
120 영암군지부</t>
    <phoneticPr fontId="3" type="noConversion"/>
  </si>
  <si>
    <t>서울특별시 중구 통일로
120 영암군지부</t>
    <phoneticPr fontId="3" type="noConversion"/>
  </si>
  <si>
    <t>근저당</t>
    <phoneticPr fontId="3" type="noConversion"/>
  </si>
  <si>
    <t>74-6</t>
    <phoneticPr fontId="3" type="noConversion"/>
  </si>
  <si>
    <t>주</t>
    <phoneticPr fontId="3" type="noConversion"/>
  </si>
  <si>
    <t>전라남도</t>
    <phoneticPr fontId="3" type="noConversion"/>
  </si>
  <si>
    <t>78-2</t>
    <phoneticPr fontId="3" type="noConversion"/>
  </si>
  <si>
    <t>84-5</t>
    <phoneticPr fontId="3" type="noConversion"/>
  </si>
  <si>
    <t>200-1</t>
    <phoneticPr fontId="3" type="noConversion"/>
  </si>
  <si>
    <t>대</t>
    <phoneticPr fontId="3" type="noConversion"/>
  </si>
  <si>
    <t>하*</t>
    <phoneticPr fontId="3" type="noConversion"/>
  </si>
  <si>
    <t>김*임</t>
    <phoneticPr fontId="3" type="noConversion"/>
  </si>
  <si>
    <t>김*복</t>
    <phoneticPr fontId="3" type="noConversion"/>
  </si>
  <si>
    <t>조*정</t>
    <phoneticPr fontId="3" type="noConversion"/>
  </si>
  <si>
    <t>의료법인**
의료재단</t>
    <phoneticPr fontId="3" type="noConversion"/>
  </si>
  <si>
    <t>강*창</t>
    <phoneticPr fontId="3" type="noConversion"/>
  </si>
  <si>
    <t>조*진(1/4)</t>
    <phoneticPr fontId="3" type="noConversion"/>
  </si>
  <si>
    <t xml:space="preserve">최*제  </t>
    <phoneticPr fontId="3" type="noConversion"/>
  </si>
  <si>
    <t>종교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</si>
</sst>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 "/>
    <numFmt numFmtId="177" formatCode="#"/>
    <numFmt numFmtId="178" formatCode="&quot;₩&quot;#,##0;&quot;₩&quot;&quot;₩&quot;&quot;₩&quot;&quot;₩&quot;\-#,##0"/>
    <numFmt numFmtId="179" formatCode="#,##0;[Red]&quot;-&quot;#,##0"/>
    <numFmt numFmtId="180" formatCode="&quot;₩&quot;#,##0;[Red]&quot;₩&quot;&quot;₩&quot;&quot;₩&quot;&quot;₩&quot;\-#,##0"/>
    <numFmt numFmtId="181" formatCode="#,##0.00;[Red]&quot;-&quot;#,##0.00"/>
    <numFmt numFmtId="182" formatCode="_-* #,##0.00_-;&quot;₩&quot;&quot;₩&quot;\-* #,##0.00_-;_-* &quot;-&quot;??_-;_-@_-"/>
    <numFmt numFmtId="183" formatCode="_-&quot;₩&quot;* #,##0.00_-;&quot;₩&quot;&quot;₩&quot;\-&quot;₩&quot;* #,##0.00_-;_-&quot;₩&quot;* &quot;-&quot;??_-;_-@_-"/>
    <numFmt numFmtId="184" formatCode="&quot;₩&quot;#,##0.00;&quot;₩&quot;&quot;₩&quot;&quot;₩&quot;&quot;₩&quot;\-#,##0.00"/>
  </numFmts>
  <fonts count="32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체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FF0000"/>
      <name val="굴림체"/>
      <family val="3"/>
      <charset val="129"/>
    </font>
    <font>
      <sz val="8"/>
      <color rgb="FF000000"/>
      <name val="굴림체"/>
      <family val="3"/>
      <charset val="129"/>
    </font>
    <font>
      <i/>
      <sz val="9"/>
      <color rgb="FF000000"/>
      <name val="굴림체"/>
      <family val="3"/>
      <charset val="129"/>
    </font>
    <font>
      <i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2" fillId="0" borderId="23">
      <alignment horizont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24" applyNumberFormat="0" applyAlignment="0" applyProtection="0">
      <alignment horizontal="left" vertical="center"/>
    </xf>
    <xf numFmtId="0" fontId="14" fillId="0" borderId="15">
      <alignment horizontal="left" vertical="center"/>
    </xf>
    <xf numFmtId="0" fontId="13" fillId="0" borderId="0"/>
    <xf numFmtId="178" fontId="12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179" fontId="17" fillId="0" borderId="0">
      <alignment vertical="center"/>
    </xf>
    <xf numFmtId="4" fontId="16" fillId="0" borderId="0">
      <protection locked="0"/>
    </xf>
    <xf numFmtId="180" fontId="12" fillId="0" borderId="0">
      <protection locked="0"/>
    </xf>
    <xf numFmtId="179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2" fontId="12" fillId="0" borderId="0">
      <protection locked="0"/>
    </xf>
    <xf numFmtId="0" fontId="16" fillId="0" borderId="25">
      <protection locked="0"/>
    </xf>
    <xf numFmtId="183" fontId="12" fillId="0" borderId="0">
      <protection locked="0"/>
    </xf>
    <xf numFmtId="184" fontId="12" fillId="0" borderId="0">
      <protection locked="0"/>
    </xf>
    <xf numFmtId="41" fontId="27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77" fontId="6" fillId="0" borderId="0" xfId="1" applyNumberFormat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8" fillId="0" borderId="0" xfId="1" applyNumberFormat="1" applyFont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20" fillId="0" borderId="0" xfId="0" applyFont="1">
      <alignment vertical="center"/>
    </xf>
    <xf numFmtId="176" fontId="7" fillId="0" borderId="14" xfId="2" applyNumberFormat="1" applyFont="1" applyBorder="1" applyAlignment="1">
      <alignment horizontal="center" vertical="center"/>
    </xf>
    <xf numFmtId="176" fontId="22" fillId="0" borderId="14" xfId="2" applyNumberFormat="1" applyFont="1" applyBorder="1" applyAlignment="1">
      <alignment horizontal="center" vertical="center"/>
    </xf>
    <xf numFmtId="176" fontId="22" fillId="0" borderId="15" xfId="2" applyNumberFormat="1" applyFont="1" applyBorder="1" applyAlignment="1">
      <alignment horizontal="center" vertical="center"/>
    </xf>
    <xf numFmtId="176" fontId="22" fillId="0" borderId="16" xfId="2" applyNumberFormat="1" applyFont="1" applyBorder="1" applyAlignment="1">
      <alignment horizontal="center" vertical="center"/>
    </xf>
    <xf numFmtId="0" fontId="4" fillId="2" borderId="10" xfId="0" applyFont="1" applyFill="1" applyBorder="1" applyAlignment="1">
      <alignment vertical="center" wrapText="1"/>
    </xf>
    <xf numFmtId="3" fontId="20" fillId="0" borderId="0" xfId="0" applyNumberFormat="1" applyFo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177" fontId="7" fillId="0" borderId="35" xfId="1" applyNumberFormat="1" applyFont="1" applyBorder="1" applyAlignment="1">
      <alignment horizontal="center" vertical="center"/>
    </xf>
    <xf numFmtId="176" fontId="22" fillId="0" borderId="40" xfId="2" applyNumberFormat="1" applyFont="1" applyBorder="1" applyAlignment="1">
      <alignment horizontal="center" vertical="center"/>
    </xf>
    <xf numFmtId="176" fontId="22" fillId="0" borderId="41" xfId="2" applyNumberFormat="1" applyFont="1" applyBorder="1" applyAlignment="1">
      <alignment horizontal="center" vertical="center"/>
    </xf>
    <xf numFmtId="176" fontId="22" fillId="0" borderId="39" xfId="2" applyNumberFormat="1" applyFont="1" applyBorder="1" applyAlignment="1">
      <alignment horizontal="center" vertical="center"/>
    </xf>
    <xf numFmtId="177" fontId="7" fillId="0" borderId="42" xfId="1" applyNumberFormat="1" applyFont="1" applyBorder="1" applyAlignment="1">
      <alignment horizontal="center" vertical="center"/>
    </xf>
    <xf numFmtId="49" fontId="24" fillId="2" borderId="10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5" fillId="2" borderId="2" xfId="0" applyFont="1" applyFill="1" applyBorder="1" applyAlignment="1">
      <alignment horizontal="center" vertical="center" wrapText="1"/>
    </xf>
    <xf numFmtId="3" fontId="24" fillId="2" borderId="1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1" fontId="5" fillId="0" borderId="10" xfId="25" applyFont="1" applyBorder="1" applyAlignment="1">
      <alignment horizontal="center" vertical="center" wrapText="1"/>
    </xf>
    <xf numFmtId="3" fontId="21" fillId="2" borderId="10" xfId="0" applyNumberFormat="1" applyFont="1" applyFill="1" applyBorder="1" applyAlignment="1">
      <alignment horizontal="right" vertical="center" wrapText="1"/>
    </xf>
    <xf numFmtId="0" fontId="5" fillId="0" borderId="10" xfId="0" applyFont="1" applyFill="1" applyBorder="1" applyAlignment="1">
      <alignment horizontal="center" vertical="center" wrapText="1"/>
    </xf>
    <xf numFmtId="41" fontId="5" fillId="0" borderId="10" xfId="25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1" fontId="28" fillId="0" borderId="10" xfId="25" applyFont="1" applyFill="1" applyBorder="1" applyAlignment="1">
      <alignment horizontal="center" vertical="center" wrapText="1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center" vertical="center"/>
    </xf>
    <xf numFmtId="17" fontId="5" fillId="0" borderId="10" xfId="0" quotePrefix="1" applyNumberFormat="1" applyFont="1" applyBorder="1" applyAlignment="1">
      <alignment horizontal="center" vertical="center" wrapText="1"/>
    </xf>
    <xf numFmtId="0" fontId="5" fillId="0" borderId="10" xfId="0" quotePrefix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7" fontId="28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quotePrefix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17" fontId="5" fillId="0" borderId="10" xfId="0" quotePrefix="1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41" fontId="30" fillId="0" borderId="10" xfId="25" applyFont="1" applyBorder="1" applyAlignment="1">
      <alignment horizontal="center" vertical="center" wrapText="1"/>
    </xf>
    <xf numFmtId="41" fontId="30" fillId="0" borderId="10" xfId="25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0" fontId="0" fillId="0" borderId="0" xfId="0" applyFill="1">
      <alignment vertical="center"/>
    </xf>
    <xf numFmtId="177" fontId="9" fillId="0" borderId="0" xfId="1" applyNumberFormat="1" applyFont="1" applyAlignment="1">
      <alignment horizontal="center" vertical="center"/>
    </xf>
    <xf numFmtId="177" fontId="7" fillId="0" borderId="27" xfId="1" applyNumberFormat="1" applyFont="1" applyBorder="1" applyAlignment="1">
      <alignment horizontal="right" vertical="top" wrapText="1"/>
    </xf>
    <xf numFmtId="0" fontId="6" fillId="0" borderId="28" xfId="1" applyFont="1" applyBorder="1"/>
    <xf numFmtId="0" fontId="6" fillId="0" borderId="30" xfId="1" applyFont="1" applyBorder="1"/>
    <xf numFmtId="0" fontId="6" fillId="0" borderId="17" xfId="1" applyFont="1" applyBorder="1"/>
    <xf numFmtId="0" fontId="6" fillId="0" borderId="32" xfId="1" applyFont="1" applyBorder="1"/>
    <xf numFmtId="0" fontId="6" fillId="0" borderId="18" xfId="1" applyFont="1" applyBorder="1"/>
    <xf numFmtId="177" fontId="7" fillId="0" borderId="29" xfId="1" applyNumberFormat="1" applyFont="1" applyBorder="1" applyAlignment="1">
      <alignment horizontal="center" vertical="center"/>
    </xf>
    <xf numFmtId="177" fontId="7" fillId="0" borderId="31" xfId="1" applyNumberFormat="1" applyFont="1" applyBorder="1" applyAlignment="1">
      <alignment horizontal="center" vertical="center"/>
    </xf>
    <xf numFmtId="177" fontId="7" fillId="0" borderId="33" xfId="1" applyNumberFormat="1" applyFont="1" applyBorder="1" applyAlignment="1">
      <alignment horizontal="center" vertical="center"/>
    </xf>
    <xf numFmtId="177" fontId="26" fillId="0" borderId="19" xfId="1" applyNumberFormat="1" applyFont="1" applyBorder="1" applyAlignment="1">
      <alignment horizontal="center" vertical="center"/>
    </xf>
    <xf numFmtId="177" fontId="26" fillId="0" borderId="20" xfId="1" applyNumberFormat="1" applyFont="1" applyBorder="1" applyAlignment="1">
      <alignment horizontal="center" vertical="center"/>
    </xf>
    <xf numFmtId="177" fontId="7" fillId="0" borderId="43" xfId="1" applyNumberFormat="1" applyFont="1" applyBorder="1" applyAlignment="1">
      <alignment horizontal="center" vertical="center"/>
    </xf>
    <xf numFmtId="177" fontId="7" fillId="0" borderId="44" xfId="1" applyNumberFormat="1" applyFont="1" applyBorder="1" applyAlignment="1">
      <alignment horizontal="center" vertical="center"/>
    </xf>
    <xf numFmtId="177" fontId="7" fillId="0" borderId="45" xfId="1" applyNumberFormat="1" applyFont="1" applyBorder="1" applyAlignment="1">
      <alignment horizontal="center" vertical="center"/>
    </xf>
    <xf numFmtId="177" fontId="7" fillId="0" borderId="46" xfId="1" applyNumberFormat="1" applyFont="1" applyBorder="1" applyAlignment="1">
      <alignment horizontal="center" vertical="center"/>
    </xf>
    <xf numFmtId="177" fontId="7" fillId="0" borderId="47" xfId="1" applyNumberFormat="1" applyFont="1" applyBorder="1" applyAlignment="1">
      <alignment horizontal="center" vertical="center"/>
    </xf>
    <xf numFmtId="177" fontId="7" fillId="0" borderId="48" xfId="1" applyNumberFormat="1" applyFont="1" applyBorder="1" applyAlignment="1">
      <alignment horizontal="center" vertical="center"/>
    </xf>
    <xf numFmtId="177" fontId="26" fillId="0" borderId="21" xfId="1" applyNumberFormat="1" applyFont="1" applyBorder="1" applyAlignment="1">
      <alignment horizontal="center" vertical="center"/>
    </xf>
    <xf numFmtId="177" fontId="7" fillId="0" borderId="38" xfId="1" applyNumberFormat="1" applyFont="1" applyBorder="1" applyAlignment="1">
      <alignment horizontal="center" vertical="center"/>
    </xf>
    <xf numFmtId="177" fontId="7" fillId="0" borderId="39" xfId="1" applyNumberFormat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7" fontId="7" fillId="0" borderId="37" xfId="1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177" fontId="7" fillId="0" borderId="34" xfId="1" applyNumberFormat="1" applyFont="1" applyBorder="1" applyAlignment="1">
      <alignment horizontal="center" vertical="center"/>
    </xf>
    <xf numFmtId="177" fontId="7" fillId="0" borderId="22" xfId="1" applyNumberFormat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quotePrefix="1" applyFont="1" applyFill="1" applyBorder="1" applyAlignment="1">
      <alignment horizontal="center" vertical="center" wrapText="1"/>
    </xf>
    <xf numFmtId="41" fontId="5" fillId="3" borderId="10" xfId="25" applyFont="1" applyFill="1" applyBorder="1" applyAlignment="1">
      <alignment horizontal="center" vertical="center" wrapText="1"/>
    </xf>
    <xf numFmtId="0" fontId="29" fillId="3" borderId="10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17" fontId="5" fillId="3" borderId="10" xfId="0" quotePrefix="1" applyNumberFormat="1" applyFont="1" applyFill="1" applyBorder="1" applyAlignment="1">
      <alignment horizontal="center" vertical="center" wrapText="1"/>
    </xf>
    <xf numFmtId="0" fontId="28" fillId="3" borderId="10" xfId="0" applyFont="1" applyFill="1" applyBorder="1" applyAlignment="1">
      <alignment horizontal="center" vertical="center" wrapText="1"/>
    </xf>
  </cellXfs>
  <cellStyles count="26">
    <cellStyle name="2)" xfId="3"/>
    <cellStyle name="Comma [0]_견적" xfId="4"/>
    <cellStyle name="Comma_견적" xfId="5"/>
    <cellStyle name="Currency [0]_견적" xfId="6"/>
    <cellStyle name="Currency_견적" xfId="7"/>
    <cellStyle name="Header1" xfId="8"/>
    <cellStyle name="Header2" xfId="9"/>
    <cellStyle name="Normal_견적" xfId="10"/>
    <cellStyle name="고정소숫점" xfId="11"/>
    <cellStyle name="고정출력1" xfId="12"/>
    <cellStyle name="고정출력2" xfId="13"/>
    <cellStyle name="날짜" xfId="14"/>
    <cellStyle name="달러" xfId="15"/>
    <cellStyle name="숫자(R)" xfId="16"/>
    <cellStyle name="쉼표 [0]" xfId="25" builtinId="6"/>
    <cellStyle name="쉼표 [0] 2" xfId="2"/>
    <cellStyle name="자리수" xfId="17"/>
    <cellStyle name="자리수0" xfId="18"/>
    <cellStyle name="콤마 [0]_(type)총괄" xfId="19"/>
    <cellStyle name="콤마_(type)총괄" xfId="20"/>
    <cellStyle name="퍼센트" xfId="21"/>
    <cellStyle name="표준" xfId="0" builtinId="0"/>
    <cellStyle name="표준 2" xfId="1"/>
    <cellStyle name="합산" xfId="22"/>
    <cellStyle name="화폐기호" xfId="23"/>
    <cellStyle name="화폐기호0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4</xdr:row>
      <xdr:rowOff>142875</xdr:rowOff>
    </xdr:from>
    <xdr:to>
      <xdr:col>1</xdr:col>
      <xdr:colOff>209550</xdr:colOff>
      <xdr:row>4</xdr:row>
      <xdr:rowOff>342900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525" y="2000250"/>
          <a:ext cx="6572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행정구역</a:t>
          </a:r>
        </a:p>
        <a:p>
          <a:pPr algn="ctr" rtl="0">
            <a:defRPr sz="1000"/>
          </a:pPr>
          <a:endParaRPr lang="ko-KR" altLang="en-US" sz="1000" b="0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Zeros="0" view="pageBreakPreview" zoomScale="85" zoomScaleNormal="90" zoomScaleSheetLayoutView="85" workbookViewId="0">
      <selection activeCell="Q12" sqref="Q12"/>
    </sheetView>
  </sheetViews>
  <sheetFormatPr defaultRowHeight="30" customHeight="1" x14ac:dyDescent="0.3"/>
  <cols>
    <col min="1" max="1" width="6" style="4" customWidth="1"/>
    <col min="2" max="2" width="7.625" style="4" customWidth="1"/>
    <col min="3" max="3" width="11.625" style="4" customWidth="1"/>
    <col min="4" max="4" width="3.625" style="4" customWidth="1"/>
    <col min="5" max="6" width="11.625" style="4" customWidth="1"/>
    <col min="7" max="7" width="3.625" style="4" customWidth="1"/>
    <col min="8" max="9" width="11.625" style="4" customWidth="1"/>
    <col min="10" max="10" width="3.625" style="4" customWidth="1"/>
    <col min="11" max="11" width="11.625" style="4" customWidth="1"/>
    <col min="12" max="12" width="15.625" style="4" customWidth="1"/>
    <col min="13" max="229" width="9" style="4"/>
    <col min="230" max="231" width="6" style="4" customWidth="1"/>
    <col min="232" max="232" width="5.375" style="4" customWidth="1"/>
    <col min="233" max="233" width="1.625" style="4" customWidth="1"/>
    <col min="234" max="234" width="6.5" style="4" customWidth="1"/>
    <col min="235" max="235" width="5.375" style="4" customWidth="1"/>
    <col min="236" max="236" width="1.625" style="4" customWidth="1"/>
    <col min="237" max="237" width="6.5" style="4" customWidth="1"/>
    <col min="238" max="238" width="5.375" style="4" customWidth="1"/>
    <col min="239" max="239" width="1.625" style="4" customWidth="1"/>
    <col min="240" max="240" width="6.5" style="4" customWidth="1"/>
    <col min="241" max="241" width="5.375" style="4" customWidth="1"/>
    <col min="242" max="242" width="1.625" style="4" customWidth="1"/>
    <col min="243" max="244" width="5.375" style="4" customWidth="1"/>
    <col min="245" max="245" width="1.625" style="4" customWidth="1"/>
    <col min="246" max="247" width="5.375" style="4" customWidth="1"/>
    <col min="248" max="248" width="1.625" style="4" customWidth="1"/>
    <col min="249" max="250" width="5.375" style="4" customWidth="1"/>
    <col min="251" max="251" width="1.625" style="4" customWidth="1"/>
    <col min="252" max="253" width="5.375" style="4" customWidth="1"/>
    <col min="254" max="254" width="1.625" style="4" customWidth="1"/>
    <col min="255" max="256" width="5.375" style="4" customWidth="1"/>
    <col min="257" max="257" width="1.625" style="4" customWidth="1"/>
    <col min="258" max="259" width="5.375" style="4" customWidth="1"/>
    <col min="260" max="260" width="1.625" style="4" customWidth="1"/>
    <col min="261" max="261" width="6.5" style="4" customWidth="1"/>
    <col min="262" max="262" width="5.375" style="4" customWidth="1"/>
    <col min="263" max="263" width="1.625" style="4" customWidth="1"/>
    <col min="264" max="264" width="6.5" style="4" customWidth="1"/>
    <col min="265" max="265" width="5.375" style="4" customWidth="1"/>
    <col min="266" max="266" width="1.625" style="4" customWidth="1"/>
    <col min="267" max="268" width="6.5" style="4" customWidth="1"/>
    <col min="269" max="485" width="9" style="4"/>
    <col min="486" max="487" width="6" style="4" customWidth="1"/>
    <col min="488" max="488" width="5.375" style="4" customWidth="1"/>
    <col min="489" max="489" width="1.625" style="4" customWidth="1"/>
    <col min="490" max="490" width="6.5" style="4" customWidth="1"/>
    <col min="491" max="491" width="5.375" style="4" customWidth="1"/>
    <col min="492" max="492" width="1.625" style="4" customWidth="1"/>
    <col min="493" max="493" width="6.5" style="4" customWidth="1"/>
    <col min="494" max="494" width="5.375" style="4" customWidth="1"/>
    <col min="495" max="495" width="1.625" style="4" customWidth="1"/>
    <col min="496" max="496" width="6.5" style="4" customWidth="1"/>
    <col min="497" max="497" width="5.375" style="4" customWidth="1"/>
    <col min="498" max="498" width="1.625" style="4" customWidth="1"/>
    <col min="499" max="500" width="5.375" style="4" customWidth="1"/>
    <col min="501" max="501" width="1.625" style="4" customWidth="1"/>
    <col min="502" max="503" width="5.375" style="4" customWidth="1"/>
    <col min="504" max="504" width="1.625" style="4" customWidth="1"/>
    <col min="505" max="506" width="5.375" style="4" customWidth="1"/>
    <col min="507" max="507" width="1.625" style="4" customWidth="1"/>
    <col min="508" max="509" width="5.375" style="4" customWidth="1"/>
    <col min="510" max="510" width="1.625" style="4" customWidth="1"/>
    <col min="511" max="512" width="5.375" style="4" customWidth="1"/>
    <col min="513" max="513" width="1.625" style="4" customWidth="1"/>
    <col min="514" max="515" width="5.375" style="4" customWidth="1"/>
    <col min="516" max="516" width="1.625" style="4" customWidth="1"/>
    <col min="517" max="517" width="6.5" style="4" customWidth="1"/>
    <col min="518" max="518" width="5.375" style="4" customWidth="1"/>
    <col min="519" max="519" width="1.625" style="4" customWidth="1"/>
    <col min="520" max="520" width="6.5" style="4" customWidth="1"/>
    <col min="521" max="521" width="5.375" style="4" customWidth="1"/>
    <col min="522" max="522" width="1.625" style="4" customWidth="1"/>
    <col min="523" max="524" width="6.5" style="4" customWidth="1"/>
    <col min="525" max="741" width="9" style="4"/>
    <col min="742" max="743" width="6" style="4" customWidth="1"/>
    <col min="744" max="744" width="5.375" style="4" customWidth="1"/>
    <col min="745" max="745" width="1.625" style="4" customWidth="1"/>
    <col min="746" max="746" width="6.5" style="4" customWidth="1"/>
    <col min="747" max="747" width="5.375" style="4" customWidth="1"/>
    <col min="748" max="748" width="1.625" style="4" customWidth="1"/>
    <col min="749" max="749" width="6.5" style="4" customWidth="1"/>
    <col min="750" max="750" width="5.375" style="4" customWidth="1"/>
    <col min="751" max="751" width="1.625" style="4" customWidth="1"/>
    <col min="752" max="752" width="6.5" style="4" customWidth="1"/>
    <col min="753" max="753" width="5.375" style="4" customWidth="1"/>
    <col min="754" max="754" width="1.625" style="4" customWidth="1"/>
    <col min="755" max="756" width="5.375" style="4" customWidth="1"/>
    <col min="757" max="757" width="1.625" style="4" customWidth="1"/>
    <col min="758" max="759" width="5.375" style="4" customWidth="1"/>
    <col min="760" max="760" width="1.625" style="4" customWidth="1"/>
    <col min="761" max="762" width="5.375" style="4" customWidth="1"/>
    <col min="763" max="763" width="1.625" style="4" customWidth="1"/>
    <col min="764" max="765" width="5.375" style="4" customWidth="1"/>
    <col min="766" max="766" width="1.625" style="4" customWidth="1"/>
    <col min="767" max="768" width="5.375" style="4" customWidth="1"/>
    <col min="769" max="769" width="1.625" style="4" customWidth="1"/>
    <col min="770" max="771" width="5.375" style="4" customWidth="1"/>
    <col min="772" max="772" width="1.625" style="4" customWidth="1"/>
    <col min="773" max="773" width="6.5" style="4" customWidth="1"/>
    <col min="774" max="774" width="5.375" style="4" customWidth="1"/>
    <col min="775" max="775" width="1.625" style="4" customWidth="1"/>
    <col min="776" max="776" width="6.5" style="4" customWidth="1"/>
    <col min="777" max="777" width="5.375" style="4" customWidth="1"/>
    <col min="778" max="778" width="1.625" style="4" customWidth="1"/>
    <col min="779" max="780" width="6.5" style="4" customWidth="1"/>
    <col min="781" max="997" width="9" style="4"/>
    <col min="998" max="999" width="6" style="4" customWidth="1"/>
    <col min="1000" max="1000" width="5.375" style="4" customWidth="1"/>
    <col min="1001" max="1001" width="1.625" style="4" customWidth="1"/>
    <col min="1002" max="1002" width="6.5" style="4" customWidth="1"/>
    <col min="1003" max="1003" width="5.375" style="4" customWidth="1"/>
    <col min="1004" max="1004" width="1.625" style="4" customWidth="1"/>
    <col min="1005" max="1005" width="6.5" style="4" customWidth="1"/>
    <col min="1006" max="1006" width="5.375" style="4" customWidth="1"/>
    <col min="1007" max="1007" width="1.625" style="4" customWidth="1"/>
    <col min="1008" max="1008" width="6.5" style="4" customWidth="1"/>
    <col min="1009" max="1009" width="5.375" style="4" customWidth="1"/>
    <col min="1010" max="1010" width="1.625" style="4" customWidth="1"/>
    <col min="1011" max="1012" width="5.375" style="4" customWidth="1"/>
    <col min="1013" max="1013" width="1.625" style="4" customWidth="1"/>
    <col min="1014" max="1015" width="5.375" style="4" customWidth="1"/>
    <col min="1016" max="1016" width="1.625" style="4" customWidth="1"/>
    <col min="1017" max="1018" width="5.375" style="4" customWidth="1"/>
    <col min="1019" max="1019" width="1.625" style="4" customWidth="1"/>
    <col min="1020" max="1021" width="5.375" style="4" customWidth="1"/>
    <col min="1022" max="1022" width="1.625" style="4" customWidth="1"/>
    <col min="1023" max="1024" width="5.375" style="4" customWidth="1"/>
    <col min="1025" max="1025" width="1.625" style="4" customWidth="1"/>
    <col min="1026" max="1027" width="5.375" style="4" customWidth="1"/>
    <col min="1028" max="1028" width="1.625" style="4" customWidth="1"/>
    <col min="1029" max="1029" width="6.5" style="4" customWidth="1"/>
    <col min="1030" max="1030" width="5.375" style="4" customWidth="1"/>
    <col min="1031" max="1031" width="1.625" style="4" customWidth="1"/>
    <col min="1032" max="1032" width="6.5" style="4" customWidth="1"/>
    <col min="1033" max="1033" width="5.375" style="4" customWidth="1"/>
    <col min="1034" max="1034" width="1.625" style="4" customWidth="1"/>
    <col min="1035" max="1036" width="6.5" style="4" customWidth="1"/>
    <col min="1037" max="1253" width="9" style="4"/>
    <col min="1254" max="1255" width="6" style="4" customWidth="1"/>
    <col min="1256" max="1256" width="5.375" style="4" customWidth="1"/>
    <col min="1257" max="1257" width="1.625" style="4" customWidth="1"/>
    <col min="1258" max="1258" width="6.5" style="4" customWidth="1"/>
    <col min="1259" max="1259" width="5.375" style="4" customWidth="1"/>
    <col min="1260" max="1260" width="1.625" style="4" customWidth="1"/>
    <col min="1261" max="1261" width="6.5" style="4" customWidth="1"/>
    <col min="1262" max="1262" width="5.375" style="4" customWidth="1"/>
    <col min="1263" max="1263" width="1.625" style="4" customWidth="1"/>
    <col min="1264" max="1264" width="6.5" style="4" customWidth="1"/>
    <col min="1265" max="1265" width="5.375" style="4" customWidth="1"/>
    <col min="1266" max="1266" width="1.625" style="4" customWidth="1"/>
    <col min="1267" max="1268" width="5.375" style="4" customWidth="1"/>
    <col min="1269" max="1269" width="1.625" style="4" customWidth="1"/>
    <col min="1270" max="1271" width="5.375" style="4" customWidth="1"/>
    <col min="1272" max="1272" width="1.625" style="4" customWidth="1"/>
    <col min="1273" max="1274" width="5.375" style="4" customWidth="1"/>
    <col min="1275" max="1275" width="1.625" style="4" customWidth="1"/>
    <col min="1276" max="1277" width="5.375" style="4" customWidth="1"/>
    <col min="1278" max="1278" width="1.625" style="4" customWidth="1"/>
    <col min="1279" max="1280" width="5.375" style="4" customWidth="1"/>
    <col min="1281" max="1281" width="1.625" style="4" customWidth="1"/>
    <col min="1282" max="1283" width="5.375" style="4" customWidth="1"/>
    <col min="1284" max="1284" width="1.625" style="4" customWidth="1"/>
    <col min="1285" max="1285" width="6.5" style="4" customWidth="1"/>
    <col min="1286" max="1286" width="5.375" style="4" customWidth="1"/>
    <col min="1287" max="1287" width="1.625" style="4" customWidth="1"/>
    <col min="1288" max="1288" width="6.5" style="4" customWidth="1"/>
    <col min="1289" max="1289" width="5.375" style="4" customWidth="1"/>
    <col min="1290" max="1290" width="1.625" style="4" customWidth="1"/>
    <col min="1291" max="1292" width="6.5" style="4" customWidth="1"/>
    <col min="1293" max="1509" width="9" style="4"/>
    <col min="1510" max="1511" width="6" style="4" customWidth="1"/>
    <col min="1512" max="1512" width="5.375" style="4" customWidth="1"/>
    <col min="1513" max="1513" width="1.625" style="4" customWidth="1"/>
    <col min="1514" max="1514" width="6.5" style="4" customWidth="1"/>
    <col min="1515" max="1515" width="5.375" style="4" customWidth="1"/>
    <col min="1516" max="1516" width="1.625" style="4" customWidth="1"/>
    <col min="1517" max="1517" width="6.5" style="4" customWidth="1"/>
    <col min="1518" max="1518" width="5.375" style="4" customWidth="1"/>
    <col min="1519" max="1519" width="1.625" style="4" customWidth="1"/>
    <col min="1520" max="1520" width="6.5" style="4" customWidth="1"/>
    <col min="1521" max="1521" width="5.375" style="4" customWidth="1"/>
    <col min="1522" max="1522" width="1.625" style="4" customWidth="1"/>
    <col min="1523" max="1524" width="5.375" style="4" customWidth="1"/>
    <col min="1525" max="1525" width="1.625" style="4" customWidth="1"/>
    <col min="1526" max="1527" width="5.375" style="4" customWidth="1"/>
    <col min="1528" max="1528" width="1.625" style="4" customWidth="1"/>
    <col min="1529" max="1530" width="5.375" style="4" customWidth="1"/>
    <col min="1531" max="1531" width="1.625" style="4" customWidth="1"/>
    <col min="1532" max="1533" width="5.375" style="4" customWidth="1"/>
    <col min="1534" max="1534" width="1.625" style="4" customWidth="1"/>
    <col min="1535" max="1536" width="5.375" style="4" customWidth="1"/>
    <col min="1537" max="1537" width="1.625" style="4" customWidth="1"/>
    <col min="1538" max="1539" width="5.375" style="4" customWidth="1"/>
    <col min="1540" max="1540" width="1.625" style="4" customWidth="1"/>
    <col min="1541" max="1541" width="6.5" style="4" customWidth="1"/>
    <col min="1542" max="1542" width="5.375" style="4" customWidth="1"/>
    <col min="1543" max="1543" width="1.625" style="4" customWidth="1"/>
    <col min="1544" max="1544" width="6.5" style="4" customWidth="1"/>
    <col min="1545" max="1545" width="5.375" style="4" customWidth="1"/>
    <col min="1546" max="1546" width="1.625" style="4" customWidth="1"/>
    <col min="1547" max="1548" width="6.5" style="4" customWidth="1"/>
    <col min="1549" max="1765" width="9" style="4"/>
    <col min="1766" max="1767" width="6" style="4" customWidth="1"/>
    <col min="1768" max="1768" width="5.375" style="4" customWidth="1"/>
    <col min="1769" max="1769" width="1.625" style="4" customWidth="1"/>
    <col min="1770" max="1770" width="6.5" style="4" customWidth="1"/>
    <col min="1771" max="1771" width="5.375" style="4" customWidth="1"/>
    <col min="1772" max="1772" width="1.625" style="4" customWidth="1"/>
    <col min="1773" max="1773" width="6.5" style="4" customWidth="1"/>
    <col min="1774" max="1774" width="5.375" style="4" customWidth="1"/>
    <col min="1775" max="1775" width="1.625" style="4" customWidth="1"/>
    <col min="1776" max="1776" width="6.5" style="4" customWidth="1"/>
    <col min="1777" max="1777" width="5.375" style="4" customWidth="1"/>
    <col min="1778" max="1778" width="1.625" style="4" customWidth="1"/>
    <col min="1779" max="1780" width="5.375" style="4" customWidth="1"/>
    <col min="1781" max="1781" width="1.625" style="4" customWidth="1"/>
    <col min="1782" max="1783" width="5.375" style="4" customWidth="1"/>
    <col min="1784" max="1784" width="1.625" style="4" customWidth="1"/>
    <col min="1785" max="1786" width="5.375" style="4" customWidth="1"/>
    <col min="1787" max="1787" width="1.625" style="4" customWidth="1"/>
    <col min="1788" max="1789" width="5.375" style="4" customWidth="1"/>
    <col min="1790" max="1790" width="1.625" style="4" customWidth="1"/>
    <col min="1791" max="1792" width="5.375" style="4" customWidth="1"/>
    <col min="1793" max="1793" width="1.625" style="4" customWidth="1"/>
    <col min="1794" max="1795" width="5.375" style="4" customWidth="1"/>
    <col min="1796" max="1796" width="1.625" style="4" customWidth="1"/>
    <col min="1797" max="1797" width="6.5" style="4" customWidth="1"/>
    <col min="1798" max="1798" width="5.375" style="4" customWidth="1"/>
    <col min="1799" max="1799" width="1.625" style="4" customWidth="1"/>
    <col min="1800" max="1800" width="6.5" style="4" customWidth="1"/>
    <col min="1801" max="1801" width="5.375" style="4" customWidth="1"/>
    <col min="1802" max="1802" width="1.625" style="4" customWidth="1"/>
    <col min="1803" max="1804" width="6.5" style="4" customWidth="1"/>
    <col min="1805" max="2021" width="9" style="4"/>
    <col min="2022" max="2023" width="6" style="4" customWidth="1"/>
    <col min="2024" max="2024" width="5.375" style="4" customWidth="1"/>
    <col min="2025" max="2025" width="1.625" style="4" customWidth="1"/>
    <col min="2026" max="2026" width="6.5" style="4" customWidth="1"/>
    <col min="2027" max="2027" width="5.375" style="4" customWidth="1"/>
    <col min="2028" max="2028" width="1.625" style="4" customWidth="1"/>
    <col min="2029" max="2029" width="6.5" style="4" customWidth="1"/>
    <col min="2030" max="2030" width="5.375" style="4" customWidth="1"/>
    <col min="2031" max="2031" width="1.625" style="4" customWidth="1"/>
    <col min="2032" max="2032" width="6.5" style="4" customWidth="1"/>
    <col min="2033" max="2033" width="5.375" style="4" customWidth="1"/>
    <col min="2034" max="2034" width="1.625" style="4" customWidth="1"/>
    <col min="2035" max="2036" width="5.375" style="4" customWidth="1"/>
    <col min="2037" max="2037" width="1.625" style="4" customWidth="1"/>
    <col min="2038" max="2039" width="5.375" style="4" customWidth="1"/>
    <col min="2040" max="2040" width="1.625" style="4" customWidth="1"/>
    <col min="2041" max="2042" width="5.375" style="4" customWidth="1"/>
    <col min="2043" max="2043" width="1.625" style="4" customWidth="1"/>
    <col min="2044" max="2045" width="5.375" style="4" customWidth="1"/>
    <col min="2046" max="2046" width="1.625" style="4" customWidth="1"/>
    <col min="2047" max="2048" width="5.375" style="4" customWidth="1"/>
    <col min="2049" max="2049" width="1.625" style="4" customWidth="1"/>
    <col min="2050" max="2051" width="5.375" style="4" customWidth="1"/>
    <col min="2052" max="2052" width="1.625" style="4" customWidth="1"/>
    <col min="2053" max="2053" width="6.5" style="4" customWidth="1"/>
    <col min="2054" max="2054" width="5.375" style="4" customWidth="1"/>
    <col min="2055" max="2055" width="1.625" style="4" customWidth="1"/>
    <col min="2056" max="2056" width="6.5" style="4" customWidth="1"/>
    <col min="2057" max="2057" width="5.375" style="4" customWidth="1"/>
    <col min="2058" max="2058" width="1.625" style="4" customWidth="1"/>
    <col min="2059" max="2060" width="6.5" style="4" customWidth="1"/>
    <col min="2061" max="2277" width="9" style="4"/>
    <col min="2278" max="2279" width="6" style="4" customWidth="1"/>
    <col min="2280" max="2280" width="5.375" style="4" customWidth="1"/>
    <col min="2281" max="2281" width="1.625" style="4" customWidth="1"/>
    <col min="2282" max="2282" width="6.5" style="4" customWidth="1"/>
    <col min="2283" max="2283" width="5.375" style="4" customWidth="1"/>
    <col min="2284" max="2284" width="1.625" style="4" customWidth="1"/>
    <col min="2285" max="2285" width="6.5" style="4" customWidth="1"/>
    <col min="2286" max="2286" width="5.375" style="4" customWidth="1"/>
    <col min="2287" max="2287" width="1.625" style="4" customWidth="1"/>
    <col min="2288" max="2288" width="6.5" style="4" customWidth="1"/>
    <col min="2289" max="2289" width="5.375" style="4" customWidth="1"/>
    <col min="2290" max="2290" width="1.625" style="4" customWidth="1"/>
    <col min="2291" max="2292" width="5.375" style="4" customWidth="1"/>
    <col min="2293" max="2293" width="1.625" style="4" customWidth="1"/>
    <col min="2294" max="2295" width="5.375" style="4" customWidth="1"/>
    <col min="2296" max="2296" width="1.625" style="4" customWidth="1"/>
    <col min="2297" max="2298" width="5.375" style="4" customWidth="1"/>
    <col min="2299" max="2299" width="1.625" style="4" customWidth="1"/>
    <col min="2300" max="2301" width="5.375" style="4" customWidth="1"/>
    <col min="2302" max="2302" width="1.625" style="4" customWidth="1"/>
    <col min="2303" max="2304" width="5.375" style="4" customWidth="1"/>
    <col min="2305" max="2305" width="1.625" style="4" customWidth="1"/>
    <col min="2306" max="2307" width="5.375" style="4" customWidth="1"/>
    <col min="2308" max="2308" width="1.625" style="4" customWidth="1"/>
    <col min="2309" max="2309" width="6.5" style="4" customWidth="1"/>
    <col min="2310" max="2310" width="5.375" style="4" customWidth="1"/>
    <col min="2311" max="2311" width="1.625" style="4" customWidth="1"/>
    <col min="2312" max="2312" width="6.5" style="4" customWidth="1"/>
    <col min="2313" max="2313" width="5.375" style="4" customWidth="1"/>
    <col min="2314" max="2314" width="1.625" style="4" customWidth="1"/>
    <col min="2315" max="2316" width="6.5" style="4" customWidth="1"/>
    <col min="2317" max="2533" width="9" style="4"/>
    <col min="2534" max="2535" width="6" style="4" customWidth="1"/>
    <col min="2536" max="2536" width="5.375" style="4" customWidth="1"/>
    <col min="2537" max="2537" width="1.625" style="4" customWidth="1"/>
    <col min="2538" max="2538" width="6.5" style="4" customWidth="1"/>
    <col min="2539" max="2539" width="5.375" style="4" customWidth="1"/>
    <col min="2540" max="2540" width="1.625" style="4" customWidth="1"/>
    <col min="2541" max="2541" width="6.5" style="4" customWidth="1"/>
    <col min="2542" max="2542" width="5.375" style="4" customWidth="1"/>
    <col min="2543" max="2543" width="1.625" style="4" customWidth="1"/>
    <col min="2544" max="2544" width="6.5" style="4" customWidth="1"/>
    <col min="2545" max="2545" width="5.375" style="4" customWidth="1"/>
    <col min="2546" max="2546" width="1.625" style="4" customWidth="1"/>
    <col min="2547" max="2548" width="5.375" style="4" customWidth="1"/>
    <col min="2549" max="2549" width="1.625" style="4" customWidth="1"/>
    <col min="2550" max="2551" width="5.375" style="4" customWidth="1"/>
    <col min="2552" max="2552" width="1.625" style="4" customWidth="1"/>
    <col min="2553" max="2554" width="5.375" style="4" customWidth="1"/>
    <col min="2555" max="2555" width="1.625" style="4" customWidth="1"/>
    <col min="2556" max="2557" width="5.375" style="4" customWidth="1"/>
    <col min="2558" max="2558" width="1.625" style="4" customWidth="1"/>
    <col min="2559" max="2560" width="5.375" style="4" customWidth="1"/>
    <col min="2561" max="2561" width="1.625" style="4" customWidth="1"/>
    <col min="2562" max="2563" width="5.375" style="4" customWidth="1"/>
    <col min="2564" max="2564" width="1.625" style="4" customWidth="1"/>
    <col min="2565" max="2565" width="6.5" style="4" customWidth="1"/>
    <col min="2566" max="2566" width="5.375" style="4" customWidth="1"/>
    <col min="2567" max="2567" width="1.625" style="4" customWidth="1"/>
    <col min="2568" max="2568" width="6.5" style="4" customWidth="1"/>
    <col min="2569" max="2569" width="5.375" style="4" customWidth="1"/>
    <col min="2570" max="2570" width="1.625" style="4" customWidth="1"/>
    <col min="2571" max="2572" width="6.5" style="4" customWidth="1"/>
    <col min="2573" max="2789" width="9" style="4"/>
    <col min="2790" max="2791" width="6" style="4" customWidth="1"/>
    <col min="2792" max="2792" width="5.375" style="4" customWidth="1"/>
    <col min="2793" max="2793" width="1.625" style="4" customWidth="1"/>
    <col min="2794" max="2794" width="6.5" style="4" customWidth="1"/>
    <col min="2795" max="2795" width="5.375" style="4" customWidth="1"/>
    <col min="2796" max="2796" width="1.625" style="4" customWidth="1"/>
    <col min="2797" max="2797" width="6.5" style="4" customWidth="1"/>
    <col min="2798" max="2798" width="5.375" style="4" customWidth="1"/>
    <col min="2799" max="2799" width="1.625" style="4" customWidth="1"/>
    <col min="2800" max="2800" width="6.5" style="4" customWidth="1"/>
    <col min="2801" max="2801" width="5.375" style="4" customWidth="1"/>
    <col min="2802" max="2802" width="1.625" style="4" customWidth="1"/>
    <col min="2803" max="2804" width="5.375" style="4" customWidth="1"/>
    <col min="2805" max="2805" width="1.625" style="4" customWidth="1"/>
    <col min="2806" max="2807" width="5.375" style="4" customWidth="1"/>
    <col min="2808" max="2808" width="1.625" style="4" customWidth="1"/>
    <col min="2809" max="2810" width="5.375" style="4" customWidth="1"/>
    <col min="2811" max="2811" width="1.625" style="4" customWidth="1"/>
    <col min="2812" max="2813" width="5.375" style="4" customWidth="1"/>
    <col min="2814" max="2814" width="1.625" style="4" customWidth="1"/>
    <col min="2815" max="2816" width="5.375" style="4" customWidth="1"/>
    <col min="2817" max="2817" width="1.625" style="4" customWidth="1"/>
    <col min="2818" max="2819" width="5.375" style="4" customWidth="1"/>
    <col min="2820" max="2820" width="1.625" style="4" customWidth="1"/>
    <col min="2821" max="2821" width="6.5" style="4" customWidth="1"/>
    <col min="2822" max="2822" width="5.375" style="4" customWidth="1"/>
    <col min="2823" max="2823" width="1.625" style="4" customWidth="1"/>
    <col min="2824" max="2824" width="6.5" style="4" customWidth="1"/>
    <col min="2825" max="2825" width="5.375" style="4" customWidth="1"/>
    <col min="2826" max="2826" width="1.625" style="4" customWidth="1"/>
    <col min="2827" max="2828" width="6.5" style="4" customWidth="1"/>
    <col min="2829" max="3045" width="9" style="4"/>
    <col min="3046" max="3047" width="6" style="4" customWidth="1"/>
    <col min="3048" max="3048" width="5.375" style="4" customWidth="1"/>
    <col min="3049" max="3049" width="1.625" style="4" customWidth="1"/>
    <col min="3050" max="3050" width="6.5" style="4" customWidth="1"/>
    <col min="3051" max="3051" width="5.375" style="4" customWidth="1"/>
    <col min="3052" max="3052" width="1.625" style="4" customWidth="1"/>
    <col min="3053" max="3053" width="6.5" style="4" customWidth="1"/>
    <col min="3054" max="3054" width="5.375" style="4" customWidth="1"/>
    <col min="3055" max="3055" width="1.625" style="4" customWidth="1"/>
    <col min="3056" max="3056" width="6.5" style="4" customWidth="1"/>
    <col min="3057" max="3057" width="5.375" style="4" customWidth="1"/>
    <col min="3058" max="3058" width="1.625" style="4" customWidth="1"/>
    <col min="3059" max="3060" width="5.375" style="4" customWidth="1"/>
    <col min="3061" max="3061" width="1.625" style="4" customWidth="1"/>
    <col min="3062" max="3063" width="5.375" style="4" customWidth="1"/>
    <col min="3064" max="3064" width="1.625" style="4" customWidth="1"/>
    <col min="3065" max="3066" width="5.375" style="4" customWidth="1"/>
    <col min="3067" max="3067" width="1.625" style="4" customWidth="1"/>
    <col min="3068" max="3069" width="5.375" style="4" customWidth="1"/>
    <col min="3070" max="3070" width="1.625" style="4" customWidth="1"/>
    <col min="3071" max="3072" width="5.375" style="4" customWidth="1"/>
    <col min="3073" max="3073" width="1.625" style="4" customWidth="1"/>
    <col min="3074" max="3075" width="5.375" style="4" customWidth="1"/>
    <col min="3076" max="3076" width="1.625" style="4" customWidth="1"/>
    <col min="3077" max="3077" width="6.5" style="4" customWidth="1"/>
    <col min="3078" max="3078" width="5.375" style="4" customWidth="1"/>
    <col min="3079" max="3079" width="1.625" style="4" customWidth="1"/>
    <col min="3080" max="3080" width="6.5" style="4" customWidth="1"/>
    <col min="3081" max="3081" width="5.375" style="4" customWidth="1"/>
    <col min="3082" max="3082" width="1.625" style="4" customWidth="1"/>
    <col min="3083" max="3084" width="6.5" style="4" customWidth="1"/>
    <col min="3085" max="3301" width="9" style="4"/>
    <col min="3302" max="3303" width="6" style="4" customWidth="1"/>
    <col min="3304" max="3304" width="5.375" style="4" customWidth="1"/>
    <col min="3305" max="3305" width="1.625" style="4" customWidth="1"/>
    <col min="3306" max="3306" width="6.5" style="4" customWidth="1"/>
    <col min="3307" max="3307" width="5.375" style="4" customWidth="1"/>
    <col min="3308" max="3308" width="1.625" style="4" customWidth="1"/>
    <col min="3309" max="3309" width="6.5" style="4" customWidth="1"/>
    <col min="3310" max="3310" width="5.375" style="4" customWidth="1"/>
    <col min="3311" max="3311" width="1.625" style="4" customWidth="1"/>
    <col min="3312" max="3312" width="6.5" style="4" customWidth="1"/>
    <col min="3313" max="3313" width="5.375" style="4" customWidth="1"/>
    <col min="3314" max="3314" width="1.625" style="4" customWidth="1"/>
    <col min="3315" max="3316" width="5.375" style="4" customWidth="1"/>
    <col min="3317" max="3317" width="1.625" style="4" customWidth="1"/>
    <col min="3318" max="3319" width="5.375" style="4" customWidth="1"/>
    <col min="3320" max="3320" width="1.625" style="4" customWidth="1"/>
    <col min="3321" max="3322" width="5.375" style="4" customWidth="1"/>
    <col min="3323" max="3323" width="1.625" style="4" customWidth="1"/>
    <col min="3324" max="3325" width="5.375" style="4" customWidth="1"/>
    <col min="3326" max="3326" width="1.625" style="4" customWidth="1"/>
    <col min="3327" max="3328" width="5.375" style="4" customWidth="1"/>
    <col min="3329" max="3329" width="1.625" style="4" customWidth="1"/>
    <col min="3330" max="3331" width="5.375" style="4" customWidth="1"/>
    <col min="3332" max="3332" width="1.625" style="4" customWidth="1"/>
    <col min="3333" max="3333" width="6.5" style="4" customWidth="1"/>
    <col min="3334" max="3334" width="5.375" style="4" customWidth="1"/>
    <col min="3335" max="3335" width="1.625" style="4" customWidth="1"/>
    <col min="3336" max="3336" width="6.5" style="4" customWidth="1"/>
    <col min="3337" max="3337" width="5.375" style="4" customWidth="1"/>
    <col min="3338" max="3338" width="1.625" style="4" customWidth="1"/>
    <col min="3339" max="3340" width="6.5" style="4" customWidth="1"/>
    <col min="3341" max="3557" width="9" style="4"/>
    <col min="3558" max="3559" width="6" style="4" customWidth="1"/>
    <col min="3560" max="3560" width="5.375" style="4" customWidth="1"/>
    <col min="3561" max="3561" width="1.625" style="4" customWidth="1"/>
    <col min="3562" max="3562" width="6.5" style="4" customWidth="1"/>
    <col min="3563" max="3563" width="5.375" style="4" customWidth="1"/>
    <col min="3564" max="3564" width="1.625" style="4" customWidth="1"/>
    <col min="3565" max="3565" width="6.5" style="4" customWidth="1"/>
    <col min="3566" max="3566" width="5.375" style="4" customWidth="1"/>
    <col min="3567" max="3567" width="1.625" style="4" customWidth="1"/>
    <col min="3568" max="3568" width="6.5" style="4" customWidth="1"/>
    <col min="3569" max="3569" width="5.375" style="4" customWidth="1"/>
    <col min="3570" max="3570" width="1.625" style="4" customWidth="1"/>
    <col min="3571" max="3572" width="5.375" style="4" customWidth="1"/>
    <col min="3573" max="3573" width="1.625" style="4" customWidth="1"/>
    <col min="3574" max="3575" width="5.375" style="4" customWidth="1"/>
    <col min="3576" max="3576" width="1.625" style="4" customWidth="1"/>
    <col min="3577" max="3578" width="5.375" style="4" customWidth="1"/>
    <col min="3579" max="3579" width="1.625" style="4" customWidth="1"/>
    <col min="3580" max="3581" width="5.375" style="4" customWidth="1"/>
    <col min="3582" max="3582" width="1.625" style="4" customWidth="1"/>
    <col min="3583" max="3584" width="5.375" style="4" customWidth="1"/>
    <col min="3585" max="3585" width="1.625" style="4" customWidth="1"/>
    <col min="3586" max="3587" width="5.375" style="4" customWidth="1"/>
    <col min="3588" max="3588" width="1.625" style="4" customWidth="1"/>
    <col min="3589" max="3589" width="6.5" style="4" customWidth="1"/>
    <col min="3590" max="3590" width="5.375" style="4" customWidth="1"/>
    <col min="3591" max="3591" width="1.625" style="4" customWidth="1"/>
    <col min="3592" max="3592" width="6.5" style="4" customWidth="1"/>
    <col min="3593" max="3593" width="5.375" style="4" customWidth="1"/>
    <col min="3594" max="3594" width="1.625" style="4" customWidth="1"/>
    <col min="3595" max="3596" width="6.5" style="4" customWidth="1"/>
    <col min="3597" max="3813" width="9" style="4"/>
    <col min="3814" max="3815" width="6" style="4" customWidth="1"/>
    <col min="3816" max="3816" width="5.375" style="4" customWidth="1"/>
    <col min="3817" max="3817" width="1.625" style="4" customWidth="1"/>
    <col min="3818" max="3818" width="6.5" style="4" customWidth="1"/>
    <col min="3819" max="3819" width="5.375" style="4" customWidth="1"/>
    <col min="3820" max="3820" width="1.625" style="4" customWidth="1"/>
    <col min="3821" max="3821" width="6.5" style="4" customWidth="1"/>
    <col min="3822" max="3822" width="5.375" style="4" customWidth="1"/>
    <col min="3823" max="3823" width="1.625" style="4" customWidth="1"/>
    <col min="3824" max="3824" width="6.5" style="4" customWidth="1"/>
    <col min="3825" max="3825" width="5.375" style="4" customWidth="1"/>
    <col min="3826" max="3826" width="1.625" style="4" customWidth="1"/>
    <col min="3827" max="3828" width="5.375" style="4" customWidth="1"/>
    <col min="3829" max="3829" width="1.625" style="4" customWidth="1"/>
    <col min="3830" max="3831" width="5.375" style="4" customWidth="1"/>
    <col min="3832" max="3832" width="1.625" style="4" customWidth="1"/>
    <col min="3833" max="3834" width="5.375" style="4" customWidth="1"/>
    <col min="3835" max="3835" width="1.625" style="4" customWidth="1"/>
    <col min="3836" max="3837" width="5.375" style="4" customWidth="1"/>
    <col min="3838" max="3838" width="1.625" style="4" customWidth="1"/>
    <col min="3839" max="3840" width="5.375" style="4" customWidth="1"/>
    <col min="3841" max="3841" width="1.625" style="4" customWidth="1"/>
    <col min="3842" max="3843" width="5.375" style="4" customWidth="1"/>
    <col min="3844" max="3844" width="1.625" style="4" customWidth="1"/>
    <col min="3845" max="3845" width="6.5" style="4" customWidth="1"/>
    <col min="3846" max="3846" width="5.375" style="4" customWidth="1"/>
    <col min="3847" max="3847" width="1.625" style="4" customWidth="1"/>
    <col min="3848" max="3848" width="6.5" style="4" customWidth="1"/>
    <col min="3849" max="3849" width="5.375" style="4" customWidth="1"/>
    <col min="3850" max="3850" width="1.625" style="4" customWidth="1"/>
    <col min="3851" max="3852" width="6.5" style="4" customWidth="1"/>
    <col min="3853" max="4069" width="9" style="4"/>
    <col min="4070" max="4071" width="6" style="4" customWidth="1"/>
    <col min="4072" max="4072" width="5.375" style="4" customWidth="1"/>
    <col min="4073" max="4073" width="1.625" style="4" customWidth="1"/>
    <col min="4074" max="4074" width="6.5" style="4" customWidth="1"/>
    <col min="4075" max="4075" width="5.375" style="4" customWidth="1"/>
    <col min="4076" max="4076" width="1.625" style="4" customWidth="1"/>
    <col min="4077" max="4077" width="6.5" style="4" customWidth="1"/>
    <col min="4078" max="4078" width="5.375" style="4" customWidth="1"/>
    <col min="4079" max="4079" width="1.625" style="4" customWidth="1"/>
    <col min="4080" max="4080" width="6.5" style="4" customWidth="1"/>
    <col min="4081" max="4081" width="5.375" style="4" customWidth="1"/>
    <col min="4082" max="4082" width="1.625" style="4" customWidth="1"/>
    <col min="4083" max="4084" width="5.375" style="4" customWidth="1"/>
    <col min="4085" max="4085" width="1.625" style="4" customWidth="1"/>
    <col min="4086" max="4087" width="5.375" style="4" customWidth="1"/>
    <col min="4088" max="4088" width="1.625" style="4" customWidth="1"/>
    <col min="4089" max="4090" width="5.375" style="4" customWidth="1"/>
    <col min="4091" max="4091" width="1.625" style="4" customWidth="1"/>
    <col min="4092" max="4093" width="5.375" style="4" customWidth="1"/>
    <col min="4094" max="4094" width="1.625" style="4" customWidth="1"/>
    <col min="4095" max="4096" width="5.375" style="4" customWidth="1"/>
    <col min="4097" max="4097" width="1.625" style="4" customWidth="1"/>
    <col min="4098" max="4099" width="5.375" style="4" customWidth="1"/>
    <col min="4100" max="4100" width="1.625" style="4" customWidth="1"/>
    <col min="4101" max="4101" width="6.5" style="4" customWidth="1"/>
    <col min="4102" max="4102" width="5.375" style="4" customWidth="1"/>
    <col min="4103" max="4103" width="1.625" style="4" customWidth="1"/>
    <col min="4104" max="4104" width="6.5" style="4" customWidth="1"/>
    <col min="4105" max="4105" width="5.375" style="4" customWidth="1"/>
    <col min="4106" max="4106" width="1.625" style="4" customWidth="1"/>
    <col min="4107" max="4108" width="6.5" style="4" customWidth="1"/>
    <col min="4109" max="4325" width="9" style="4"/>
    <col min="4326" max="4327" width="6" style="4" customWidth="1"/>
    <col min="4328" max="4328" width="5.375" style="4" customWidth="1"/>
    <col min="4329" max="4329" width="1.625" style="4" customWidth="1"/>
    <col min="4330" max="4330" width="6.5" style="4" customWidth="1"/>
    <col min="4331" max="4331" width="5.375" style="4" customWidth="1"/>
    <col min="4332" max="4332" width="1.625" style="4" customWidth="1"/>
    <col min="4333" max="4333" width="6.5" style="4" customWidth="1"/>
    <col min="4334" max="4334" width="5.375" style="4" customWidth="1"/>
    <col min="4335" max="4335" width="1.625" style="4" customWidth="1"/>
    <col min="4336" max="4336" width="6.5" style="4" customWidth="1"/>
    <col min="4337" max="4337" width="5.375" style="4" customWidth="1"/>
    <col min="4338" max="4338" width="1.625" style="4" customWidth="1"/>
    <col min="4339" max="4340" width="5.375" style="4" customWidth="1"/>
    <col min="4341" max="4341" width="1.625" style="4" customWidth="1"/>
    <col min="4342" max="4343" width="5.375" style="4" customWidth="1"/>
    <col min="4344" max="4344" width="1.625" style="4" customWidth="1"/>
    <col min="4345" max="4346" width="5.375" style="4" customWidth="1"/>
    <col min="4347" max="4347" width="1.625" style="4" customWidth="1"/>
    <col min="4348" max="4349" width="5.375" style="4" customWidth="1"/>
    <col min="4350" max="4350" width="1.625" style="4" customWidth="1"/>
    <col min="4351" max="4352" width="5.375" style="4" customWidth="1"/>
    <col min="4353" max="4353" width="1.625" style="4" customWidth="1"/>
    <col min="4354" max="4355" width="5.375" style="4" customWidth="1"/>
    <col min="4356" max="4356" width="1.625" style="4" customWidth="1"/>
    <col min="4357" max="4357" width="6.5" style="4" customWidth="1"/>
    <col min="4358" max="4358" width="5.375" style="4" customWidth="1"/>
    <col min="4359" max="4359" width="1.625" style="4" customWidth="1"/>
    <col min="4360" max="4360" width="6.5" style="4" customWidth="1"/>
    <col min="4361" max="4361" width="5.375" style="4" customWidth="1"/>
    <col min="4362" max="4362" width="1.625" style="4" customWidth="1"/>
    <col min="4363" max="4364" width="6.5" style="4" customWidth="1"/>
    <col min="4365" max="4581" width="9" style="4"/>
    <col min="4582" max="4583" width="6" style="4" customWidth="1"/>
    <col min="4584" max="4584" width="5.375" style="4" customWidth="1"/>
    <col min="4585" max="4585" width="1.625" style="4" customWidth="1"/>
    <col min="4586" max="4586" width="6.5" style="4" customWidth="1"/>
    <col min="4587" max="4587" width="5.375" style="4" customWidth="1"/>
    <col min="4588" max="4588" width="1.625" style="4" customWidth="1"/>
    <col min="4589" max="4589" width="6.5" style="4" customWidth="1"/>
    <col min="4590" max="4590" width="5.375" style="4" customWidth="1"/>
    <col min="4591" max="4591" width="1.625" style="4" customWidth="1"/>
    <col min="4592" max="4592" width="6.5" style="4" customWidth="1"/>
    <col min="4593" max="4593" width="5.375" style="4" customWidth="1"/>
    <col min="4594" max="4594" width="1.625" style="4" customWidth="1"/>
    <col min="4595" max="4596" width="5.375" style="4" customWidth="1"/>
    <col min="4597" max="4597" width="1.625" style="4" customWidth="1"/>
    <col min="4598" max="4599" width="5.375" style="4" customWidth="1"/>
    <col min="4600" max="4600" width="1.625" style="4" customWidth="1"/>
    <col min="4601" max="4602" width="5.375" style="4" customWidth="1"/>
    <col min="4603" max="4603" width="1.625" style="4" customWidth="1"/>
    <col min="4604" max="4605" width="5.375" style="4" customWidth="1"/>
    <col min="4606" max="4606" width="1.625" style="4" customWidth="1"/>
    <col min="4607" max="4608" width="5.375" style="4" customWidth="1"/>
    <col min="4609" max="4609" width="1.625" style="4" customWidth="1"/>
    <col min="4610" max="4611" width="5.375" style="4" customWidth="1"/>
    <col min="4612" max="4612" width="1.625" style="4" customWidth="1"/>
    <col min="4613" max="4613" width="6.5" style="4" customWidth="1"/>
    <col min="4614" max="4614" width="5.375" style="4" customWidth="1"/>
    <col min="4615" max="4615" width="1.625" style="4" customWidth="1"/>
    <col min="4616" max="4616" width="6.5" style="4" customWidth="1"/>
    <col min="4617" max="4617" width="5.375" style="4" customWidth="1"/>
    <col min="4618" max="4618" width="1.625" style="4" customWidth="1"/>
    <col min="4619" max="4620" width="6.5" style="4" customWidth="1"/>
    <col min="4621" max="4837" width="9" style="4"/>
    <col min="4838" max="4839" width="6" style="4" customWidth="1"/>
    <col min="4840" max="4840" width="5.375" style="4" customWidth="1"/>
    <col min="4841" max="4841" width="1.625" style="4" customWidth="1"/>
    <col min="4842" max="4842" width="6.5" style="4" customWidth="1"/>
    <col min="4843" max="4843" width="5.375" style="4" customWidth="1"/>
    <col min="4844" max="4844" width="1.625" style="4" customWidth="1"/>
    <col min="4845" max="4845" width="6.5" style="4" customWidth="1"/>
    <col min="4846" max="4846" width="5.375" style="4" customWidth="1"/>
    <col min="4847" max="4847" width="1.625" style="4" customWidth="1"/>
    <col min="4848" max="4848" width="6.5" style="4" customWidth="1"/>
    <col min="4849" max="4849" width="5.375" style="4" customWidth="1"/>
    <col min="4850" max="4850" width="1.625" style="4" customWidth="1"/>
    <col min="4851" max="4852" width="5.375" style="4" customWidth="1"/>
    <col min="4853" max="4853" width="1.625" style="4" customWidth="1"/>
    <col min="4854" max="4855" width="5.375" style="4" customWidth="1"/>
    <col min="4856" max="4856" width="1.625" style="4" customWidth="1"/>
    <col min="4857" max="4858" width="5.375" style="4" customWidth="1"/>
    <col min="4859" max="4859" width="1.625" style="4" customWidth="1"/>
    <col min="4860" max="4861" width="5.375" style="4" customWidth="1"/>
    <col min="4862" max="4862" width="1.625" style="4" customWidth="1"/>
    <col min="4863" max="4864" width="5.375" style="4" customWidth="1"/>
    <col min="4865" max="4865" width="1.625" style="4" customWidth="1"/>
    <col min="4866" max="4867" width="5.375" style="4" customWidth="1"/>
    <col min="4868" max="4868" width="1.625" style="4" customWidth="1"/>
    <col min="4869" max="4869" width="6.5" style="4" customWidth="1"/>
    <col min="4870" max="4870" width="5.375" style="4" customWidth="1"/>
    <col min="4871" max="4871" width="1.625" style="4" customWidth="1"/>
    <col min="4872" max="4872" width="6.5" style="4" customWidth="1"/>
    <col min="4873" max="4873" width="5.375" style="4" customWidth="1"/>
    <col min="4874" max="4874" width="1.625" style="4" customWidth="1"/>
    <col min="4875" max="4876" width="6.5" style="4" customWidth="1"/>
    <col min="4877" max="5093" width="9" style="4"/>
    <col min="5094" max="5095" width="6" style="4" customWidth="1"/>
    <col min="5096" max="5096" width="5.375" style="4" customWidth="1"/>
    <col min="5097" max="5097" width="1.625" style="4" customWidth="1"/>
    <col min="5098" max="5098" width="6.5" style="4" customWidth="1"/>
    <col min="5099" max="5099" width="5.375" style="4" customWidth="1"/>
    <col min="5100" max="5100" width="1.625" style="4" customWidth="1"/>
    <col min="5101" max="5101" width="6.5" style="4" customWidth="1"/>
    <col min="5102" max="5102" width="5.375" style="4" customWidth="1"/>
    <col min="5103" max="5103" width="1.625" style="4" customWidth="1"/>
    <col min="5104" max="5104" width="6.5" style="4" customWidth="1"/>
    <col min="5105" max="5105" width="5.375" style="4" customWidth="1"/>
    <col min="5106" max="5106" width="1.625" style="4" customWidth="1"/>
    <col min="5107" max="5108" width="5.375" style="4" customWidth="1"/>
    <col min="5109" max="5109" width="1.625" style="4" customWidth="1"/>
    <col min="5110" max="5111" width="5.375" style="4" customWidth="1"/>
    <col min="5112" max="5112" width="1.625" style="4" customWidth="1"/>
    <col min="5113" max="5114" width="5.375" style="4" customWidth="1"/>
    <col min="5115" max="5115" width="1.625" style="4" customWidth="1"/>
    <col min="5116" max="5117" width="5.375" style="4" customWidth="1"/>
    <col min="5118" max="5118" width="1.625" style="4" customWidth="1"/>
    <col min="5119" max="5120" width="5.375" style="4" customWidth="1"/>
    <col min="5121" max="5121" width="1.625" style="4" customWidth="1"/>
    <col min="5122" max="5123" width="5.375" style="4" customWidth="1"/>
    <col min="5124" max="5124" width="1.625" style="4" customWidth="1"/>
    <col min="5125" max="5125" width="6.5" style="4" customWidth="1"/>
    <col min="5126" max="5126" width="5.375" style="4" customWidth="1"/>
    <col min="5127" max="5127" width="1.625" style="4" customWidth="1"/>
    <col min="5128" max="5128" width="6.5" style="4" customWidth="1"/>
    <col min="5129" max="5129" width="5.375" style="4" customWidth="1"/>
    <col min="5130" max="5130" width="1.625" style="4" customWidth="1"/>
    <col min="5131" max="5132" width="6.5" style="4" customWidth="1"/>
    <col min="5133" max="5349" width="9" style="4"/>
    <col min="5350" max="5351" width="6" style="4" customWidth="1"/>
    <col min="5352" max="5352" width="5.375" style="4" customWidth="1"/>
    <col min="5353" max="5353" width="1.625" style="4" customWidth="1"/>
    <col min="5354" max="5354" width="6.5" style="4" customWidth="1"/>
    <col min="5355" max="5355" width="5.375" style="4" customWidth="1"/>
    <col min="5356" max="5356" width="1.625" style="4" customWidth="1"/>
    <col min="5357" max="5357" width="6.5" style="4" customWidth="1"/>
    <col min="5358" max="5358" width="5.375" style="4" customWidth="1"/>
    <col min="5359" max="5359" width="1.625" style="4" customWidth="1"/>
    <col min="5360" max="5360" width="6.5" style="4" customWidth="1"/>
    <col min="5361" max="5361" width="5.375" style="4" customWidth="1"/>
    <col min="5362" max="5362" width="1.625" style="4" customWidth="1"/>
    <col min="5363" max="5364" width="5.375" style="4" customWidth="1"/>
    <col min="5365" max="5365" width="1.625" style="4" customWidth="1"/>
    <col min="5366" max="5367" width="5.375" style="4" customWidth="1"/>
    <col min="5368" max="5368" width="1.625" style="4" customWidth="1"/>
    <col min="5369" max="5370" width="5.375" style="4" customWidth="1"/>
    <col min="5371" max="5371" width="1.625" style="4" customWidth="1"/>
    <col min="5372" max="5373" width="5.375" style="4" customWidth="1"/>
    <col min="5374" max="5374" width="1.625" style="4" customWidth="1"/>
    <col min="5375" max="5376" width="5.375" style="4" customWidth="1"/>
    <col min="5377" max="5377" width="1.625" style="4" customWidth="1"/>
    <col min="5378" max="5379" width="5.375" style="4" customWidth="1"/>
    <col min="5380" max="5380" width="1.625" style="4" customWidth="1"/>
    <col min="5381" max="5381" width="6.5" style="4" customWidth="1"/>
    <col min="5382" max="5382" width="5.375" style="4" customWidth="1"/>
    <col min="5383" max="5383" width="1.625" style="4" customWidth="1"/>
    <col min="5384" max="5384" width="6.5" style="4" customWidth="1"/>
    <col min="5385" max="5385" width="5.375" style="4" customWidth="1"/>
    <col min="5386" max="5386" width="1.625" style="4" customWidth="1"/>
    <col min="5387" max="5388" width="6.5" style="4" customWidth="1"/>
    <col min="5389" max="5605" width="9" style="4"/>
    <col min="5606" max="5607" width="6" style="4" customWidth="1"/>
    <col min="5608" max="5608" width="5.375" style="4" customWidth="1"/>
    <col min="5609" max="5609" width="1.625" style="4" customWidth="1"/>
    <col min="5610" max="5610" width="6.5" style="4" customWidth="1"/>
    <col min="5611" max="5611" width="5.375" style="4" customWidth="1"/>
    <col min="5612" max="5612" width="1.625" style="4" customWidth="1"/>
    <col min="5613" max="5613" width="6.5" style="4" customWidth="1"/>
    <col min="5614" max="5614" width="5.375" style="4" customWidth="1"/>
    <col min="5615" max="5615" width="1.625" style="4" customWidth="1"/>
    <col min="5616" max="5616" width="6.5" style="4" customWidth="1"/>
    <col min="5617" max="5617" width="5.375" style="4" customWidth="1"/>
    <col min="5618" max="5618" width="1.625" style="4" customWidth="1"/>
    <col min="5619" max="5620" width="5.375" style="4" customWidth="1"/>
    <col min="5621" max="5621" width="1.625" style="4" customWidth="1"/>
    <col min="5622" max="5623" width="5.375" style="4" customWidth="1"/>
    <col min="5624" max="5624" width="1.625" style="4" customWidth="1"/>
    <col min="5625" max="5626" width="5.375" style="4" customWidth="1"/>
    <col min="5627" max="5627" width="1.625" style="4" customWidth="1"/>
    <col min="5628" max="5629" width="5.375" style="4" customWidth="1"/>
    <col min="5630" max="5630" width="1.625" style="4" customWidth="1"/>
    <col min="5631" max="5632" width="5.375" style="4" customWidth="1"/>
    <col min="5633" max="5633" width="1.625" style="4" customWidth="1"/>
    <col min="5634" max="5635" width="5.375" style="4" customWidth="1"/>
    <col min="5636" max="5636" width="1.625" style="4" customWidth="1"/>
    <col min="5637" max="5637" width="6.5" style="4" customWidth="1"/>
    <col min="5638" max="5638" width="5.375" style="4" customWidth="1"/>
    <col min="5639" max="5639" width="1.625" style="4" customWidth="1"/>
    <col min="5640" max="5640" width="6.5" style="4" customWidth="1"/>
    <col min="5641" max="5641" width="5.375" style="4" customWidth="1"/>
    <col min="5642" max="5642" width="1.625" style="4" customWidth="1"/>
    <col min="5643" max="5644" width="6.5" style="4" customWidth="1"/>
    <col min="5645" max="5861" width="9" style="4"/>
    <col min="5862" max="5863" width="6" style="4" customWidth="1"/>
    <col min="5864" max="5864" width="5.375" style="4" customWidth="1"/>
    <col min="5865" max="5865" width="1.625" style="4" customWidth="1"/>
    <col min="5866" max="5866" width="6.5" style="4" customWidth="1"/>
    <col min="5867" max="5867" width="5.375" style="4" customWidth="1"/>
    <col min="5868" max="5868" width="1.625" style="4" customWidth="1"/>
    <col min="5869" max="5869" width="6.5" style="4" customWidth="1"/>
    <col min="5870" max="5870" width="5.375" style="4" customWidth="1"/>
    <col min="5871" max="5871" width="1.625" style="4" customWidth="1"/>
    <col min="5872" max="5872" width="6.5" style="4" customWidth="1"/>
    <col min="5873" max="5873" width="5.375" style="4" customWidth="1"/>
    <col min="5874" max="5874" width="1.625" style="4" customWidth="1"/>
    <col min="5875" max="5876" width="5.375" style="4" customWidth="1"/>
    <col min="5877" max="5877" width="1.625" style="4" customWidth="1"/>
    <col min="5878" max="5879" width="5.375" style="4" customWidth="1"/>
    <col min="5880" max="5880" width="1.625" style="4" customWidth="1"/>
    <col min="5881" max="5882" width="5.375" style="4" customWidth="1"/>
    <col min="5883" max="5883" width="1.625" style="4" customWidth="1"/>
    <col min="5884" max="5885" width="5.375" style="4" customWidth="1"/>
    <col min="5886" max="5886" width="1.625" style="4" customWidth="1"/>
    <col min="5887" max="5888" width="5.375" style="4" customWidth="1"/>
    <col min="5889" max="5889" width="1.625" style="4" customWidth="1"/>
    <col min="5890" max="5891" width="5.375" style="4" customWidth="1"/>
    <col min="5892" max="5892" width="1.625" style="4" customWidth="1"/>
    <col min="5893" max="5893" width="6.5" style="4" customWidth="1"/>
    <col min="5894" max="5894" width="5.375" style="4" customWidth="1"/>
    <col min="5895" max="5895" width="1.625" style="4" customWidth="1"/>
    <col min="5896" max="5896" width="6.5" style="4" customWidth="1"/>
    <col min="5897" max="5897" width="5.375" style="4" customWidth="1"/>
    <col min="5898" max="5898" width="1.625" style="4" customWidth="1"/>
    <col min="5899" max="5900" width="6.5" style="4" customWidth="1"/>
    <col min="5901" max="6117" width="9" style="4"/>
    <col min="6118" max="6119" width="6" style="4" customWidth="1"/>
    <col min="6120" max="6120" width="5.375" style="4" customWidth="1"/>
    <col min="6121" max="6121" width="1.625" style="4" customWidth="1"/>
    <col min="6122" max="6122" width="6.5" style="4" customWidth="1"/>
    <col min="6123" max="6123" width="5.375" style="4" customWidth="1"/>
    <col min="6124" max="6124" width="1.625" style="4" customWidth="1"/>
    <col min="6125" max="6125" width="6.5" style="4" customWidth="1"/>
    <col min="6126" max="6126" width="5.375" style="4" customWidth="1"/>
    <col min="6127" max="6127" width="1.625" style="4" customWidth="1"/>
    <col min="6128" max="6128" width="6.5" style="4" customWidth="1"/>
    <col min="6129" max="6129" width="5.375" style="4" customWidth="1"/>
    <col min="6130" max="6130" width="1.625" style="4" customWidth="1"/>
    <col min="6131" max="6132" width="5.375" style="4" customWidth="1"/>
    <col min="6133" max="6133" width="1.625" style="4" customWidth="1"/>
    <col min="6134" max="6135" width="5.375" style="4" customWidth="1"/>
    <col min="6136" max="6136" width="1.625" style="4" customWidth="1"/>
    <col min="6137" max="6138" width="5.375" style="4" customWidth="1"/>
    <col min="6139" max="6139" width="1.625" style="4" customWidth="1"/>
    <col min="6140" max="6141" width="5.375" style="4" customWidth="1"/>
    <col min="6142" max="6142" width="1.625" style="4" customWidth="1"/>
    <col min="6143" max="6144" width="5.375" style="4" customWidth="1"/>
    <col min="6145" max="6145" width="1.625" style="4" customWidth="1"/>
    <col min="6146" max="6147" width="5.375" style="4" customWidth="1"/>
    <col min="6148" max="6148" width="1.625" style="4" customWidth="1"/>
    <col min="6149" max="6149" width="6.5" style="4" customWidth="1"/>
    <col min="6150" max="6150" width="5.375" style="4" customWidth="1"/>
    <col min="6151" max="6151" width="1.625" style="4" customWidth="1"/>
    <col min="6152" max="6152" width="6.5" style="4" customWidth="1"/>
    <col min="6153" max="6153" width="5.375" style="4" customWidth="1"/>
    <col min="6154" max="6154" width="1.625" style="4" customWidth="1"/>
    <col min="6155" max="6156" width="6.5" style="4" customWidth="1"/>
    <col min="6157" max="6373" width="9" style="4"/>
    <col min="6374" max="6375" width="6" style="4" customWidth="1"/>
    <col min="6376" max="6376" width="5.375" style="4" customWidth="1"/>
    <col min="6377" max="6377" width="1.625" style="4" customWidth="1"/>
    <col min="6378" max="6378" width="6.5" style="4" customWidth="1"/>
    <col min="6379" max="6379" width="5.375" style="4" customWidth="1"/>
    <col min="6380" max="6380" width="1.625" style="4" customWidth="1"/>
    <col min="6381" max="6381" width="6.5" style="4" customWidth="1"/>
    <col min="6382" max="6382" width="5.375" style="4" customWidth="1"/>
    <col min="6383" max="6383" width="1.625" style="4" customWidth="1"/>
    <col min="6384" max="6384" width="6.5" style="4" customWidth="1"/>
    <col min="6385" max="6385" width="5.375" style="4" customWidth="1"/>
    <col min="6386" max="6386" width="1.625" style="4" customWidth="1"/>
    <col min="6387" max="6388" width="5.375" style="4" customWidth="1"/>
    <col min="6389" max="6389" width="1.625" style="4" customWidth="1"/>
    <col min="6390" max="6391" width="5.375" style="4" customWidth="1"/>
    <col min="6392" max="6392" width="1.625" style="4" customWidth="1"/>
    <col min="6393" max="6394" width="5.375" style="4" customWidth="1"/>
    <col min="6395" max="6395" width="1.625" style="4" customWidth="1"/>
    <col min="6396" max="6397" width="5.375" style="4" customWidth="1"/>
    <col min="6398" max="6398" width="1.625" style="4" customWidth="1"/>
    <col min="6399" max="6400" width="5.375" style="4" customWidth="1"/>
    <col min="6401" max="6401" width="1.625" style="4" customWidth="1"/>
    <col min="6402" max="6403" width="5.375" style="4" customWidth="1"/>
    <col min="6404" max="6404" width="1.625" style="4" customWidth="1"/>
    <col min="6405" max="6405" width="6.5" style="4" customWidth="1"/>
    <col min="6406" max="6406" width="5.375" style="4" customWidth="1"/>
    <col min="6407" max="6407" width="1.625" style="4" customWidth="1"/>
    <col min="6408" max="6408" width="6.5" style="4" customWidth="1"/>
    <col min="6409" max="6409" width="5.375" style="4" customWidth="1"/>
    <col min="6410" max="6410" width="1.625" style="4" customWidth="1"/>
    <col min="6411" max="6412" width="6.5" style="4" customWidth="1"/>
    <col min="6413" max="6629" width="9" style="4"/>
    <col min="6630" max="6631" width="6" style="4" customWidth="1"/>
    <col min="6632" max="6632" width="5.375" style="4" customWidth="1"/>
    <col min="6633" max="6633" width="1.625" style="4" customWidth="1"/>
    <col min="6634" max="6634" width="6.5" style="4" customWidth="1"/>
    <col min="6635" max="6635" width="5.375" style="4" customWidth="1"/>
    <col min="6636" max="6636" width="1.625" style="4" customWidth="1"/>
    <col min="6637" max="6637" width="6.5" style="4" customWidth="1"/>
    <col min="6638" max="6638" width="5.375" style="4" customWidth="1"/>
    <col min="6639" max="6639" width="1.625" style="4" customWidth="1"/>
    <col min="6640" max="6640" width="6.5" style="4" customWidth="1"/>
    <col min="6641" max="6641" width="5.375" style="4" customWidth="1"/>
    <col min="6642" max="6642" width="1.625" style="4" customWidth="1"/>
    <col min="6643" max="6644" width="5.375" style="4" customWidth="1"/>
    <col min="6645" max="6645" width="1.625" style="4" customWidth="1"/>
    <col min="6646" max="6647" width="5.375" style="4" customWidth="1"/>
    <col min="6648" max="6648" width="1.625" style="4" customWidth="1"/>
    <col min="6649" max="6650" width="5.375" style="4" customWidth="1"/>
    <col min="6651" max="6651" width="1.625" style="4" customWidth="1"/>
    <col min="6652" max="6653" width="5.375" style="4" customWidth="1"/>
    <col min="6654" max="6654" width="1.625" style="4" customWidth="1"/>
    <col min="6655" max="6656" width="5.375" style="4" customWidth="1"/>
    <col min="6657" max="6657" width="1.625" style="4" customWidth="1"/>
    <col min="6658" max="6659" width="5.375" style="4" customWidth="1"/>
    <col min="6660" max="6660" width="1.625" style="4" customWidth="1"/>
    <col min="6661" max="6661" width="6.5" style="4" customWidth="1"/>
    <col min="6662" max="6662" width="5.375" style="4" customWidth="1"/>
    <col min="6663" max="6663" width="1.625" style="4" customWidth="1"/>
    <col min="6664" max="6664" width="6.5" style="4" customWidth="1"/>
    <col min="6665" max="6665" width="5.375" style="4" customWidth="1"/>
    <col min="6666" max="6666" width="1.625" style="4" customWidth="1"/>
    <col min="6667" max="6668" width="6.5" style="4" customWidth="1"/>
    <col min="6669" max="6885" width="9" style="4"/>
    <col min="6886" max="6887" width="6" style="4" customWidth="1"/>
    <col min="6888" max="6888" width="5.375" style="4" customWidth="1"/>
    <col min="6889" max="6889" width="1.625" style="4" customWidth="1"/>
    <col min="6890" max="6890" width="6.5" style="4" customWidth="1"/>
    <col min="6891" max="6891" width="5.375" style="4" customWidth="1"/>
    <col min="6892" max="6892" width="1.625" style="4" customWidth="1"/>
    <col min="6893" max="6893" width="6.5" style="4" customWidth="1"/>
    <col min="6894" max="6894" width="5.375" style="4" customWidth="1"/>
    <col min="6895" max="6895" width="1.625" style="4" customWidth="1"/>
    <col min="6896" max="6896" width="6.5" style="4" customWidth="1"/>
    <col min="6897" max="6897" width="5.375" style="4" customWidth="1"/>
    <col min="6898" max="6898" width="1.625" style="4" customWidth="1"/>
    <col min="6899" max="6900" width="5.375" style="4" customWidth="1"/>
    <col min="6901" max="6901" width="1.625" style="4" customWidth="1"/>
    <col min="6902" max="6903" width="5.375" style="4" customWidth="1"/>
    <col min="6904" max="6904" width="1.625" style="4" customWidth="1"/>
    <col min="6905" max="6906" width="5.375" style="4" customWidth="1"/>
    <col min="6907" max="6907" width="1.625" style="4" customWidth="1"/>
    <col min="6908" max="6909" width="5.375" style="4" customWidth="1"/>
    <col min="6910" max="6910" width="1.625" style="4" customWidth="1"/>
    <col min="6911" max="6912" width="5.375" style="4" customWidth="1"/>
    <col min="6913" max="6913" width="1.625" style="4" customWidth="1"/>
    <col min="6914" max="6915" width="5.375" style="4" customWidth="1"/>
    <col min="6916" max="6916" width="1.625" style="4" customWidth="1"/>
    <col min="6917" max="6917" width="6.5" style="4" customWidth="1"/>
    <col min="6918" max="6918" width="5.375" style="4" customWidth="1"/>
    <col min="6919" max="6919" width="1.625" style="4" customWidth="1"/>
    <col min="6920" max="6920" width="6.5" style="4" customWidth="1"/>
    <col min="6921" max="6921" width="5.375" style="4" customWidth="1"/>
    <col min="6922" max="6922" width="1.625" style="4" customWidth="1"/>
    <col min="6923" max="6924" width="6.5" style="4" customWidth="1"/>
    <col min="6925" max="7141" width="9" style="4"/>
    <col min="7142" max="7143" width="6" style="4" customWidth="1"/>
    <col min="7144" max="7144" width="5.375" style="4" customWidth="1"/>
    <col min="7145" max="7145" width="1.625" style="4" customWidth="1"/>
    <col min="7146" max="7146" width="6.5" style="4" customWidth="1"/>
    <col min="7147" max="7147" width="5.375" style="4" customWidth="1"/>
    <col min="7148" max="7148" width="1.625" style="4" customWidth="1"/>
    <col min="7149" max="7149" width="6.5" style="4" customWidth="1"/>
    <col min="7150" max="7150" width="5.375" style="4" customWidth="1"/>
    <col min="7151" max="7151" width="1.625" style="4" customWidth="1"/>
    <col min="7152" max="7152" width="6.5" style="4" customWidth="1"/>
    <col min="7153" max="7153" width="5.375" style="4" customWidth="1"/>
    <col min="7154" max="7154" width="1.625" style="4" customWidth="1"/>
    <col min="7155" max="7156" width="5.375" style="4" customWidth="1"/>
    <col min="7157" max="7157" width="1.625" style="4" customWidth="1"/>
    <col min="7158" max="7159" width="5.375" style="4" customWidth="1"/>
    <col min="7160" max="7160" width="1.625" style="4" customWidth="1"/>
    <col min="7161" max="7162" width="5.375" style="4" customWidth="1"/>
    <col min="7163" max="7163" width="1.625" style="4" customWidth="1"/>
    <col min="7164" max="7165" width="5.375" style="4" customWidth="1"/>
    <col min="7166" max="7166" width="1.625" style="4" customWidth="1"/>
    <col min="7167" max="7168" width="5.375" style="4" customWidth="1"/>
    <col min="7169" max="7169" width="1.625" style="4" customWidth="1"/>
    <col min="7170" max="7171" width="5.375" style="4" customWidth="1"/>
    <col min="7172" max="7172" width="1.625" style="4" customWidth="1"/>
    <col min="7173" max="7173" width="6.5" style="4" customWidth="1"/>
    <col min="7174" max="7174" width="5.375" style="4" customWidth="1"/>
    <col min="7175" max="7175" width="1.625" style="4" customWidth="1"/>
    <col min="7176" max="7176" width="6.5" style="4" customWidth="1"/>
    <col min="7177" max="7177" width="5.375" style="4" customWidth="1"/>
    <col min="7178" max="7178" width="1.625" style="4" customWidth="1"/>
    <col min="7179" max="7180" width="6.5" style="4" customWidth="1"/>
    <col min="7181" max="7397" width="9" style="4"/>
    <col min="7398" max="7399" width="6" style="4" customWidth="1"/>
    <col min="7400" max="7400" width="5.375" style="4" customWidth="1"/>
    <col min="7401" max="7401" width="1.625" style="4" customWidth="1"/>
    <col min="7402" max="7402" width="6.5" style="4" customWidth="1"/>
    <col min="7403" max="7403" width="5.375" style="4" customWidth="1"/>
    <col min="7404" max="7404" width="1.625" style="4" customWidth="1"/>
    <col min="7405" max="7405" width="6.5" style="4" customWidth="1"/>
    <col min="7406" max="7406" width="5.375" style="4" customWidth="1"/>
    <col min="7407" max="7407" width="1.625" style="4" customWidth="1"/>
    <col min="7408" max="7408" width="6.5" style="4" customWidth="1"/>
    <col min="7409" max="7409" width="5.375" style="4" customWidth="1"/>
    <col min="7410" max="7410" width="1.625" style="4" customWidth="1"/>
    <col min="7411" max="7412" width="5.375" style="4" customWidth="1"/>
    <col min="7413" max="7413" width="1.625" style="4" customWidth="1"/>
    <col min="7414" max="7415" width="5.375" style="4" customWidth="1"/>
    <col min="7416" max="7416" width="1.625" style="4" customWidth="1"/>
    <col min="7417" max="7418" width="5.375" style="4" customWidth="1"/>
    <col min="7419" max="7419" width="1.625" style="4" customWidth="1"/>
    <col min="7420" max="7421" width="5.375" style="4" customWidth="1"/>
    <col min="7422" max="7422" width="1.625" style="4" customWidth="1"/>
    <col min="7423" max="7424" width="5.375" style="4" customWidth="1"/>
    <col min="7425" max="7425" width="1.625" style="4" customWidth="1"/>
    <col min="7426" max="7427" width="5.375" style="4" customWidth="1"/>
    <col min="7428" max="7428" width="1.625" style="4" customWidth="1"/>
    <col min="7429" max="7429" width="6.5" style="4" customWidth="1"/>
    <col min="7430" max="7430" width="5.375" style="4" customWidth="1"/>
    <col min="7431" max="7431" width="1.625" style="4" customWidth="1"/>
    <col min="7432" max="7432" width="6.5" style="4" customWidth="1"/>
    <col min="7433" max="7433" width="5.375" style="4" customWidth="1"/>
    <col min="7434" max="7434" width="1.625" style="4" customWidth="1"/>
    <col min="7435" max="7436" width="6.5" style="4" customWidth="1"/>
    <col min="7437" max="7653" width="9" style="4"/>
    <col min="7654" max="7655" width="6" style="4" customWidth="1"/>
    <col min="7656" max="7656" width="5.375" style="4" customWidth="1"/>
    <col min="7657" max="7657" width="1.625" style="4" customWidth="1"/>
    <col min="7658" max="7658" width="6.5" style="4" customWidth="1"/>
    <col min="7659" max="7659" width="5.375" style="4" customWidth="1"/>
    <col min="7660" max="7660" width="1.625" style="4" customWidth="1"/>
    <col min="7661" max="7661" width="6.5" style="4" customWidth="1"/>
    <col min="7662" max="7662" width="5.375" style="4" customWidth="1"/>
    <col min="7663" max="7663" width="1.625" style="4" customWidth="1"/>
    <col min="7664" max="7664" width="6.5" style="4" customWidth="1"/>
    <col min="7665" max="7665" width="5.375" style="4" customWidth="1"/>
    <col min="7666" max="7666" width="1.625" style="4" customWidth="1"/>
    <col min="7667" max="7668" width="5.375" style="4" customWidth="1"/>
    <col min="7669" max="7669" width="1.625" style="4" customWidth="1"/>
    <col min="7670" max="7671" width="5.375" style="4" customWidth="1"/>
    <col min="7672" max="7672" width="1.625" style="4" customWidth="1"/>
    <col min="7673" max="7674" width="5.375" style="4" customWidth="1"/>
    <col min="7675" max="7675" width="1.625" style="4" customWidth="1"/>
    <col min="7676" max="7677" width="5.375" style="4" customWidth="1"/>
    <col min="7678" max="7678" width="1.625" style="4" customWidth="1"/>
    <col min="7679" max="7680" width="5.375" style="4" customWidth="1"/>
    <col min="7681" max="7681" width="1.625" style="4" customWidth="1"/>
    <col min="7682" max="7683" width="5.375" style="4" customWidth="1"/>
    <col min="7684" max="7684" width="1.625" style="4" customWidth="1"/>
    <col min="7685" max="7685" width="6.5" style="4" customWidth="1"/>
    <col min="7686" max="7686" width="5.375" style="4" customWidth="1"/>
    <col min="7687" max="7687" width="1.625" style="4" customWidth="1"/>
    <col min="7688" max="7688" width="6.5" style="4" customWidth="1"/>
    <col min="7689" max="7689" width="5.375" style="4" customWidth="1"/>
    <col min="7690" max="7690" width="1.625" style="4" customWidth="1"/>
    <col min="7691" max="7692" width="6.5" style="4" customWidth="1"/>
    <col min="7693" max="7909" width="9" style="4"/>
    <col min="7910" max="7911" width="6" style="4" customWidth="1"/>
    <col min="7912" max="7912" width="5.375" style="4" customWidth="1"/>
    <col min="7913" max="7913" width="1.625" style="4" customWidth="1"/>
    <col min="7914" max="7914" width="6.5" style="4" customWidth="1"/>
    <col min="7915" max="7915" width="5.375" style="4" customWidth="1"/>
    <col min="7916" max="7916" width="1.625" style="4" customWidth="1"/>
    <col min="7917" max="7917" width="6.5" style="4" customWidth="1"/>
    <col min="7918" max="7918" width="5.375" style="4" customWidth="1"/>
    <col min="7919" max="7919" width="1.625" style="4" customWidth="1"/>
    <col min="7920" max="7920" width="6.5" style="4" customWidth="1"/>
    <col min="7921" max="7921" width="5.375" style="4" customWidth="1"/>
    <col min="7922" max="7922" width="1.625" style="4" customWidth="1"/>
    <col min="7923" max="7924" width="5.375" style="4" customWidth="1"/>
    <col min="7925" max="7925" width="1.625" style="4" customWidth="1"/>
    <col min="7926" max="7927" width="5.375" style="4" customWidth="1"/>
    <col min="7928" max="7928" width="1.625" style="4" customWidth="1"/>
    <col min="7929" max="7930" width="5.375" style="4" customWidth="1"/>
    <col min="7931" max="7931" width="1.625" style="4" customWidth="1"/>
    <col min="7932" max="7933" width="5.375" style="4" customWidth="1"/>
    <col min="7934" max="7934" width="1.625" style="4" customWidth="1"/>
    <col min="7935" max="7936" width="5.375" style="4" customWidth="1"/>
    <col min="7937" max="7937" width="1.625" style="4" customWidth="1"/>
    <col min="7938" max="7939" width="5.375" style="4" customWidth="1"/>
    <col min="7940" max="7940" width="1.625" style="4" customWidth="1"/>
    <col min="7941" max="7941" width="6.5" style="4" customWidth="1"/>
    <col min="7942" max="7942" width="5.375" style="4" customWidth="1"/>
    <col min="7943" max="7943" width="1.625" style="4" customWidth="1"/>
    <col min="7944" max="7944" width="6.5" style="4" customWidth="1"/>
    <col min="7945" max="7945" width="5.375" style="4" customWidth="1"/>
    <col min="7946" max="7946" width="1.625" style="4" customWidth="1"/>
    <col min="7947" max="7948" width="6.5" style="4" customWidth="1"/>
    <col min="7949" max="8165" width="9" style="4"/>
    <col min="8166" max="8167" width="6" style="4" customWidth="1"/>
    <col min="8168" max="8168" width="5.375" style="4" customWidth="1"/>
    <col min="8169" max="8169" width="1.625" style="4" customWidth="1"/>
    <col min="8170" max="8170" width="6.5" style="4" customWidth="1"/>
    <col min="8171" max="8171" width="5.375" style="4" customWidth="1"/>
    <col min="8172" max="8172" width="1.625" style="4" customWidth="1"/>
    <col min="8173" max="8173" width="6.5" style="4" customWidth="1"/>
    <col min="8174" max="8174" width="5.375" style="4" customWidth="1"/>
    <col min="8175" max="8175" width="1.625" style="4" customWidth="1"/>
    <col min="8176" max="8176" width="6.5" style="4" customWidth="1"/>
    <col min="8177" max="8177" width="5.375" style="4" customWidth="1"/>
    <col min="8178" max="8178" width="1.625" style="4" customWidth="1"/>
    <col min="8179" max="8180" width="5.375" style="4" customWidth="1"/>
    <col min="8181" max="8181" width="1.625" style="4" customWidth="1"/>
    <col min="8182" max="8183" width="5.375" style="4" customWidth="1"/>
    <col min="8184" max="8184" width="1.625" style="4" customWidth="1"/>
    <col min="8185" max="8186" width="5.375" style="4" customWidth="1"/>
    <col min="8187" max="8187" width="1.625" style="4" customWidth="1"/>
    <col min="8188" max="8189" width="5.375" style="4" customWidth="1"/>
    <col min="8190" max="8190" width="1.625" style="4" customWidth="1"/>
    <col min="8191" max="8192" width="5.375" style="4" customWidth="1"/>
    <col min="8193" max="8193" width="1.625" style="4" customWidth="1"/>
    <col min="8194" max="8195" width="5.375" style="4" customWidth="1"/>
    <col min="8196" max="8196" width="1.625" style="4" customWidth="1"/>
    <col min="8197" max="8197" width="6.5" style="4" customWidth="1"/>
    <col min="8198" max="8198" width="5.375" style="4" customWidth="1"/>
    <col min="8199" max="8199" width="1.625" style="4" customWidth="1"/>
    <col min="8200" max="8200" width="6.5" style="4" customWidth="1"/>
    <col min="8201" max="8201" width="5.375" style="4" customWidth="1"/>
    <col min="8202" max="8202" width="1.625" style="4" customWidth="1"/>
    <col min="8203" max="8204" width="6.5" style="4" customWidth="1"/>
    <col min="8205" max="8421" width="9" style="4"/>
    <col min="8422" max="8423" width="6" style="4" customWidth="1"/>
    <col min="8424" max="8424" width="5.375" style="4" customWidth="1"/>
    <col min="8425" max="8425" width="1.625" style="4" customWidth="1"/>
    <col min="8426" max="8426" width="6.5" style="4" customWidth="1"/>
    <col min="8427" max="8427" width="5.375" style="4" customWidth="1"/>
    <col min="8428" max="8428" width="1.625" style="4" customWidth="1"/>
    <col min="8429" max="8429" width="6.5" style="4" customWidth="1"/>
    <col min="8430" max="8430" width="5.375" style="4" customWidth="1"/>
    <col min="8431" max="8431" width="1.625" style="4" customWidth="1"/>
    <col min="8432" max="8432" width="6.5" style="4" customWidth="1"/>
    <col min="8433" max="8433" width="5.375" style="4" customWidth="1"/>
    <col min="8434" max="8434" width="1.625" style="4" customWidth="1"/>
    <col min="8435" max="8436" width="5.375" style="4" customWidth="1"/>
    <col min="8437" max="8437" width="1.625" style="4" customWidth="1"/>
    <col min="8438" max="8439" width="5.375" style="4" customWidth="1"/>
    <col min="8440" max="8440" width="1.625" style="4" customWidth="1"/>
    <col min="8441" max="8442" width="5.375" style="4" customWidth="1"/>
    <col min="8443" max="8443" width="1.625" style="4" customWidth="1"/>
    <col min="8444" max="8445" width="5.375" style="4" customWidth="1"/>
    <col min="8446" max="8446" width="1.625" style="4" customWidth="1"/>
    <col min="8447" max="8448" width="5.375" style="4" customWidth="1"/>
    <col min="8449" max="8449" width="1.625" style="4" customWidth="1"/>
    <col min="8450" max="8451" width="5.375" style="4" customWidth="1"/>
    <col min="8452" max="8452" width="1.625" style="4" customWidth="1"/>
    <col min="8453" max="8453" width="6.5" style="4" customWidth="1"/>
    <col min="8454" max="8454" width="5.375" style="4" customWidth="1"/>
    <col min="8455" max="8455" width="1.625" style="4" customWidth="1"/>
    <col min="8456" max="8456" width="6.5" style="4" customWidth="1"/>
    <col min="8457" max="8457" width="5.375" style="4" customWidth="1"/>
    <col min="8458" max="8458" width="1.625" style="4" customWidth="1"/>
    <col min="8459" max="8460" width="6.5" style="4" customWidth="1"/>
    <col min="8461" max="8677" width="9" style="4"/>
    <col min="8678" max="8679" width="6" style="4" customWidth="1"/>
    <col min="8680" max="8680" width="5.375" style="4" customWidth="1"/>
    <col min="8681" max="8681" width="1.625" style="4" customWidth="1"/>
    <col min="8682" max="8682" width="6.5" style="4" customWidth="1"/>
    <col min="8683" max="8683" width="5.375" style="4" customWidth="1"/>
    <col min="8684" max="8684" width="1.625" style="4" customWidth="1"/>
    <col min="8685" max="8685" width="6.5" style="4" customWidth="1"/>
    <col min="8686" max="8686" width="5.375" style="4" customWidth="1"/>
    <col min="8687" max="8687" width="1.625" style="4" customWidth="1"/>
    <col min="8688" max="8688" width="6.5" style="4" customWidth="1"/>
    <col min="8689" max="8689" width="5.375" style="4" customWidth="1"/>
    <col min="8690" max="8690" width="1.625" style="4" customWidth="1"/>
    <col min="8691" max="8692" width="5.375" style="4" customWidth="1"/>
    <col min="8693" max="8693" width="1.625" style="4" customWidth="1"/>
    <col min="8694" max="8695" width="5.375" style="4" customWidth="1"/>
    <col min="8696" max="8696" width="1.625" style="4" customWidth="1"/>
    <col min="8697" max="8698" width="5.375" style="4" customWidth="1"/>
    <col min="8699" max="8699" width="1.625" style="4" customWidth="1"/>
    <col min="8700" max="8701" width="5.375" style="4" customWidth="1"/>
    <col min="8702" max="8702" width="1.625" style="4" customWidth="1"/>
    <col min="8703" max="8704" width="5.375" style="4" customWidth="1"/>
    <col min="8705" max="8705" width="1.625" style="4" customWidth="1"/>
    <col min="8706" max="8707" width="5.375" style="4" customWidth="1"/>
    <col min="8708" max="8708" width="1.625" style="4" customWidth="1"/>
    <col min="8709" max="8709" width="6.5" style="4" customWidth="1"/>
    <col min="8710" max="8710" width="5.375" style="4" customWidth="1"/>
    <col min="8711" max="8711" width="1.625" style="4" customWidth="1"/>
    <col min="8712" max="8712" width="6.5" style="4" customWidth="1"/>
    <col min="8713" max="8713" width="5.375" style="4" customWidth="1"/>
    <col min="8714" max="8714" width="1.625" style="4" customWidth="1"/>
    <col min="8715" max="8716" width="6.5" style="4" customWidth="1"/>
    <col min="8717" max="8933" width="9" style="4"/>
    <col min="8934" max="8935" width="6" style="4" customWidth="1"/>
    <col min="8936" max="8936" width="5.375" style="4" customWidth="1"/>
    <col min="8937" max="8937" width="1.625" style="4" customWidth="1"/>
    <col min="8938" max="8938" width="6.5" style="4" customWidth="1"/>
    <col min="8939" max="8939" width="5.375" style="4" customWidth="1"/>
    <col min="8940" max="8940" width="1.625" style="4" customWidth="1"/>
    <col min="8941" max="8941" width="6.5" style="4" customWidth="1"/>
    <col min="8942" max="8942" width="5.375" style="4" customWidth="1"/>
    <col min="8943" max="8943" width="1.625" style="4" customWidth="1"/>
    <col min="8944" max="8944" width="6.5" style="4" customWidth="1"/>
    <col min="8945" max="8945" width="5.375" style="4" customWidth="1"/>
    <col min="8946" max="8946" width="1.625" style="4" customWidth="1"/>
    <col min="8947" max="8948" width="5.375" style="4" customWidth="1"/>
    <col min="8949" max="8949" width="1.625" style="4" customWidth="1"/>
    <col min="8950" max="8951" width="5.375" style="4" customWidth="1"/>
    <col min="8952" max="8952" width="1.625" style="4" customWidth="1"/>
    <col min="8953" max="8954" width="5.375" style="4" customWidth="1"/>
    <col min="8955" max="8955" width="1.625" style="4" customWidth="1"/>
    <col min="8956" max="8957" width="5.375" style="4" customWidth="1"/>
    <col min="8958" max="8958" width="1.625" style="4" customWidth="1"/>
    <col min="8959" max="8960" width="5.375" style="4" customWidth="1"/>
    <col min="8961" max="8961" width="1.625" style="4" customWidth="1"/>
    <col min="8962" max="8963" width="5.375" style="4" customWidth="1"/>
    <col min="8964" max="8964" width="1.625" style="4" customWidth="1"/>
    <col min="8965" max="8965" width="6.5" style="4" customWidth="1"/>
    <col min="8966" max="8966" width="5.375" style="4" customWidth="1"/>
    <col min="8967" max="8967" width="1.625" style="4" customWidth="1"/>
    <col min="8968" max="8968" width="6.5" style="4" customWidth="1"/>
    <col min="8969" max="8969" width="5.375" style="4" customWidth="1"/>
    <col min="8970" max="8970" width="1.625" style="4" customWidth="1"/>
    <col min="8971" max="8972" width="6.5" style="4" customWidth="1"/>
    <col min="8973" max="9189" width="9" style="4"/>
    <col min="9190" max="9191" width="6" style="4" customWidth="1"/>
    <col min="9192" max="9192" width="5.375" style="4" customWidth="1"/>
    <col min="9193" max="9193" width="1.625" style="4" customWidth="1"/>
    <col min="9194" max="9194" width="6.5" style="4" customWidth="1"/>
    <col min="9195" max="9195" width="5.375" style="4" customWidth="1"/>
    <col min="9196" max="9196" width="1.625" style="4" customWidth="1"/>
    <col min="9197" max="9197" width="6.5" style="4" customWidth="1"/>
    <col min="9198" max="9198" width="5.375" style="4" customWidth="1"/>
    <col min="9199" max="9199" width="1.625" style="4" customWidth="1"/>
    <col min="9200" max="9200" width="6.5" style="4" customWidth="1"/>
    <col min="9201" max="9201" width="5.375" style="4" customWidth="1"/>
    <col min="9202" max="9202" width="1.625" style="4" customWidth="1"/>
    <col min="9203" max="9204" width="5.375" style="4" customWidth="1"/>
    <col min="9205" max="9205" width="1.625" style="4" customWidth="1"/>
    <col min="9206" max="9207" width="5.375" style="4" customWidth="1"/>
    <col min="9208" max="9208" width="1.625" style="4" customWidth="1"/>
    <col min="9209" max="9210" width="5.375" style="4" customWidth="1"/>
    <col min="9211" max="9211" width="1.625" style="4" customWidth="1"/>
    <col min="9212" max="9213" width="5.375" style="4" customWidth="1"/>
    <col min="9214" max="9214" width="1.625" style="4" customWidth="1"/>
    <col min="9215" max="9216" width="5.375" style="4" customWidth="1"/>
    <col min="9217" max="9217" width="1.625" style="4" customWidth="1"/>
    <col min="9218" max="9219" width="5.375" style="4" customWidth="1"/>
    <col min="9220" max="9220" width="1.625" style="4" customWidth="1"/>
    <col min="9221" max="9221" width="6.5" style="4" customWidth="1"/>
    <col min="9222" max="9222" width="5.375" style="4" customWidth="1"/>
    <col min="9223" max="9223" width="1.625" style="4" customWidth="1"/>
    <col min="9224" max="9224" width="6.5" style="4" customWidth="1"/>
    <col min="9225" max="9225" width="5.375" style="4" customWidth="1"/>
    <col min="9226" max="9226" width="1.625" style="4" customWidth="1"/>
    <col min="9227" max="9228" width="6.5" style="4" customWidth="1"/>
    <col min="9229" max="9445" width="9" style="4"/>
    <col min="9446" max="9447" width="6" style="4" customWidth="1"/>
    <col min="9448" max="9448" width="5.375" style="4" customWidth="1"/>
    <col min="9449" max="9449" width="1.625" style="4" customWidth="1"/>
    <col min="9450" max="9450" width="6.5" style="4" customWidth="1"/>
    <col min="9451" max="9451" width="5.375" style="4" customWidth="1"/>
    <col min="9452" max="9452" width="1.625" style="4" customWidth="1"/>
    <col min="9453" max="9453" width="6.5" style="4" customWidth="1"/>
    <col min="9454" max="9454" width="5.375" style="4" customWidth="1"/>
    <col min="9455" max="9455" width="1.625" style="4" customWidth="1"/>
    <col min="9456" max="9456" width="6.5" style="4" customWidth="1"/>
    <col min="9457" max="9457" width="5.375" style="4" customWidth="1"/>
    <col min="9458" max="9458" width="1.625" style="4" customWidth="1"/>
    <col min="9459" max="9460" width="5.375" style="4" customWidth="1"/>
    <col min="9461" max="9461" width="1.625" style="4" customWidth="1"/>
    <col min="9462" max="9463" width="5.375" style="4" customWidth="1"/>
    <col min="9464" max="9464" width="1.625" style="4" customWidth="1"/>
    <col min="9465" max="9466" width="5.375" style="4" customWidth="1"/>
    <col min="9467" max="9467" width="1.625" style="4" customWidth="1"/>
    <col min="9468" max="9469" width="5.375" style="4" customWidth="1"/>
    <col min="9470" max="9470" width="1.625" style="4" customWidth="1"/>
    <col min="9471" max="9472" width="5.375" style="4" customWidth="1"/>
    <col min="9473" max="9473" width="1.625" style="4" customWidth="1"/>
    <col min="9474" max="9475" width="5.375" style="4" customWidth="1"/>
    <col min="9476" max="9476" width="1.625" style="4" customWidth="1"/>
    <col min="9477" max="9477" width="6.5" style="4" customWidth="1"/>
    <col min="9478" max="9478" width="5.375" style="4" customWidth="1"/>
    <col min="9479" max="9479" width="1.625" style="4" customWidth="1"/>
    <col min="9480" max="9480" width="6.5" style="4" customWidth="1"/>
    <col min="9481" max="9481" width="5.375" style="4" customWidth="1"/>
    <col min="9482" max="9482" width="1.625" style="4" customWidth="1"/>
    <col min="9483" max="9484" width="6.5" style="4" customWidth="1"/>
    <col min="9485" max="9701" width="9" style="4"/>
    <col min="9702" max="9703" width="6" style="4" customWidth="1"/>
    <col min="9704" max="9704" width="5.375" style="4" customWidth="1"/>
    <col min="9705" max="9705" width="1.625" style="4" customWidth="1"/>
    <col min="9706" max="9706" width="6.5" style="4" customWidth="1"/>
    <col min="9707" max="9707" width="5.375" style="4" customWidth="1"/>
    <col min="9708" max="9708" width="1.625" style="4" customWidth="1"/>
    <col min="9709" max="9709" width="6.5" style="4" customWidth="1"/>
    <col min="9710" max="9710" width="5.375" style="4" customWidth="1"/>
    <col min="9711" max="9711" width="1.625" style="4" customWidth="1"/>
    <col min="9712" max="9712" width="6.5" style="4" customWidth="1"/>
    <col min="9713" max="9713" width="5.375" style="4" customWidth="1"/>
    <col min="9714" max="9714" width="1.625" style="4" customWidth="1"/>
    <col min="9715" max="9716" width="5.375" style="4" customWidth="1"/>
    <col min="9717" max="9717" width="1.625" style="4" customWidth="1"/>
    <col min="9718" max="9719" width="5.375" style="4" customWidth="1"/>
    <col min="9720" max="9720" width="1.625" style="4" customWidth="1"/>
    <col min="9721" max="9722" width="5.375" style="4" customWidth="1"/>
    <col min="9723" max="9723" width="1.625" style="4" customWidth="1"/>
    <col min="9724" max="9725" width="5.375" style="4" customWidth="1"/>
    <col min="9726" max="9726" width="1.625" style="4" customWidth="1"/>
    <col min="9727" max="9728" width="5.375" style="4" customWidth="1"/>
    <col min="9729" max="9729" width="1.625" style="4" customWidth="1"/>
    <col min="9730" max="9731" width="5.375" style="4" customWidth="1"/>
    <col min="9732" max="9732" width="1.625" style="4" customWidth="1"/>
    <col min="9733" max="9733" width="6.5" style="4" customWidth="1"/>
    <col min="9734" max="9734" width="5.375" style="4" customWidth="1"/>
    <col min="9735" max="9735" width="1.625" style="4" customWidth="1"/>
    <col min="9736" max="9736" width="6.5" style="4" customWidth="1"/>
    <col min="9737" max="9737" width="5.375" style="4" customWidth="1"/>
    <col min="9738" max="9738" width="1.625" style="4" customWidth="1"/>
    <col min="9739" max="9740" width="6.5" style="4" customWidth="1"/>
    <col min="9741" max="9957" width="9" style="4"/>
    <col min="9958" max="9959" width="6" style="4" customWidth="1"/>
    <col min="9960" max="9960" width="5.375" style="4" customWidth="1"/>
    <col min="9961" max="9961" width="1.625" style="4" customWidth="1"/>
    <col min="9962" max="9962" width="6.5" style="4" customWidth="1"/>
    <col min="9963" max="9963" width="5.375" style="4" customWidth="1"/>
    <col min="9964" max="9964" width="1.625" style="4" customWidth="1"/>
    <col min="9965" max="9965" width="6.5" style="4" customWidth="1"/>
    <col min="9966" max="9966" width="5.375" style="4" customWidth="1"/>
    <col min="9967" max="9967" width="1.625" style="4" customWidth="1"/>
    <col min="9968" max="9968" width="6.5" style="4" customWidth="1"/>
    <col min="9969" max="9969" width="5.375" style="4" customWidth="1"/>
    <col min="9970" max="9970" width="1.625" style="4" customWidth="1"/>
    <col min="9971" max="9972" width="5.375" style="4" customWidth="1"/>
    <col min="9973" max="9973" width="1.625" style="4" customWidth="1"/>
    <col min="9974" max="9975" width="5.375" style="4" customWidth="1"/>
    <col min="9976" max="9976" width="1.625" style="4" customWidth="1"/>
    <col min="9977" max="9978" width="5.375" style="4" customWidth="1"/>
    <col min="9979" max="9979" width="1.625" style="4" customWidth="1"/>
    <col min="9980" max="9981" width="5.375" style="4" customWidth="1"/>
    <col min="9982" max="9982" width="1.625" style="4" customWidth="1"/>
    <col min="9983" max="9984" width="5.375" style="4" customWidth="1"/>
    <col min="9985" max="9985" width="1.625" style="4" customWidth="1"/>
    <col min="9986" max="9987" width="5.375" style="4" customWidth="1"/>
    <col min="9988" max="9988" width="1.625" style="4" customWidth="1"/>
    <col min="9989" max="9989" width="6.5" style="4" customWidth="1"/>
    <col min="9990" max="9990" width="5.375" style="4" customWidth="1"/>
    <col min="9991" max="9991" width="1.625" style="4" customWidth="1"/>
    <col min="9992" max="9992" width="6.5" style="4" customWidth="1"/>
    <col min="9993" max="9993" width="5.375" style="4" customWidth="1"/>
    <col min="9994" max="9994" width="1.625" style="4" customWidth="1"/>
    <col min="9995" max="9996" width="6.5" style="4" customWidth="1"/>
    <col min="9997" max="10213" width="9" style="4"/>
    <col min="10214" max="10215" width="6" style="4" customWidth="1"/>
    <col min="10216" max="10216" width="5.375" style="4" customWidth="1"/>
    <col min="10217" max="10217" width="1.625" style="4" customWidth="1"/>
    <col min="10218" max="10218" width="6.5" style="4" customWidth="1"/>
    <col min="10219" max="10219" width="5.375" style="4" customWidth="1"/>
    <col min="10220" max="10220" width="1.625" style="4" customWidth="1"/>
    <col min="10221" max="10221" width="6.5" style="4" customWidth="1"/>
    <col min="10222" max="10222" width="5.375" style="4" customWidth="1"/>
    <col min="10223" max="10223" width="1.625" style="4" customWidth="1"/>
    <col min="10224" max="10224" width="6.5" style="4" customWidth="1"/>
    <col min="10225" max="10225" width="5.375" style="4" customWidth="1"/>
    <col min="10226" max="10226" width="1.625" style="4" customWidth="1"/>
    <col min="10227" max="10228" width="5.375" style="4" customWidth="1"/>
    <col min="10229" max="10229" width="1.625" style="4" customWidth="1"/>
    <col min="10230" max="10231" width="5.375" style="4" customWidth="1"/>
    <col min="10232" max="10232" width="1.625" style="4" customWidth="1"/>
    <col min="10233" max="10234" width="5.375" style="4" customWidth="1"/>
    <col min="10235" max="10235" width="1.625" style="4" customWidth="1"/>
    <col min="10236" max="10237" width="5.375" style="4" customWidth="1"/>
    <col min="10238" max="10238" width="1.625" style="4" customWidth="1"/>
    <col min="10239" max="10240" width="5.375" style="4" customWidth="1"/>
    <col min="10241" max="10241" width="1.625" style="4" customWidth="1"/>
    <col min="10242" max="10243" width="5.375" style="4" customWidth="1"/>
    <col min="10244" max="10244" width="1.625" style="4" customWidth="1"/>
    <col min="10245" max="10245" width="6.5" style="4" customWidth="1"/>
    <col min="10246" max="10246" width="5.375" style="4" customWidth="1"/>
    <col min="10247" max="10247" width="1.625" style="4" customWidth="1"/>
    <col min="10248" max="10248" width="6.5" style="4" customWidth="1"/>
    <col min="10249" max="10249" width="5.375" style="4" customWidth="1"/>
    <col min="10250" max="10250" width="1.625" style="4" customWidth="1"/>
    <col min="10251" max="10252" width="6.5" style="4" customWidth="1"/>
    <col min="10253" max="10469" width="9" style="4"/>
    <col min="10470" max="10471" width="6" style="4" customWidth="1"/>
    <col min="10472" max="10472" width="5.375" style="4" customWidth="1"/>
    <col min="10473" max="10473" width="1.625" style="4" customWidth="1"/>
    <col min="10474" max="10474" width="6.5" style="4" customWidth="1"/>
    <col min="10475" max="10475" width="5.375" style="4" customWidth="1"/>
    <col min="10476" max="10476" width="1.625" style="4" customWidth="1"/>
    <col min="10477" max="10477" width="6.5" style="4" customWidth="1"/>
    <col min="10478" max="10478" width="5.375" style="4" customWidth="1"/>
    <col min="10479" max="10479" width="1.625" style="4" customWidth="1"/>
    <col min="10480" max="10480" width="6.5" style="4" customWidth="1"/>
    <col min="10481" max="10481" width="5.375" style="4" customWidth="1"/>
    <col min="10482" max="10482" width="1.625" style="4" customWidth="1"/>
    <col min="10483" max="10484" width="5.375" style="4" customWidth="1"/>
    <col min="10485" max="10485" width="1.625" style="4" customWidth="1"/>
    <col min="10486" max="10487" width="5.375" style="4" customWidth="1"/>
    <col min="10488" max="10488" width="1.625" style="4" customWidth="1"/>
    <col min="10489" max="10490" width="5.375" style="4" customWidth="1"/>
    <col min="10491" max="10491" width="1.625" style="4" customWidth="1"/>
    <col min="10492" max="10493" width="5.375" style="4" customWidth="1"/>
    <col min="10494" max="10494" width="1.625" style="4" customWidth="1"/>
    <col min="10495" max="10496" width="5.375" style="4" customWidth="1"/>
    <col min="10497" max="10497" width="1.625" style="4" customWidth="1"/>
    <col min="10498" max="10499" width="5.375" style="4" customWidth="1"/>
    <col min="10500" max="10500" width="1.625" style="4" customWidth="1"/>
    <col min="10501" max="10501" width="6.5" style="4" customWidth="1"/>
    <col min="10502" max="10502" width="5.375" style="4" customWidth="1"/>
    <col min="10503" max="10503" width="1.625" style="4" customWidth="1"/>
    <col min="10504" max="10504" width="6.5" style="4" customWidth="1"/>
    <col min="10505" max="10505" width="5.375" style="4" customWidth="1"/>
    <col min="10506" max="10506" width="1.625" style="4" customWidth="1"/>
    <col min="10507" max="10508" width="6.5" style="4" customWidth="1"/>
    <col min="10509" max="10725" width="9" style="4"/>
    <col min="10726" max="10727" width="6" style="4" customWidth="1"/>
    <col min="10728" max="10728" width="5.375" style="4" customWidth="1"/>
    <col min="10729" max="10729" width="1.625" style="4" customWidth="1"/>
    <col min="10730" max="10730" width="6.5" style="4" customWidth="1"/>
    <col min="10731" max="10731" width="5.375" style="4" customWidth="1"/>
    <col min="10732" max="10732" width="1.625" style="4" customWidth="1"/>
    <col min="10733" max="10733" width="6.5" style="4" customWidth="1"/>
    <col min="10734" max="10734" width="5.375" style="4" customWidth="1"/>
    <col min="10735" max="10735" width="1.625" style="4" customWidth="1"/>
    <col min="10736" max="10736" width="6.5" style="4" customWidth="1"/>
    <col min="10737" max="10737" width="5.375" style="4" customWidth="1"/>
    <col min="10738" max="10738" width="1.625" style="4" customWidth="1"/>
    <col min="10739" max="10740" width="5.375" style="4" customWidth="1"/>
    <col min="10741" max="10741" width="1.625" style="4" customWidth="1"/>
    <col min="10742" max="10743" width="5.375" style="4" customWidth="1"/>
    <col min="10744" max="10744" width="1.625" style="4" customWidth="1"/>
    <col min="10745" max="10746" width="5.375" style="4" customWidth="1"/>
    <col min="10747" max="10747" width="1.625" style="4" customWidth="1"/>
    <col min="10748" max="10749" width="5.375" style="4" customWidth="1"/>
    <col min="10750" max="10750" width="1.625" style="4" customWidth="1"/>
    <col min="10751" max="10752" width="5.375" style="4" customWidth="1"/>
    <col min="10753" max="10753" width="1.625" style="4" customWidth="1"/>
    <col min="10754" max="10755" width="5.375" style="4" customWidth="1"/>
    <col min="10756" max="10756" width="1.625" style="4" customWidth="1"/>
    <col min="10757" max="10757" width="6.5" style="4" customWidth="1"/>
    <col min="10758" max="10758" width="5.375" style="4" customWidth="1"/>
    <col min="10759" max="10759" width="1.625" style="4" customWidth="1"/>
    <col min="10760" max="10760" width="6.5" style="4" customWidth="1"/>
    <col min="10761" max="10761" width="5.375" style="4" customWidth="1"/>
    <col min="10762" max="10762" width="1.625" style="4" customWidth="1"/>
    <col min="10763" max="10764" width="6.5" style="4" customWidth="1"/>
    <col min="10765" max="10981" width="9" style="4"/>
    <col min="10982" max="10983" width="6" style="4" customWidth="1"/>
    <col min="10984" max="10984" width="5.375" style="4" customWidth="1"/>
    <col min="10985" max="10985" width="1.625" style="4" customWidth="1"/>
    <col min="10986" max="10986" width="6.5" style="4" customWidth="1"/>
    <col min="10987" max="10987" width="5.375" style="4" customWidth="1"/>
    <col min="10988" max="10988" width="1.625" style="4" customWidth="1"/>
    <col min="10989" max="10989" width="6.5" style="4" customWidth="1"/>
    <col min="10990" max="10990" width="5.375" style="4" customWidth="1"/>
    <col min="10991" max="10991" width="1.625" style="4" customWidth="1"/>
    <col min="10992" max="10992" width="6.5" style="4" customWidth="1"/>
    <col min="10993" max="10993" width="5.375" style="4" customWidth="1"/>
    <col min="10994" max="10994" width="1.625" style="4" customWidth="1"/>
    <col min="10995" max="10996" width="5.375" style="4" customWidth="1"/>
    <col min="10997" max="10997" width="1.625" style="4" customWidth="1"/>
    <col min="10998" max="10999" width="5.375" style="4" customWidth="1"/>
    <col min="11000" max="11000" width="1.625" style="4" customWidth="1"/>
    <col min="11001" max="11002" width="5.375" style="4" customWidth="1"/>
    <col min="11003" max="11003" width="1.625" style="4" customWidth="1"/>
    <col min="11004" max="11005" width="5.375" style="4" customWidth="1"/>
    <col min="11006" max="11006" width="1.625" style="4" customWidth="1"/>
    <col min="11007" max="11008" width="5.375" style="4" customWidth="1"/>
    <col min="11009" max="11009" width="1.625" style="4" customWidth="1"/>
    <col min="11010" max="11011" width="5.375" style="4" customWidth="1"/>
    <col min="11012" max="11012" width="1.625" style="4" customWidth="1"/>
    <col min="11013" max="11013" width="6.5" style="4" customWidth="1"/>
    <col min="11014" max="11014" width="5.375" style="4" customWidth="1"/>
    <col min="11015" max="11015" width="1.625" style="4" customWidth="1"/>
    <col min="11016" max="11016" width="6.5" style="4" customWidth="1"/>
    <col min="11017" max="11017" width="5.375" style="4" customWidth="1"/>
    <col min="11018" max="11018" width="1.625" style="4" customWidth="1"/>
    <col min="11019" max="11020" width="6.5" style="4" customWidth="1"/>
    <col min="11021" max="11237" width="9" style="4"/>
    <col min="11238" max="11239" width="6" style="4" customWidth="1"/>
    <col min="11240" max="11240" width="5.375" style="4" customWidth="1"/>
    <col min="11241" max="11241" width="1.625" style="4" customWidth="1"/>
    <col min="11242" max="11242" width="6.5" style="4" customWidth="1"/>
    <col min="11243" max="11243" width="5.375" style="4" customWidth="1"/>
    <col min="11244" max="11244" width="1.625" style="4" customWidth="1"/>
    <col min="11245" max="11245" width="6.5" style="4" customWidth="1"/>
    <col min="11246" max="11246" width="5.375" style="4" customWidth="1"/>
    <col min="11247" max="11247" width="1.625" style="4" customWidth="1"/>
    <col min="11248" max="11248" width="6.5" style="4" customWidth="1"/>
    <col min="11249" max="11249" width="5.375" style="4" customWidth="1"/>
    <col min="11250" max="11250" width="1.625" style="4" customWidth="1"/>
    <col min="11251" max="11252" width="5.375" style="4" customWidth="1"/>
    <col min="11253" max="11253" width="1.625" style="4" customWidth="1"/>
    <col min="11254" max="11255" width="5.375" style="4" customWidth="1"/>
    <col min="11256" max="11256" width="1.625" style="4" customWidth="1"/>
    <col min="11257" max="11258" width="5.375" style="4" customWidth="1"/>
    <col min="11259" max="11259" width="1.625" style="4" customWidth="1"/>
    <col min="11260" max="11261" width="5.375" style="4" customWidth="1"/>
    <col min="11262" max="11262" width="1.625" style="4" customWidth="1"/>
    <col min="11263" max="11264" width="5.375" style="4" customWidth="1"/>
    <col min="11265" max="11265" width="1.625" style="4" customWidth="1"/>
    <col min="11266" max="11267" width="5.375" style="4" customWidth="1"/>
    <col min="11268" max="11268" width="1.625" style="4" customWidth="1"/>
    <col min="11269" max="11269" width="6.5" style="4" customWidth="1"/>
    <col min="11270" max="11270" width="5.375" style="4" customWidth="1"/>
    <col min="11271" max="11271" width="1.625" style="4" customWidth="1"/>
    <col min="11272" max="11272" width="6.5" style="4" customWidth="1"/>
    <col min="11273" max="11273" width="5.375" style="4" customWidth="1"/>
    <col min="11274" max="11274" width="1.625" style="4" customWidth="1"/>
    <col min="11275" max="11276" width="6.5" style="4" customWidth="1"/>
    <col min="11277" max="11493" width="9" style="4"/>
    <col min="11494" max="11495" width="6" style="4" customWidth="1"/>
    <col min="11496" max="11496" width="5.375" style="4" customWidth="1"/>
    <col min="11497" max="11497" width="1.625" style="4" customWidth="1"/>
    <col min="11498" max="11498" width="6.5" style="4" customWidth="1"/>
    <col min="11499" max="11499" width="5.375" style="4" customWidth="1"/>
    <col min="11500" max="11500" width="1.625" style="4" customWidth="1"/>
    <col min="11501" max="11501" width="6.5" style="4" customWidth="1"/>
    <col min="11502" max="11502" width="5.375" style="4" customWidth="1"/>
    <col min="11503" max="11503" width="1.625" style="4" customWidth="1"/>
    <col min="11504" max="11504" width="6.5" style="4" customWidth="1"/>
    <col min="11505" max="11505" width="5.375" style="4" customWidth="1"/>
    <col min="11506" max="11506" width="1.625" style="4" customWidth="1"/>
    <col min="11507" max="11508" width="5.375" style="4" customWidth="1"/>
    <col min="11509" max="11509" width="1.625" style="4" customWidth="1"/>
    <col min="11510" max="11511" width="5.375" style="4" customWidth="1"/>
    <col min="11512" max="11512" width="1.625" style="4" customWidth="1"/>
    <col min="11513" max="11514" width="5.375" style="4" customWidth="1"/>
    <col min="11515" max="11515" width="1.625" style="4" customWidth="1"/>
    <col min="11516" max="11517" width="5.375" style="4" customWidth="1"/>
    <col min="11518" max="11518" width="1.625" style="4" customWidth="1"/>
    <col min="11519" max="11520" width="5.375" style="4" customWidth="1"/>
    <col min="11521" max="11521" width="1.625" style="4" customWidth="1"/>
    <col min="11522" max="11523" width="5.375" style="4" customWidth="1"/>
    <col min="11524" max="11524" width="1.625" style="4" customWidth="1"/>
    <col min="11525" max="11525" width="6.5" style="4" customWidth="1"/>
    <col min="11526" max="11526" width="5.375" style="4" customWidth="1"/>
    <col min="11527" max="11527" width="1.625" style="4" customWidth="1"/>
    <col min="11528" max="11528" width="6.5" style="4" customWidth="1"/>
    <col min="11529" max="11529" width="5.375" style="4" customWidth="1"/>
    <col min="11530" max="11530" width="1.625" style="4" customWidth="1"/>
    <col min="11531" max="11532" width="6.5" style="4" customWidth="1"/>
    <col min="11533" max="11749" width="9" style="4"/>
    <col min="11750" max="11751" width="6" style="4" customWidth="1"/>
    <col min="11752" max="11752" width="5.375" style="4" customWidth="1"/>
    <col min="11753" max="11753" width="1.625" style="4" customWidth="1"/>
    <col min="11754" max="11754" width="6.5" style="4" customWidth="1"/>
    <col min="11755" max="11755" width="5.375" style="4" customWidth="1"/>
    <col min="11756" max="11756" width="1.625" style="4" customWidth="1"/>
    <col min="11757" max="11757" width="6.5" style="4" customWidth="1"/>
    <col min="11758" max="11758" width="5.375" style="4" customWidth="1"/>
    <col min="11759" max="11759" width="1.625" style="4" customWidth="1"/>
    <col min="11760" max="11760" width="6.5" style="4" customWidth="1"/>
    <col min="11761" max="11761" width="5.375" style="4" customWidth="1"/>
    <col min="11762" max="11762" width="1.625" style="4" customWidth="1"/>
    <col min="11763" max="11764" width="5.375" style="4" customWidth="1"/>
    <col min="11765" max="11765" width="1.625" style="4" customWidth="1"/>
    <col min="11766" max="11767" width="5.375" style="4" customWidth="1"/>
    <col min="11768" max="11768" width="1.625" style="4" customWidth="1"/>
    <col min="11769" max="11770" width="5.375" style="4" customWidth="1"/>
    <col min="11771" max="11771" width="1.625" style="4" customWidth="1"/>
    <col min="11772" max="11773" width="5.375" style="4" customWidth="1"/>
    <col min="11774" max="11774" width="1.625" style="4" customWidth="1"/>
    <col min="11775" max="11776" width="5.375" style="4" customWidth="1"/>
    <col min="11777" max="11777" width="1.625" style="4" customWidth="1"/>
    <col min="11778" max="11779" width="5.375" style="4" customWidth="1"/>
    <col min="11780" max="11780" width="1.625" style="4" customWidth="1"/>
    <col min="11781" max="11781" width="6.5" style="4" customWidth="1"/>
    <col min="11782" max="11782" width="5.375" style="4" customWidth="1"/>
    <col min="11783" max="11783" width="1.625" style="4" customWidth="1"/>
    <col min="11784" max="11784" width="6.5" style="4" customWidth="1"/>
    <col min="11785" max="11785" width="5.375" style="4" customWidth="1"/>
    <col min="11786" max="11786" width="1.625" style="4" customWidth="1"/>
    <col min="11787" max="11788" width="6.5" style="4" customWidth="1"/>
    <col min="11789" max="12005" width="9" style="4"/>
    <col min="12006" max="12007" width="6" style="4" customWidth="1"/>
    <col min="12008" max="12008" width="5.375" style="4" customWidth="1"/>
    <col min="12009" max="12009" width="1.625" style="4" customWidth="1"/>
    <col min="12010" max="12010" width="6.5" style="4" customWidth="1"/>
    <col min="12011" max="12011" width="5.375" style="4" customWidth="1"/>
    <col min="12012" max="12012" width="1.625" style="4" customWidth="1"/>
    <col min="12013" max="12013" width="6.5" style="4" customWidth="1"/>
    <col min="12014" max="12014" width="5.375" style="4" customWidth="1"/>
    <col min="12015" max="12015" width="1.625" style="4" customWidth="1"/>
    <col min="12016" max="12016" width="6.5" style="4" customWidth="1"/>
    <col min="12017" max="12017" width="5.375" style="4" customWidth="1"/>
    <col min="12018" max="12018" width="1.625" style="4" customWidth="1"/>
    <col min="12019" max="12020" width="5.375" style="4" customWidth="1"/>
    <col min="12021" max="12021" width="1.625" style="4" customWidth="1"/>
    <col min="12022" max="12023" width="5.375" style="4" customWidth="1"/>
    <col min="12024" max="12024" width="1.625" style="4" customWidth="1"/>
    <col min="12025" max="12026" width="5.375" style="4" customWidth="1"/>
    <col min="12027" max="12027" width="1.625" style="4" customWidth="1"/>
    <col min="12028" max="12029" width="5.375" style="4" customWidth="1"/>
    <col min="12030" max="12030" width="1.625" style="4" customWidth="1"/>
    <col min="12031" max="12032" width="5.375" style="4" customWidth="1"/>
    <col min="12033" max="12033" width="1.625" style="4" customWidth="1"/>
    <col min="12034" max="12035" width="5.375" style="4" customWidth="1"/>
    <col min="12036" max="12036" width="1.625" style="4" customWidth="1"/>
    <col min="12037" max="12037" width="6.5" style="4" customWidth="1"/>
    <col min="12038" max="12038" width="5.375" style="4" customWidth="1"/>
    <col min="12039" max="12039" width="1.625" style="4" customWidth="1"/>
    <col min="12040" max="12040" width="6.5" style="4" customWidth="1"/>
    <col min="12041" max="12041" width="5.375" style="4" customWidth="1"/>
    <col min="12042" max="12042" width="1.625" style="4" customWidth="1"/>
    <col min="12043" max="12044" width="6.5" style="4" customWidth="1"/>
    <col min="12045" max="12261" width="9" style="4"/>
    <col min="12262" max="12263" width="6" style="4" customWidth="1"/>
    <col min="12264" max="12264" width="5.375" style="4" customWidth="1"/>
    <col min="12265" max="12265" width="1.625" style="4" customWidth="1"/>
    <col min="12266" max="12266" width="6.5" style="4" customWidth="1"/>
    <col min="12267" max="12267" width="5.375" style="4" customWidth="1"/>
    <col min="12268" max="12268" width="1.625" style="4" customWidth="1"/>
    <col min="12269" max="12269" width="6.5" style="4" customWidth="1"/>
    <col min="12270" max="12270" width="5.375" style="4" customWidth="1"/>
    <col min="12271" max="12271" width="1.625" style="4" customWidth="1"/>
    <col min="12272" max="12272" width="6.5" style="4" customWidth="1"/>
    <col min="12273" max="12273" width="5.375" style="4" customWidth="1"/>
    <col min="12274" max="12274" width="1.625" style="4" customWidth="1"/>
    <col min="12275" max="12276" width="5.375" style="4" customWidth="1"/>
    <col min="12277" max="12277" width="1.625" style="4" customWidth="1"/>
    <col min="12278" max="12279" width="5.375" style="4" customWidth="1"/>
    <col min="12280" max="12280" width="1.625" style="4" customWidth="1"/>
    <col min="12281" max="12282" width="5.375" style="4" customWidth="1"/>
    <col min="12283" max="12283" width="1.625" style="4" customWidth="1"/>
    <col min="12284" max="12285" width="5.375" style="4" customWidth="1"/>
    <col min="12286" max="12286" width="1.625" style="4" customWidth="1"/>
    <col min="12287" max="12288" width="5.375" style="4" customWidth="1"/>
    <col min="12289" max="12289" width="1.625" style="4" customWidth="1"/>
    <col min="12290" max="12291" width="5.375" style="4" customWidth="1"/>
    <col min="12292" max="12292" width="1.625" style="4" customWidth="1"/>
    <col min="12293" max="12293" width="6.5" style="4" customWidth="1"/>
    <col min="12294" max="12294" width="5.375" style="4" customWidth="1"/>
    <col min="12295" max="12295" width="1.625" style="4" customWidth="1"/>
    <col min="12296" max="12296" width="6.5" style="4" customWidth="1"/>
    <col min="12297" max="12297" width="5.375" style="4" customWidth="1"/>
    <col min="12298" max="12298" width="1.625" style="4" customWidth="1"/>
    <col min="12299" max="12300" width="6.5" style="4" customWidth="1"/>
    <col min="12301" max="12517" width="9" style="4"/>
    <col min="12518" max="12519" width="6" style="4" customWidth="1"/>
    <col min="12520" max="12520" width="5.375" style="4" customWidth="1"/>
    <col min="12521" max="12521" width="1.625" style="4" customWidth="1"/>
    <col min="12522" max="12522" width="6.5" style="4" customWidth="1"/>
    <col min="12523" max="12523" width="5.375" style="4" customWidth="1"/>
    <col min="12524" max="12524" width="1.625" style="4" customWidth="1"/>
    <col min="12525" max="12525" width="6.5" style="4" customWidth="1"/>
    <col min="12526" max="12526" width="5.375" style="4" customWidth="1"/>
    <col min="12527" max="12527" width="1.625" style="4" customWidth="1"/>
    <col min="12528" max="12528" width="6.5" style="4" customWidth="1"/>
    <col min="12529" max="12529" width="5.375" style="4" customWidth="1"/>
    <col min="12530" max="12530" width="1.625" style="4" customWidth="1"/>
    <col min="12531" max="12532" width="5.375" style="4" customWidth="1"/>
    <col min="12533" max="12533" width="1.625" style="4" customWidth="1"/>
    <col min="12534" max="12535" width="5.375" style="4" customWidth="1"/>
    <col min="12536" max="12536" width="1.625" style="4" customWidth="1"/>
    <col min="12537" max="12538" width="5.375" style="4" customWidth="1"/>
    <col min="12539" max="12539" width="1.625" style="4" customWidth="1"/>
    <col min="12540" max="12541" width="5.375" style="4" customWidth="1"/>
    <col min="12542" max="12542" width="1.625" style="4" customWidth="1"/>
    <col min="12543" max="12544" width="5.375" style="4" customWidth="1"/>
    <col min="12545" max="12545" width="1.625" style="4" customWidth="1"/>
    <col min="12546" max="12547" width="5.375" style="4" customWidth="1"/>
    <col min="12548" max="12548" width="1.625" style="4" customWidth="1"/>
    <col min="12549" max="12549" width="6.5" style="4" customWidth="1"/>
    <col min="12550" max="12550" width="5.375" style="4" customWidth="1"/>
    <col min="12551" max="12551" width="1.625" style="4" customWidth="1"/>
    <col min="12552" max="12552" width="6.5" style="4" customWidth="1"/>
    <col min="12553" max="12553" width="5.375" style="4" customWidth="1"/>
    <col min="12554" max="12554" width="1.625" style="4" customWidth="1"/>
    <col min="12555" max="12556" width="6.5" style="4" customWidth="1"/>
    <col min="12557" max="12773" width="9" style="4"/>
    <col min="12774" max="12775" width="6" style="4" customWidth="1"/>
    <col min="12776" max="12776" width="5.375" style="4" customWidth="1"/>
    <col min="12777" max="12777" width="1.625" style="4" customWidth="1"/>
    <col min="12778" max="12778" width="6.5" style="4" customWidth="1"/>
    <col min="12779" max="12779" width="5.375" style="4" customWidth="1"/>
    <col min="12780" max="12780" width="1.625" style="4" customWidth="1"/>
    <col min="12781" max="12781" width="6.5" style="4" customWidth="1"/>
    <col min="12782" max="12782" width="5.375" style="4" customWidth="1"/>
    <col min="12783" max="12783" width="1.625" style="4" customWidth="1"/>
    <col min="12784" max="12784" width="6.5" style="4" customWidth="1"/>
    <col min="12785" max="12785" width="5.375" style="4" customWidth="1"/>
    <col min="12786" max="12786" width="1.625" style="4" customWidth="1"/>
    <col min="12787" max="12788" width="5.375" style="4" customWidth="1"/>
    <col min="12789" max="12789" width="1.625" style="4" customWidth="1"/>
    <col min="12790" max="12791" width="5.375" style="4" customWidth="1"/>
    <col min="12792" max="12792" width="1.625" style="4" customWidth="1"/>
    <col min="12793" max="12794" width="5.375" style="4" customWidth="1"/>
    <col min="12795" max="12795" width="1.625" style="4" customWidth="1"/>
    <col min="12796" max="12797" width="5.375" style="4" customWidth="1"/>
    <col min="12798" max="12798" width="1.625" style="4" customWidth="1"/>
    <col min="12799" max="12800" width="5.375" style="4" customWidth="1"/>
    <col min="12801" max="12801" width="1.625" style="4" customWidth="1"/>
    <col min="12802" max="12803" width="5.375" style="4" customWidth="1"/>
    <col min="12804" max="12804" width="1.625" style="4" customWidth="1"/>
    <col min="12805" max="12805" width="6.5" style="4" customWidth="1"/>
    <col min="12806" max="12806" width="5.375" style="4" customWidth="1"/>
    <col min="12807" max="12807" width="1.625" style="4" customWidth="1"/>
    <col min="12808" max="12808" width="6.5" style="4" customWidth="1"/>
    <col min="12809" max="12809" width="5.375" style="4" customWidth="1"/>
    <col min="12810" max="12810" width="1.625" style="4" customWidth="1"/>
    <col min="12811" max="12812" width="6.5" style="4" customWidth="1"/>
    <col min="12813" max="13029" width="9" style="4"/>
    <col min="13030" max="13031" width="6" style="4" customWidth="1"/>
    <col min="13032" max="13032" width="5.375" style="4" customWidth="1"/>
    <col min="13033" max="13033" width="1.625" style="4" customWidth="1"/>
    <col min="13034" max="13034" width="6.5" style="4" customWidth="1"/>
    <col min="13035" max="13035" width="5.375" style="4" customWidth="1"/>
    <col min="13036" max="13036" width="1.625" style="4" customWidth="1"/>
    <col min="13037" max="13037" width="6.5" style="4" customWidth="1"/>
    <col min="13038" max="13038" width="5.375" style="4" customWidth="1"/>
    <col min="13039" max="13039" width="1.625" style="4" customWidth="1"/>
    <col min="13040" max="13040" width="6.5" style="4" customWidth="1"/>
    <col min="13041" max="13041" width="5.375" style="4" customWidth="1"/>
    <col min="13042" max="13042" width="1.625" style="4" customWidth="1"/>
    <col min="13043" max="13044" width="5.375" style="4" customWidth="1"/>
    <col min="13045" max="13045" width="1.625" style="4" customWidth="1"/>
    <col min="13046" max="13047" width="5.375" style="4" customWidth="1"/>
    <col min="13048" max="13048" width="1.625" style="4" customWidth="1"/>
    <col min="13049" max="13050" width="5.375" style="4" customWidth="1"/>
    <col min="13051" max="13051" width="1.625" style="4" customWidth="1"/>
    <col min="13052" max="13053" width="5.375" style="4" customWidth="1"/>
    <col min="13054" max="13054" width="1.625" style="4" customWidth="1"/>
    <col min="13055" max="13056" width="5.375" style="4" customWidth="1"/>
    <col min="13057" max="13057" width="1.625" style="4" customWidth="1"/>
    <col min="13058" max="13059" width="5.375" style="4" customWidth="1"/>
    <col min="13060" max="13060" width="1.625" style="4" customWidth="1"/>
    <col min="13061" max="13061" width="6.5" style="4" customWidth="1"/>
    <col min="13062" max="13062" width="5.375" style="4" customWidth="1"/>
    <col min="13063" max="13063" width="1.625" style="4" customWidth="1"/>
    <col min="13064" max="13064" width="6.5" style="4" customWidth="1"/>
    <col min="13065" max="13065" width="5.375" style="4" customWidth="1"/>
    <col min="13066" max="13066" width="1.625" style="4" customWidth="1"/>
    <col min="13067" max="13068" width="6.5" style="4" customWidth="1"/>
    <col min="13069" max="13285" width="9" style="4"/>
    <col min="13286" max="13287" width="6" style="4" customWidth="1"/>
    <col min="13288" max="13288" width="5.375" style="4" customWidth="1"/>
    <col min="13289" max="13289" width="1.625" style="4" customWidth="1"/>
    <col min="13290" max="13290" width="6.5" style="4" customWidth="1"/>
    <col min="13291" max="13291" width="5.375" style="4" customWidth="1"/>
    <col min="13292" max="13292" width="1.625" style="4" customWidth="1"/>
    <col min="13293" max="13293" width="6.5" style="4" customWidth="1"/>
    <col min="13294" max="13294" width="5.375" style="4" customWidth="1"/>
    <col min="13295" max="13295" width="1.625" style="4" customWidth="1"/>
    <col min="13296" max="13296" width="6.5" style="4" customWidth="1"/>
    <col min="13297" max="13297" width="5.375" style="4" customWidth="1"/>
    <col min="13298" max="13298" width="1.625" style="4" customWidth="1"/>
    <col min="13299" max="13300" width="5.375" style="4" customWidth="1"/>
    <col min="13301" max="13301" width="1.625" style="4" customWidth="1"/>
    <col min="13302" max="13303" width="5.375" style="4" customWidth="1"/>
    <col min="13304" max="13304" width="1.625" style="4" customWidth="1"/>
    <col min="13305" max="13306" width="5.375" style="4" customWidth="1"/>
    <col min="13307" max="13307" width="1.625" style="4" customWidth="1"/>
    <col min="13308" max="13309" width="5.375" style="4" customWidth="1"/>
    <col min="13310" max="13310" width="1.625" style="4" customWidth="1"/>
    <col min="13311" max="13312" width="5.375" style="4" customWidth="1"/>
    <col min="13313" max="13313" width="1.625" style="4" customWidth="1"/>
    <col min="13314" max="13315" width="5.375" style="4" customWidth="1"/>
    <col min="13316" max="13316" width="1.625" style="4" customWidth="1"/>
    <col min="13317" max="13317" width="6.5" style="4" customWidth="1"/>
    <col min="13318" max="13318" width="5.375" style="4" customWidth="1"/>
    <col min="13319" max="13319" width="1.625" style="4" customWidth="1"/>
    <col min="13320" max="13320" width="6.5" style="4" customWidth="1"/>
    <col min="13321" max="13321" width="5.375" style="4" customWidth="1"/>
    <col min="13322" max="13322" width="1.625" style="4" customWidth="1"/>
    <col min="13323" max="13324" width="6.5" style="4" customWidth="1"/>
    <col min="13325" max="13541" width="9" style="4"/>
    <col min="13542" max="13543" width="6" style="4" customWidth="1"/>
    <col min="13544" max="13544" width="5.375" style="4" customWidth="1"/>
    <col min="13545" max="13545" width="1.625" style="4" customWidth="1"/>
    <col min="13546" max="13546" width="6.5" style="4" customWidth="1"/>
    <col min="13547" max="13547" width="5.375" style="4" customWidth="1"/>
    <col min="13548" max="13548" width="1.625" style="4" customWidth="1"/>
    <col min="13549" max="13549" width="6.5" style="4" customWidth="1"/>
    <col min="13550" max="13550" width="5.375" style="4" customWidth="1"/>
    <col min="13551" max="13551" width="1.625" style="4" customWidth="1"/>
    <col min="13552" max="13552" width="6.5" style="4" customWidth="1"/>
    <col min="13553" max="13553" width="5.375" style="4" customWidth="1"/>
    <col min="13554" max="13554" width="1.625" style="4" customWidth="1"/>
    <col min="13555" max="13556" width="5.375" style="4" customWidth="1"/>
    <col min="13557" max="13557" width="1.625" style="4" customWidth="1"/>
    <col min="13558" max="13559" width="5.375" style="4" customWidth="1"/>
    <col min="13560" max="13560" width="1.625" style="4" customWidth="1"/>
    <col min="13561" max="13562" width="5.375" style="4" customWidth="1"/>
    <col min="13563" max="13563" width="1.625" style="4" customWidth="1"/>
    <col min="13564" max="13565" width="5.375" style="4" customWidth="1"/>
    <col min="13566" max="13566" width="1.625" style="4" customWidth="1"/>
    <col min="13567" max="13568" width="5.375" style="4" customWidth="1"/>
    <col min="13569" max="13569" width="1.625" style="4" customWidth="1"/>
    <col min="13570" max="13571" width="5.375" style="4" customWidth="1"/>
    <col min="13572" max="13572" width="1.625" style="4" customWidth="1"/>
    <col min="13573" max="13573" width="6.5" style="4" customWidth="1"/>
    <col min="13574" max="13574" width="5.375" style="4" customWidth="1"/>
    <col min="13575" max="13575" width="1.625" style="4" customWidth="1"/>
    <col min="13576" max="13576" width="6.5" style="4" customWidth="1"/>
    <col min="13577" max="13577" width="5.375" style="4" customWidth="1"/>
    <col min="13578" max="13578" width="1.625" style="4" customWidth="1"/>
    <col min="13579" max="13580" width="6.5" style="4" customWidth="1"/>
    <col min="13581" max="13797" width="9" style="4"/>
    <col min="13798" max="13799" width="6" style="4" customWidth="1"/>
    <col min="13800" max="13800" width="5.375" style="4" customWidth="1"/>
    <col min="13801" max="13801" width="1.625" style="4" customWidth="1"/>
    <col min="13802" max="13802" width="6.5" style="4" customWidth="1"/>
    <col min="13803" max="13803" width="5.375" style="4" customWidth="1"/>
    <col min="13804" max="13804" width="1.625" style="4" customWidth="1"/>
    <col min="13805" max="13805" width="6.5" style="4" customWidth="1"/>
    <col min="13806" max="13806" width="5.375" style="4" customWidth="1"/>
    <col min="13807" max="13807" width="1.625" style="4" customWidth="1"/>
    <col min="13808" max="13808" width="6.5" style="4" customWidth="1"/>
    <col min="13809" max="13809" width="5.375" style="4" customWidth="1"/>
    <col min="13810" max="13810" width="1.625" style="4" customWidth="1"/>
    <col min="13811" max="13812" width="5.375" style="4" customWidth="1"/>
    <col min="13813" max="13813" width="1.625" style="4" customWidth="1"/>
    <col min="13814" max="13815" width="5.375" style="4" customWidth="1"/>
    <col min="13816" max="13816" width="1.625" style="4" customWidth="1"/>
    <col min="13817" max="13818" width="5.375" style="4" customWidth="1"/>
    <col min="13819" max="13819" width="1.625" style="4" customWidth="1"/>
    <col min="13820" max="13821" width="5.375" style="4" customWidth="1"/>
    <col min="13822" max="13822" width="1.625" style="4" customWidth="1"/>
    <col min="13823" max="13824" width="5.375" style="4" customWidth="1"/>
    <col min="13825" max="13825" width="1.625" style="4" customWidth="1"/>
    <col min="13826" max="13827" width="5.375" style="4" customWidth="1"/>
    <col min="13828" max="13828" width="1.625" style="4" customWidth="1"/>
    <col min="13829" max="13829" width="6.5" style="4" customWidth="1"/>
    <col min="13830" max="13830" width="5.375" style="4" customWidth="1"/>
    <col min="13831" max="13831" width="1.625" style="4" customWidth="1"/>
    <col min="13832" max="13832" width="6.5" style="4" customWidth="1"/>
    <col min="13833" max="13833" width="5.375" style="4" customWidth="1"/>
    <col min="13834" max="13834" width="1.625" style="4" customWidth="1"/>
    <col min="13835" max="13836" width="6.5" style="4" customWidth="1"/>
    <col min="13837" max="14053" width="9" style="4"/>
    <col min="14054" max="14055" width="6" style="4" customWidth="1"/>
    <col min="14056" max="14056" width="5.375" style="4" customWidth="1"/>
    <col min="14057" max="14057" width="1.625" style="4" customWidth="1"/>
    <col min="14058" max="14058" width="6.5" style="4" customWidth="1"/>
    <col min="14059" max="14059" width="5.375" style="4" customWidth="1"/>
    <col min="14060" max="14060" width="1.625" style="4" customWidth="1"/>
    <col min="14061" max="14061" width="6.5" style="4" customWidth="1"/>
    <col min="14062" max="14062" width="5.375" style="4" customWidth="1"/>
    <col min="14063" max="14063" width="1.625" style="4" customWidth="1"/>
    <col min="14064" max="14064" width="6.5" style="4" customWidth="1"/>
    <col min="14065" max="14065" width="5.375" style="4" customWidth="1"/>
    <col min="14066" max="14066" width="1.625" style="4" customWidth="1"/>
    <col min="14067" max="14068" width="5.375" style="4" customWidth="1"/>
    <col min="14069" max="14069" width="1.625" style="4" customWidth="1"/>
    <col min="14070" max="14071" width="5.375" style="4" customWidth="1"/>
    <col min="14072" max="14072" width="1.625" style="4" customWidth="1"/>
    <col min="14073" max="14074" width="5.375" style="4" customWidth="1"/>
    <col min="14075" max="14075" width="1.625" style="4" customWidth="1"/>
    <col min="14076" max="14077" width="5.375" style="4" customWidth="1"/>
    <col min="14078" max="14078" width="1.625" style="4" customWidth="1"/>
    <col min="14079" max="14080" width="5.375" style="4" customWidth="1"/>
    <col min="14081" max="14081" width="1.625" style="4" customWidth="1"/>
    <col min="14082" max="14083" width="5.375" style="4" customWidth="1"/>
    <col min="14084" max="14084" width="1.625" style="4" customWidth="1"/>
    <col min="14085" max="14085" width="6.5" style="4" customWidth="1"/>
    <col min="14086" max="14086" width="5.375" style="4" customWidth="1"/>
    <col min="14087" max="14087" width="1.625" style="4" customWidth="1"/>
    <col min="14088" max="14088" width="6.5" style="4" customWidth="1"/>
    <col min="14089" max="14089" width="5.375" style="4" customWidth="1"/>
    <col min="14090" max="14090" width="1.625" style="4" customWidth="1"/>
    <col min="14091" max="14092" width="6.5" style="4" customWidth="1"/>
    <col min="14093" max="14309" width="9" style="4"/>
    <col min="14310" max="14311" width="6" style="4" customWidth="1"/>
    <col min="14312" max="14312" width="5.375" style="4" customWidth="1"/>
    <col min="14313" max="14313" width="1.625" style="4" customWidth="1"/>
    <col min="14314" max="14314" width="6.5" style="4" customWidth="1"/>
    <col min="14315" max="14315" width="5.375" style="4" customWidth="1"/>
    <col min="14316" max="14316" width="1.625" style="4" customWidth="1"/>
    <col min="14317" max="14317" width="6.5" style="4" customWidth="1"/>
    <col min="14318" max="14318" width="5.375" style="4" customWidth="1"/>
    <col min="14319" max="14319" width="1.625" style="4" customWidth="1"/>
    <col min="14320" max="14320" width="6.5" style="4" customWidth="1"/>
    <col min="14321" max="14321" width="5.375" style="4" customWidth="1"/>
    <col min="14322" max="14322" width="1.625" style="4" customWidth="1"/>
    <col min="14323" max="14324" width="5.375" style="4" customWidth="1"/>
    <col min="14325" max="14325" width="1.625" style="4" customWidth="1"/>
    <col min="14326" max="14327" width="5.375" style="4" customWidth="1"/>
    <col min="14328" max="14328" width="1.625" style="4" customWidth="1"/>
    <col min="14329" max="14330" width="5.375" style="4" customWidth="1"/>
    <col min="14331" max="14331" width="1.625" style="4" customWidth="1"/>
    <col min="14332" max="14333" width="5.375" style="4" customWidth="1"/>
    <col min="14334" max="14334" width="1.625" style="4" customWidth="1"/>
    <col min="14335" max="14336" width="5.375" style="4" customWidth="1"/>
    <col min="14337" max="14337" width="1.625" style="4" customWidth="1"/>
    <col min="14338" max="14339" width="5.375" style="4" customWidth="1"/>
    <col min="14340" max="14340" width="1.625" style="4" customWidth="1"/>
    <col min="14341" max="14341" width="6.5" style="4" customWidth="1"/>
    <col min="14342" max="14342" width="5.375" style="4" customWidth="1"/>
    <col min="14343" max="14343" width="1.625" style="4" customWidth="1"/>
    <col min="14344" max="14344" width="6.5" style="4" customWidth="1"/>
    <col min="14345" max="14345" width="5.375" style="4" customWidth="1"/>
    <col min="14346" max="14346" width="1.625" style="4" customWidth="1"/>
    <col min="14347" max="14348" width="6.5" style="4" customWidth="1"/>
    <col min="14349" max="14565" width="9" style="4"/>
    <col min="14566" max="14567" width="6" style="4" customWidth="1"/>
    <col min="14568" max="14568" width="5.375" style="4" customWidth="1"/>
    <col min="14569" max="14569" width="1.625" style="4" customWidth="1"/>
    <col min="14570" max="14570" width="6.5" style="4" customWidth="1"/>
    <col min="14571" max="14571" width="5.375" style="4" customWidth="1"/>
    <col min="14572" max="14572" width="1.625" style="4" customWidth="1"/>
    <col min="14573" max="14573" width="6.5" style="4" customWidth="1"/>
    <col min="14574" max="14574" width="5.375" style="4" customWidth="1"/>
    <col min="14575" max="14575" width="1.625" style="4" customWidth="1"/>
    <col min="14576" max="14576" width="6.5" style="4" customWidth="1"/>
    <col min="14577" max="14577" width="5.375" style="4" customWidth="1"/>
    <col min="14578" max="14578" width="1.625" style="4" customWidth="1"/>
    <col min="14579" max="14580" width="5.375" style="4" customWidth="1"/>
    <col min="14581" max="14581" width="1.625" style="4" customWidth="1"/>
    <col min="14582" max="14583" width="5.375" style="4" customWidth="1"/>
    <col min="14584" max="14584" width="1.625" style="4" customWidth="1"/>
    <col min="14585" max="14586" width="5.375" style="4" customWidth="1"/>
    <col min="14587" max="14587" width="1.625" style="4" customWidth="1"/>
    <col min="14588" max="14589" width="5.375" style="4" customWidth="1"/>
    <col min="14590" max="14590" width="1.625" style="4" customWidth="1"/>
    <col min="14591" max="14592" width="5.375" style="4" customWidth="1"/>
    <col min="14593" max="14593" width="1.625" style="4" customWidth="1"/>
    <col min="14594" max="14595" width="5.375" style="4" customWidth="1"/>
    <col min="14596" max="14596" width="1.625" style="4" customWidth="1"/>
    <col min="14597" max="14597" width="6.5" style="4" customWidth="1"/>
    <col min="14598" max="14598" width="5.375" style="4" customWidth="1"/>
    <col min="14599" max="14599" width="1.625" style="4" customWidth="1"/>
    <col min="14600" max="14600" width="6.5" style="4" customWidth="1"/>
    <col min="14601" max="14601" width="5.375" style="4" customWidth="1"/>
    <col min="14602" max="14602" width="1.625" style="4" customWidth="1"/>
    <col min="14603" max="14604" width="6.5" style="4" customWidth="1"/>
    <col min="14605" max="14821" width="9" style="4"/>
    <col min="14822" max="14823" width="6" style="4" customWidth="1"/>
    <col min="14824" max="14824" width="5.375" style="4" customWidth="1"/>
    <col min="14825" max="14825" width="1.625" style="4" customWidth="1"/>
    <col min="14826" max="14826" width="6.5" style="4" customWidth="1"/>
    <col min="14827" max="14827" width="5.375" style="4" customWidth="1"/>
    <col min="14828" max="14828" width="1.625" style="4" customWidth="1"/>
    <col min="14829" max="14829" width="6.5" style="4" customWidth="1"/>
    <col min="14830" max="14830" width="5.375" style="4" customWidth="1"/>
    <col min="14831" max="14831" width="1.625" style="4" customWidth="1"/>
    <col min="14832" max="14832" width="6.5" style="4" customWidth="1"/>
    <col min="14833" max="14833" width="5.375" style="4" customWidth="1"/>
    <col min="14834" max="14834" width="1.625" style="4" customWidth="1"/>
    <col min="14835" max="14836" width="5.375" style="4" customWidth="1"/>
    <col min="14837" max="14837" width="1.625" style="4" customWidth="1"/>
    <col min="14838" max="14839" width="5.375" style="4" customWidth="1"/>
    <col min="14840" max="14840" width="1.625" style="4" customWidth="1"/>
    <col min="14841" max="14842" width="5.375" style="4" customWidth="1"/>
    <col min="14843" max="14843" width="1.625" style="4" customWidth="1"/>
    <col min="14844" max="14845" width="5.375" style="4" customWidth="1"/>
    <col min="14846" max="14846" width="1.625" style="4" customWidth="1"/>
    <col min="14847" max="14848" width="5.375" style="4" customWidth="1"/>
    <col min="14849" max="14849" width="1.625" style="4" customWidth="1"/>
    <col min="14850" max="14851" width="5.375" style="4" customWidth="1"/>
    <col min="14852" max="14852" width="1.625" style="4" customWidth="1"/>
    <col min="14853" max="14853" width="6.5" style="4" customWidth="1"/>
    <col min="14854" max="14854" width="5.375" style="4" customWidth="1"/>
    <col min="14855" max="14855" width="1.625" style="4" customWidth="1"/>
    <col min="14856" max="14856" width="6.5" style="4" customWidth="1"/>
    <col min="14857" max="14857" width="5.375" style="4" customWidth="1"/>
    <col min="14858" max="14858" width="1.625" style="4" customWidth="1"/>
    <col min="14859" max="14860" width="6.5" style="4" customWidth="1"/>
    <col min="14861" max="15077" width="9" style="4"/>
    <col min="15078" max="15079" width="6" style="4" customWidth="1"/>
    <col min="15080" max="15080" width="5.375" style="4" customWidth="1"/>
    <col min="15081" max="15081" width="1.625" style="4" customWidth="1"/>
    <col min="15082" max="15082" width="6.5" style="4" customWidth="1"/>
    <col min="15083" max="15083" width="5.375" style="4" customWidth="1"/>
    <col min="15084" max="15084" width="1.625" style="4" customWidth="1"/>
    <col min="15085" max="15085" width="6.5" style="4" customWidth="1"/>
    <col min="15086" max="15086" width="5.375" style="4" customWidth="1"/>
    <col min="15087" max="15087" width="1.625" style="4" customWidth="1"/>
    <col min="15088" max="15088" width="6.5" style="4" customWidth="1"/>
    <col min="15089" max="15089" width="5.375" style="4" customWidth="1"/>
    <col min="15090" max="15090" width="1.625" style="4" customWidth="1"/>
    <col min="15091" max="15092" width="5.375" style="4" customWidth="1"/>
    <col min="15093" max="15093" width="1.625" style="4" customWidth="1"/>
    <col min="15094" max="15095" width="5.375" style="4" customWidth="1"/>
    <col min="15096" max="15096" width="1.625" style="4" customWidth="1"/>
    <col min="15097" max="15098" width="5.375" style="4" customWidth="1"/>
    <col min="15099" max="15099" width="1.625" style="4" customWidth="1"/>
    <col min="15100" max="15101" width="5.375" style="4" customWidth="1"/>
    <col min="15102" max="15102" width="1.625" style="4" customWidth="1"/>
    <col min="15103" max="15104" width="5.375" style="4" customWidth="1"/>
    <col min="15105" max="15105" width="1.625" style="4" customWidth="1"/>
    <col min="15106" max="15107" width="5.375" style="4" customWidth="1"/>
    <col min="15108" max="15108" width="1.625" style="4" customWidth="1"/>
    <col min="15109" max="15109" width="6.5" style="4" customWidth="1"/>
    <col min="15110" max="15110" width="5.375" style="4" customWidth="1"/>
    <col min="15111" max="15111" width="1.625" style="4" customWidth="1"/>
    <col min="15112" max="15112" width="6.5" style="4" customWidth="1"/>
    <col min="15113" max="15113" width="5.375" style="4" customWidth="1"/>
    <col min="15114" max="15114" width="1.625" style="4" customWidth="1"/>
    <col min="15115" max="15116" width="6.5" style="4" customWidth="1"/>
    <col min="15117" max="15333" width="9" style="4"/>
    <col min="15334" max="15335" width="6" style="4" customWidth="1"/>
    <col min="15336" max="15336" width="5.375" style="4" customWidth="1"/>
    <col min="15337" max="15337" width="1.625" style="4" customWidth="1"/>
    <col min="15338" max="15338" width="6.5" style="4" customWidth="1"/>
    <col min="15339" max="15339" width="5.375" style="4" customWidth="1"/>
    <col min="15340" max="15340" width="1.625" style="4" customWidth="1"/>
    <col min="15341" max="15341" width="6.5" style="4" customWidth="1"/>
    <col min="15342" max="15342" width="5.375" style="4" customWidth="1"/>
    <col min="15343" max="15343" width="1.625" style="4" customWidth="1"/>
    <col min="15344" max="15344" width="6.5" style="4" customWidth="1"/>
    <col min="15345" max="15345" width="5.375" style="4" customWidth="1"/>
    <col min="15346" max="15346" width="1.625" style="4" customWidth="1"/>
    <col min="15347" max="15348" width="5.375" style="4" customWidth="1"/>
    <col min="15349" max="15349" width="1.625" style="4" customWidth="1"/>
    <col min="15350" max="15351" width="5.375" style="4" customWidth="1"/>
    <col min="15352" max="15352" width="1.625" style="4" customWidth="1"/>
    <col min="15353" max="15354" width="5.375" style="4" customWidth="1"/>
    <col min="15355" max="15355" width="1.625" style="4" customWidth="1"/>
    <col min="15356" max="15357" width="5.375" style="4" customWidth="1"/>
    <col min="15358" max="15358" width="1.625" style="4" customWidth="1"/>
    <col min="15359" max="15360" width="5.375" style="4" customWidth="1"/>
    <col min="15361" max="15361" width="1.625" style="4" customWidth="1"/>
    <col min="15362" max="15363" width="5.375" style="4" customWidth="1"/>
    <col min="15364" max="15364" width="1.625" style="4" customWidth="1"/>
    <col min="15365" max="15365" width="6.5" style="4" customWidth="1"/>
    <col min="15366" max="15366" width="5.375" style="4" customWidth="1"/>
    <col min="15367" max="15367" width="1.625" style="4" customWidth="1"/>
    <col min="15368" max="15368" width="6.5" style="4" customWidth="1"/>
    <col min="15369" max="15369" width="5.375" style="4" customWidth="1"/>
    <col min="15370" max="15370" width="1.625" style="4" customWidth="1"/>
    <col min="15371" max="15372" width="6.5" style="4" customWidth="1"/>
    <col min="15373" max="15589" width="9" style="4"/>
    <col min="15590" max="15591" width="6" style="4" customWidth="1"/>
    <col min="15592" max="15592" width="5.375" style="4" customWidth="1"/>
    <col min="15593" max="15593" width="1.625" style="4" customWidth="1"/>
    <col min="15594" max="15594" width="6.5" style="4" customWidth="1"/>
    <col min="15595" max="15595" width="5.375" style="4" customWidth="1"/>
    <col min="15596" max="15596" width="1.625" style="4" customWidth="1"/>
    <col min="15597" max="15597" width="6.5" style="4" customWidth="1"/>
    <col min="15598" max="15598" width="5.375" style="4" customWidth="1"/>
    <col min="15599" max="15599" width="1.625" style="4" customWidth="1"/>
    <col min="15600" max="15600" width="6.5" style="4" customWidth="1"/>
    <col min="15601" max="15601" width="5.375" style="4" customWidth="1"/>
    <col min="15602" max="15602" width="1.625" style="4" customWidth="1"/>
    <col min="15603" max="15604" width="5.375" style="4" customWidth="1"/>
    <col min="15605" max="15605" width="1.625" style="4" customWidth="1"/>
    <col min="15606" max="15607" width="5.375" style="4" customWidth="1"/>
    <col min="15608" max="15608" width="1.625" style="4" customWidth="1"/>
    <col min="15609" max="15610" width="5.375" style="4" customWidth="1"/>
    <col min="15611" max="15611" width="1.625" style="4" customWidth="1"/>
    <col min="15612" max="15613" width="5.375" style="4" customWidth="1"/>
    <col min="15614" max="15614" width="1.625" style="4" customWidth="1"/>
    <col min="15615" max="15616" width="5.375" style="4" customWidth="1"/>
    <col min="15617" max="15617" width="1.625" style="4" customWidth="1"/>
    <col min="15618" max="15619" width="5.375" style="4" customWidth="1"/>
    <col min="15620" max="15620" width="1.625" style="4" customWidth="1"/>
    <col min="15621" max="15621" width="6.5" style="4" customWidth="1"/>
    <col min="15622" max="15622" width="5.375" style="4" customWidth="1"/>
    <col min="15623" max="15623" width="1.625" style="4" customWidth="1"/>
    <col min="15624" max="15624" width="6.5" style="4" customWidth="1"/>
    <col min="15625" max="15625" width="5.375" style="4" customWidth="1"/>
    <col min="15626" max="15626" width="1.625" style="4" customWidth="1"/>
    <col min="15627" max="15628" width="6.5" style="4" customWidth="1"/>
    <col min="15629" max="15845" width="9" style="4"/>
    <col min="15846" max="15847" width="6" style="4" customWidth="1"/>
    <col min="15848" max="15848" width="5.375" style="4" customWidth="1"/>
    <col min="15849" max="15849" width="1.625" style="4" customWidth="1"/>
    <col min="15850" max="15850" width="6.5" style="4" customWidth="1"/>
    <col min="15851" max="15851" width="5.375" style="4" customWidth="1"/>
    <col min="15852" max="15852" width="1.625" style="4" customWidth="1"/>
    <col min="15853" max="15853" width="6.5" style="4" customWidth="1"/>
    <col min="15854" max="15854" width="5.375" style="4" customWidth="1"/>
    <col min="15855" max="15855" width="1.625" style="4" customWidth="1"/>
    <col min="15856" max="15856" width="6.5" style="4" customWidth="1"/>
    <col min="15857" max="15857" width="5.375" style="4" customWidth="1"/>
    <col min="15858" max="15858" width="1.625" style="4" customWidth="1"/>
    <col min="15859" max="15860" width="5.375" style="4" customWidth="1"/>
    <col min="15861" max="15861" width="1.625" style="4" customWidth="1"/>
    <col min="15862" max="15863" width="5.375" style="4" customWidth="1"/>
    <col min="15864" max="15864" width="1.625" style="4" customWidth="1"/>
    <col min="15865" max="15866" width="5.375" style="4" customWidth="1"/>
    <col min="15867" max="15867" width="1.625" style="4" customWidth="1"/>
    <col min="15868" max="15869" width="5.375" style="4" customWidth="1"/>
    <col min="15870" max="15870" width="1.625" style="4" customWidth="1"/>
    <col min="15871" max="15872" width="5.375" style="4" customWidth="1"/>
    <col min="15873" max="15873" width="1.625" style="4" customWidth="1"/>
    <col min="15874" max="15875" width="5.375" style="4" customWidth="1"/>
    <col min="15876" max="15876" width="1.625" style="4" customWidth="1"/>
    <col min="15877" max="15877" width="6.5" style="4" customWidth="1"/>
    <col min="15878" max="15878" width="5.375" style="4" customWidth="1"/>
    <col min="15879" max="15879" width="1.625" style="4" customWidth="1"/>
    <col min="15880" max="15880" width="6.5" style="4" customWidth="1"/>
    <col min="15881" max="15881" width="5.375" style="4" customWidth="1"/>
    <col min="15882" max="15882" width="1.625" style="4" customWidth="1"/>
    <col min="15883" max="15884" width="6.5" style="4" customWidth="1"/>
    <col min="15885" max="16101" width="9" style="4"/>
    <col min="16102" max="16103" width="6" style="4" customWidth="1"/>
    <col min="16104" max="16104" width="5.375" style="4" customWidth="1"/>
    <col min="16105" max="16105" width="1.625" style="4" customWidth="1"/>
    <col min="16106" max="16106" width="6.5" style="4" customWidth="1"/>
    <col min="16107" max="16107" width="5.375" style="4" customWidth="1"/>
    <col min="16108" max="16108" width="1.625" style="4" customWidth="1"/>
    <col min="16109" max="16109" width="6.5" style="4" customWidth="1"/>
    <col min="16110" max="16110" width="5.375" style="4" customWidth="1"/>
    <col min="16111" max="16111" width="1.625" style="4" customWidth="1"/>
    <col min="16112" max="16112" width="6.5" style="4" customWidth="1"/>
    <col min="16113" max="16113" width="5.375" style="4" customWidth="1"/>
    <col min="16114" max="16114" width="1.625" style="4" customWidth="1"/>
    <col min="16115" max="16116" width="5.375" style="4" customWidth="1"/>
    <col min="16117" max="16117" width="1.625" style="4" customWidth="1"/>
    <col min="16118" max="16119" width="5.375" style="4" customWidth="1"/>
    <col min="16120" max="16120" width="1.625" style="4" customWidth="1"/>
    <col min="16121" max="16122" width="5.375" style="4" customWidth="1"/>
    <col min="16123" max="16123" width="1.625" style="4" customWidth="1"/>
    <col min="16124" max="16125" width="5.375" style="4" customWidth="1"/>
    <col min="16126" max="16126" width="1.625" style="4" customWidth="1"/>
    <col min="16127" max="16128" width="5.375" style="4" customWidth="1"/>
    <col min="16129" max="16129" width="1.625" style="4" customWidth="1"/>
    <col min="16130" max="16131" width="5.375" style="4" customWidth="1"/>
    <col min="16132" max="16132" width="1.625" style="4" customWidth="1"/>
    <col min="16133" max="16133" width="6.5" style="4" customWidth="1"/>
    <col min="16134" max="16134" width="5.375" style="4" customWidth="1"/>
    <col min="16135" max="16135" width="1.625" style="4" customWidth="1"/>
    <col min="16136" max="16136" width="6.5" style="4" customWidth="1"/>
    <col min="16137" max="16137" width="5.375" style="4" customWidth="1"/>
    <col min="16138" max="16138" width="1.625" style="4" customWidth="1"/>
    <col min="16139" max="16140" width="6.5" style="4" customWidth="1"/>
    <col min="16141" max="16384" width="9" style="4"/>
  </cols>
  <sheetData>
    <row r="1" spans="1:14" ht="30" customHeight="1" x14ac:dyDescent="0.3">
      <c r="A1" s="49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4" ht="21.75" customHeight="1" thickBot="1" x14ac:dyDescent="0.35">
      <c r="A2" s="5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4" s="6" customFormat="1" ht="32.1" customHeight="1" x14ac:dyDescent="0.3">
      <c r="A3" s="50" t="s">
        <v>11</v>
      </c>
      <c r="B3" s="51"/>
      <c r="C3" s="61" t="s">
        <v>12</v>
      </c>
      <c r="D3" s="62"/>
      <c r="E3" s="63"/>
      <c r="F3" s="61" t="s">
        <v>21</v>
      </c>
      <c r="G3" s="62"/>
      <c r="H3" s="63"/>
      <c r="I3" s="61" t="s">
        <v>22</v>
      </c>
      <c r="J3" s="62"/>
      <c r="K3" s="63"/>
      <c r="L3" s="56" t="s">
        <v>13</v>
      </c>
    </row>
    <row r="4" spans="1:14" s="6" customFormat="1" ht="32.1" customHeight="1" x14ac:dyDescent="0.3">
      <c r="A4" s="52"/>
      <c r="B4" s="53"/>
      <c r="C4" s="64"/>
      <c r="D4" s="65"/>
      <c r="E4" s="66"/>
      <c r="F4" s="64"/>
      <c r="G4" s="65"/>
      <c r="H4" s="66"/>
      <c r="I4" s="64"/>
      <c r="J4" s="65"/>
      <c r="K4" s="66"/>
      <c r="L4" s="57"/>
    </row>
    <row r="5" spans="1:14" s="6" customFormat="1" ht="32.1" customHeight="1" x14ac:dyDescent="0.3">
      <c r="A5" s="54"/>
      <c r="B5" s="55"/>
      <c r="C5" s="59" t="s">
        <v>14</v>
      </c>
      <c r="D5" s="60"/>
      <c r="E5" s="60"/>
      <c r="F5" s="59" t="s">
        <v>14</v>
      </c>
      <c r="G5" s="60"/>
      <c r="H5" s="60"/>
      <c r="I5" s="59" t="s">
        <v>14</v>
      </c>
      <c r="J5" s="60"/>
      <c r="K5" s="67"/>
      <c r="L5" s="58"/>
      <c r="N5" s="8"/>
    </row>
    <row r="6" spans="1:14" s="7" customFormat="1" ht="38.1" customHeight="1" x14ac:dyDescent="0.3">
      <c r="A6" s="76" t="s">
        <v>15</v>
      </c>
      <c r="B6" s="77"/>
      <c r="C6" s="11">
        <f>SUM(C7:C16)</f>
        <v>213</v>
      </c>
      <c r="D6" s="34" t="s">
        <v>35</v>
      </c>
      <c r="E6" s="35">
        <f>SUM(E7:E16)</f>
        <v>199392</v>
      </c>
      <c r="F6" s="11">
        <f>SUM(F7:F16)</f>
        <v>0</v>
      </c>
      <c r="G6" s="34" t="s">
        <v>35</v>
      </c>
      <c r="H6" s="35">
        <f>SUM(H7:H16)</f>
        <v>0</v>
      </c>
      <c r="I6" s="11">
        <f>SUM(I7:I16)</f>
        <v>0</v>
      </c>
      <c r="J6" s="34" t="s">
        <v>35</v>
      </c>
      <c r="K6" s="35">
        <f>SUM(K7:K16)</f>
        <v>0</v>
      </c>
      <c r="L6" s="18"/>
    </row>
    <row r="7" spans="1:14" s="7" customFormat="1" ht="38.1" customHeight="1" x14ac:dyDescent="0.3">
      <c r="A7" s="70" t="s">
        <v>16</v>
      </c>
      <c r="B7" s="71"/>
      <c r="C7" s="11">
        <f>COUNTIF('용지조서-전체'!$D$4:$D$506,"전")</f>
        <v>87</v>
      </c>
      <c r="D7" s="34" t="s">
        <v>35</v>
      </c>
      <c r="E7" s="35">
        <f>SUMIF('용지조서-전체'!$D$4:$D$506,"전",'용지조서-전체'!$F$4:$F$506)</f>
        <v>48779</v>
      </c>
      <c r="F7" s="11">
        <f>COUNTIF('용지조서-전체'!R4:R506,"국전")</f>
        <v>0</v>
      </c>
      <c r="G7" s="34" t="s">
        <v>35</v>
      </c>
      <c r="H7" s="35">
        <f>SUMIF('용지조서-전체'!R4:R506,"국전",'용지조서-전체'!F4:F506)</f>
        <v>0</v>
      </c>
      <c r="I7" s="11">
        <f>COUNTIF('용지조서-전체'!R4:R506,"사전")</f>
        <v>0</v>
      </c>
      <c r="J7" s="34" t="s">
        <v>35</v>
      </c>
      <c r="K7" s="35">
        <f>SUMIF('용지조서-전체'!R4:R506,"사전",'용지조서-전체'!F4:F506)</f>
        <v>0</v>
      </c>
      <c r="L7" s="18"/>
    </row>
    <row r="8" spans="1:14" s="7" customFormat="1" ht="38.1" customHeight="1" x14ac:dyDescent="0.3">
      <c r="A8" s="78" t="s">
        <v>17</v>
      </c>
      <c r="B8" s="79"/>
      <c r="C8" s="11">
        <f>COUNTIF('용지조서-전체'!$D$4:$D$506,"답")</f>
        <v>79</v>
      </c>
      <c r="D8" s="34" t="s">
        <v>35</v>
      </c>
      <c r="E8" s="35">
        <f>SUMIF('용지조서-전체'!$D$4:$D$506,"답",'용지조서-전체'!$F$4:$F$506)</f>
        <v>95083</v>
      </c>
      <c r="F8" s="11">
        <f>COUNTIF('용지조서-전체'!R4:R506,"국답")</f>
        <v>0</v>
      </c>
      <c r="G8" s="34" t="s">
        <v>35</v>
      </c>
      <c r="H8" s="35">
        <f>SUMIF('용지조서-전체'!R4:R506,"국답",'용지조서-전체'!F4:F506)</f>
        <v>0</v>
      </c>
      <c r="I8" s="11">
        <f>COUNTIF('용지조서-전체'!R4:R506,"사답")</f>
        <v>0</v>
      </c>
      <c r="J8" s="34" t="s">
        <v>35</v>
      </c>
      <c r="K8" s="35">
        <f>SUMIF('용지조서-전체'!R4:R506,"사답",'용지조서-전체'!F4:F506)</f>
        <v>0</v>
      </c>
      <c r="L8" s="18"/>
    </row>
    <row r="9" spans="1:14" s="7" customFormat="1" ht="38.1" customHeight="1" x14ac:dyDescent="0.3">
      <c r="A9" s="74" t="s">
        <v>18</v>
      </c>
      <c r="B9" s="75"/>
      <c r="C9" s="11">
        <f>COUNTIF('용지조서-전체'!$D$4:$D$506,"대")</f>
        <v>8</v>
      </c>
      <c r="D9" s="34" t="s">
        <v>35</v>
      </c>
      <c r="E9" s="35">
        <f>SUMIF('용지조서-전체'!$D$4:$D$506,"대",'용지조서-전체'!$F$4:$F$506)</f>
        <v>15265</v>
      </c>
      <c r="F9" s="11">
        <f>COUNTIF('용지조서-전체'!R4:R506,"국대")</f>
        <v>0</v>
      </c>
      <c r="G9" s="34" t="s">
        <v>35</v>
      </c>
      <c r="H9" s="35">
        <f>SUMIF('용지조서-전체'!R4:R506,"국대",'용지조서-전체'!F4:F506)</f>
        <v>0</v>
      </c>
      <c r="I9" s="11">
        <f>COUNTIF('용지조서-전체'!R4:R506,"사대")</f>
        <v>0</v>
      </c>
      <c r="J9" s="34" t="s">
        <v>35</v>
      </c>
      <c r="K9" s="35">
        <f>SUMIF('용지조서-전체'!R4:R506,"사대",'용지조서-전체'!F4:F506)</f>
        <v>0</v>
      </c>
      <c r="L9" s="18"/>
    </row>
    <row r="10" spans="1:14" s="7" customFormat="1" ht="38.1" customHeight="1" x14ac:dyDescent="0.3">
      <c r="A10" s="74" t="s">
        <v>19</v>
      </c>
      <c r="B10" s="75"/>
      <c r="C10" s="11">
        <f>COUNTIF('용지조서-전체'!$D$4:$D$506,"도")</f>
        <v>20</v>
      </c>
      <c r="D10" s="34" t="s">
        <v>35</v>
      </c>
      <c r="E10" s="35">
        <f>SUMIF('용지조서-전체'!$D$4:$D$506,"도",'용지조서-전체'!$F$4:$F$506)</f>
        <v>26707</v>
      </c>
      <c r="F10" s="11">
        <f>COUNTIF('용지조서-전체'!R4:R506,"국도")</f>
        <v>0</v>
      </c>
      <c r="G10" s="34" t="s">
        <v>35</v>
      </c>
      <c r="H10" s="35">
        <f>SUMIF('용지조서-전체'!R4:R506,"국도",'용지조서-전체'!F4:F506)</f>
        <v>0</v>
      </c>
      <c r="I10" s="11">
        <f>COUNTIF('용지조서-전체'!R4:R506,"사도")</f>
        <v>0</v>
      </c>
      <c r="J10" s="34" t="s">
        <v>35</v>
      </c>
      <c r="K10" s="35">
        <f>SUMIF('용지조서-전체'!R4:R506,"사도",'용지조서-전체'!F4:F506)</f>
        <v>0</v>
      </c>
      <c r="L10" s="18"/>
    </row>
    <row r="11" spans="1:14" s="7" customFormat="1" ht="38.1" customHeight="1" x14ac:dyDescent="0.3">
      <c r="A11" s="74" t="s">
        <v>20</v>
      </c>
      <c r="B11" s="75"/>
      <c r="C11" s="11">
        <f>COUNTIF('용지조서-전체'!$D$4:$D$506,"임")</f>
        <v>16</v>
      </c>
      <c r="D11" s="34" t="s">
        <v>35</v>
      </c>
      <c r="E11" s="35">
        <f>SUMIF('용지조서-전체'!$D$4:$D$506,"임",'용지조서-전체'!$F$4:$F$506)</f>
        <v>13048</v>
      </c>
      <c r="F11" s="11">
        <f>COUNTIF('용지조서-전체'!R4:R506,"국임")</f>
        <v>0</v>
      </c>
      <c r="G11" s="34" t="s">
        <v>35</v>
      </c>
      <c r="H11" s="35">
        <f>SUMIF('용지조서-전체'!R4:R506,"국임",'용지조서-전체'!F4:F506)</f>
        <v>0</v>
      </c>
      <c r="I11" s="11">
        <f>COUNTIF('용지조서-전체'!R4:R506,"사임")</f>
        <v>0</v>
      </c>
      <c r="J11" s="34" t="s">
        <v>35</v>
      </c>
      <c r="K11" s="35">
        <f>SUMIF('용지조서-전체'!R4:R506,"사임",'용지조서-전체'!F4:F506)</f>
        <v>0</v>
      </c>
      <c r="L11" s="18"/>
    </row>
    <row r="12" spans="1:14" s="7" customFormat="1" ht="38.1" customHeight="1" x14ac:dyDescent="0.3">
      <c r="A12" s="74" t="s">
        <v>32</v>
      </c>
      <c r="B12" s="75"/>
      <c r="C12" s="11">
        <f>COUNTIF('용지조서-전체'!$D$4:$D$506,"구")</f>
        <v>2</v>
      </c>
      <c r="D12" s="34" t="s">
        <v>35</v>
      </c>
      <c r="E12" s="35">
        <f>SUMIF('용지조서-전체'!$D$4:$D$506,"구",'용지조서-전체'!$F$4:$F$506)</f>
        <v>427</v>
      </c>
      <c r="F12" s="11">
        <f>COUNTIF('용지조서-전체'!R4:R506,"국구")</f>
        <v>0</v>
      </c>
      <c r="G12" s="34" t="s">
        <v>35</v>
      </c>
      <c r="H12" s="35">
        <f>SUMIF('용지조서-전체'!R4:R506,"국구",'용지조서-전체'!F4:F506)</f>
        <v>0</v>
      </c>
      <c r="I12" s="11">
        <f>COUNTIF('용지조서-전체'!R4:R506,"사구")</f>
        <v>0</v>
      </c>
      <c r="J12" s="34" t="s">
        <v>35</v>
      </c>
      <c r="K12" s="35">
        <f>SUMIF('용지조서-전체'!R4:R506,"사구",'용지조서-전체'!F4:F506)</f>
        <v>0</v>
      </c>
      <c r="L12" s="18"/>
    </row>
    <row r="13" spans="1:14" s="7" customFormat="1" ht="38.1" customHeight="1" x14ac:dyDescent="0.3">
      <c r="A13" s="74" t="s">
        <v>33</v>
      </c>
      <c r="B13" s="75"/>
      <c r="C13" s="11">
        <f>COUNTIF('용지조서-전체'!$D$4:$D$506,"공")</f>
        <v>0</v>
      </c>
      <c r="D13" s="34" t="s">
        <v>35</v>
      </c>
      <c r="E13" s="35">
        <f>SUMIF('용지조서-전체'!$D$4:$D$506,"공",'용지조서-전체'!$F$4:$F$506)</f>
        <v>0</v>
      </c>
      <c r="F13" s="11">
        <f>COUNTIF('용지조서-전체'!R4:R506,"국공")</f>
        <v>0</v>
      </c>
      <c r="G13" s="34" t="s">
        <v>35</v>
      </c>
      <c r="H13" s="35">
        <f>SUMIF('용지조서-전체'!R4:R506,"국공",'용지조서-전체'!F4:F506)</f>
        <v>0</v>
      </c>
      <c r="I13" s="11">
        <f>COUNTIF('용지조서-전체'!R4:R506,"공")</f>
        <v>0</v>
      </c>
      <c r="J13" s="34" t="s">
        <v>35</v>
      </c>
      <c r="K13" s="35">
        <f>SUMIF('용지조서-전체'!R4:R506,"사공",'용지조서-전체'!F4:F506)</f>
        <v>0</v>
      </c>
      <c r="L13" s="18"/>
    </row>
    <row r="14" spans="1:14" ht="38.1" customHeight="1" x14ac:dyDescent="0.3">
      <c r="A14" s="72" t="s">
        <v>34</v>
      </c>
      <c r="B14" s="73"/>
      <c r="C14" s="11">
        <f>COUNTIF('용지조서-전체'!$D$4:$D$506,"잡")</f>
        <v>1</v>
      </c>
      <c r="D14" s="34" t="s">
        <v>35</v>
      </c>
      <c r="E14" s="35">
        <f>SUMIF('용지조서-전체'!$D$4:$D$506,"잡",'용지조서-전체'!$F$4:$F$506)</f>
        <v>83</v>
      </c>
      <c r="F14" s="11">
        <f>COUNTIF('용지조서-전체'!R4:R506,"국잡")</f>
        <v>0</v>
      </c>
      <c r="G14" s="34" t="s">
        <v>35</v>
      </c>
      <c r="H14" s="35">
        <f>SUMIF('용지조서-전체'!R4:R506,"국잡",'용지조서-전체'!F4:F506)</f>
        <v>0</v>
      </c>
      <c r="I14" s="11">
        <f>COUNTIF('용지조서-전체'!R4:R506,"사잡")</f>
        <v>0</v>
      </c>
      <c r="J14" s="34" t="s">
        <v>35</v>
      </c>
      <c r="K14" s="35">
        <f>SUMIF('용지조서-전체'!R4:R506,"사잡",'용지조서-전체'!F4:F506)</f>
        <v>0</v>
      </c>
      <c r="L14" s="18"/>
      <c r="M14" s="7"/>
      <c r="N14" s="7"/>
    </row>
    <row r="15" spans="1:14" ht="38.1" customHeight="1" x14ac:dyDescent="0.3">
      <c r="A15" s="72"/>
      <c r="B15" s="73"/>
      <c r="C15" s="12"/>
      <c r="D15" s="13"/>
      <c r="E15" s="14"/>
      <c r="F15" s="12"/>
      <c r="G15" s="13"/>
      <c r="H15" s="14"/>
      <c r="I15" s="12"/>
      <c r="J15" s="13"/>
      <c r="K15" s="14"/>
      <c r="L15" s="18"/>
      <c r="N15" s="9"/>
    </row>
    <row r="16" spans="1:14" ht="38.1" customHeight="1" thickBot="1" x14ac:dyDescent="0.35">
      <c r="A16" s="68"/>
      <c r="B16" s="69"/>
      <c r="C16" s="19"/>
      <c r="D16" s="20"/>
      <c r="E16" s="21"/>
      <c r="F16" s="19"/>
      <c r="G16" s="20"/>
      <c r="H16" s="21"/>
      <c r="I16" s="19"/>
      <c r="J16" s="20"/>
      <c r="K16" s="21"/>
      <c r="L16" s="22"/>
      <c r="N16" s="9"/>
    </row>
  </sheetData>
  <mergeCells count="20">
    <mergeCell ref="A16:B16"/>
    <mergeCell ref="F5:H5"/>
    <mergeCell ref="A7:B7"/>
    <mergeCell ref="A15:B15"/>
    <mergeCell ref="A12:B12"/>
    <mergeCell ref="A13:B13"/>
    <mergeCell ref="A14:B14"/>
    <mergeCell ref="A6:B6"/>
    <mergeCell ref="A8:B8"/>
    <mergeCell ref="A9:B9"/>
    <mergeCell ref="A10:B10"/>
    <mergeCell ref="A11:B11"/>
    <mergeCell ref="A1:L1"/>
    <mergeCell ref="A3:B5"/>
    <mergeCell ref="L3:L5"/>
    <mergeCell ref="C5:E5"/>
    <mergeCell ref="C3:E4"/>
    <mergeCell ref="F3:H4"/>
    <mergeCell ref="I3:K4"/>
    <mergeCell ref="I5:K5"/>
  </mergeCells>
  <phoneticPr fontId="3" type="noConversion"/>
  <printOptions horizontalCentered="1"/>
  <pageMargins left="0.39370078740157483" right="0.39370078740157483" top="0.9055118110236221" bottom="0.9055118110236221" header="0.51181102362204722" footer="0.51181102362204722"/>
  <pageSetup paperSize="9" scale="70" orientation="portrait" r:id="rId1"/>
  <headerFooter alignWithMargins="0"/>
  <ignoredErrors>
    <ignoredError sqref="J1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12"/>
  <sheetViews>
    <sheetView tabSelected="1" view="pageBreakPreview" zoomScaleSheetLayoutView="100" workbookViewId="0">
      <selection activeCell="K13" sqref="K13"/>
    </sheetView>
  </sheetViews>
  <sheetFormatPr defaultRowHeight="16.5" x14ac:dyDescent="0.3"/>
  <cols>
    <col min="1" max="1" width="4.875" bestFit="1" customWidth="1"/>
    <col min="2" max="2" width="7.625" customWidth="1"/>
    <col min="3" max="3" width="9.625" style="24" customWidth="1"/>
    <col min="4" max="4" width="4.875" bestFit="1" customWidth="1"/>
    <col min="5" max="5" width="12.625" style="24" customWidth="1"/>
    <col min="6" max="6" width="11.625" style="10" customWidth="1"/>
    <col min="7" max="7" width="14.625" customWidth="1"/>
    <col min="8" max="8" width="38.625" customWidth="1"/>
    <col min="9" max="9" width="8.625" customWidth="1"/>
    <col min="10" max="10" width="9.625" customWidth="1"/>
    <col min="11" max="11" width="18.75" customWidth="1"/>
    <col min="12" max="13" width="16.625" style="27" customWidth="1"/>
    <col min="14" max="14" width="8.125" style="27" customWidth="1"/>
    <col min="15" max="15" width="7.25" style="27" customWidth="1"/>
    <col min="16" max="16" width="8.625" customWidth="1"/>
    <col min="18" max="18" width="6.125" bestFit="1" customWidth="1"/>
  </cols>
  <sheetData>
    <row r="1" spans="1:18" ht="21.95" customHeight="1" x14ac:dyDescent="0.3">
      <c r="A1" s="80" t="s">
        <v>10</v>
      </c>
      <c r="B1" s="80" t="s">
        <v>0</v>
      </c>
      <c r="C1" s="91" t="s">
        <v>1</v>
      </c>
      <c r="D1" s="80" t="s">
        <v>2</v>
      </c>
      <c r="E1" s="91" t="s">
        <v>31</v>
      </c>
      <c r="F1" s="80" t="s">
        <v>3</v>
      </c>
      <c r="G1" s="85" t="s">
        <v>4</v>
      </c>
      <c r="H1" s="86"/>
      <c r="I1" s="85" t="s">
        <v>36</v>
      </c>
      <c r="J1" s="89"/>
      <c r="K1" s="86"/>
      <c r="L1" s="80" t="s">
        <v>37</v>
      </c>
      <c r="M1" s="80" t="s">
        <v>41</v>
      </c>
      <c r="N1" s="80" t="s">
        <v>38</v>
      </c>
      <c r="O1" s="80" t="s">
        <v>39</v>
      </c>
      <c r="P1" s="80" t="s">
        <v>40</v>
      </c>
    </row>
    <row r="2" spans="1:18" ht="21.95" customHeight="1" x14ac:dyDescent="0.3">
      <c r="A2" s="81"/>
      <c r="B2" s="81"/>
      <c r="C2" s="92"/>
      <c r="D2" s="81"/>
      <c r="E2" s="94"/>
      <c r="F2" s="82"/>
      <c r="G2" s="87"/>
      <c r="H2" s="88"/>
      <c r="I2" s="87"/>
      <c r="J2" s="90"/>
      <c r="K2" s="88"/>
      <c r="L2" s="81"/>
      <c r="M2" s="81"/>
      <c r="N2" s="81"/>
      <c r="O2" s="81"/>
      <c r="P2" s="81"/>
    </row>
    <row r="3" spans="1:18" ht="21.95" customHeight="1" x14ac:dyDescent="0.3">
      <c r="A3" s="82"/>
      <c r="B3" s="82"/>
      <c r="C3" s="93"/>
      <c r="D3" s="82"/>
      <c r="E3" s="25" t="s">
        <v>27</v>
      </c>
      <c r="F3" s="17" t="s">
        <v>725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82"/>
      <c r="M3" s="82"/>
      <c r="N3" s="82"/>
      <c r="O3" s="82"/>
      <c r="P3" s="82"/>
    </row>
    <row r="4" spans="1:18" ht="30" customHeight="1" x14ac:dyDescent="0.3">
      <c r="A4" s="2">
        <v>1</v>
      </c>
      <c r="B4" s="2" t="s">
        <v>43</v>
      </c>
      <c r="C4" s="36" t="s">
        <v>46</v>
      </c>
      <c r="D4" s="2" t="s">
        <v>44</v>
      </c>
      <c r="E4" s="28">
        <v>112</v>
      </c>
      <c r="F4" s="28">
        <v>112</v>
      </c>
      <c r="G4" s="2" t="s">
        <v>45</v>
      </c>
      <c r="H4" s="2"/>
      <c r="I4" s="2"/>
      <c r="J4" s="2"/>
      <c r="K4" s="2"/>
      <c r="L4" s="2"/>
      <c r="M4" s="2"/>
      <c r="N4" s="2"/>
      <c r="O4" s="2"/>
      <c r="P4" s="28"/>
    </row>
    <row r="5" spans="1:18" ht="30" customHeight="1" x14ac:dyDescent="0.3">
      <c r="A5" s="2">
        <v>2</v>
      </c>
      <c r="B5" s="2" t="s">
        <v>43</v>
      </c>
      <c r="C5" s="37" t="s">
        <v>47</v>
      </c>
      <c r="D5" s="2" t="s">
        <v>48</v>
      </c>
      <c r="E5" s="28">
        <v>48</v>
      </c>
      <c r="F5" s="28">
        <v>48</v>
      </c>
      <c r="G5" s="2" t="s">
        <v>49</v>
      </c>
      <c r="H5" s="2" t="s">
        <v>50</v>
      </c>
      <c r="I5" s="2"/>
      <c r="J5" s="2"/>
      <c r="K5" s="2"/>
      <c r="L5" s="2"/>
      <c r="M5" s="2"/>
      <c r="N5" s="2"/>
      <c r="O5" s="2"/>
      <c r="P5" s="28"/>
      <c r="R5" s="27"/>
    </row>
    <row r="6" spans="1:18" ht="30" customHeight="1" x14ac:dyDescent="0.3">
      <c r="A6" s="2">
        <v>3</v>
      </c>
      <c r="B6" s="2" t="s">
        <v>43</v>
      </c>
      <c r="C6" s="37" t="s">
        <v>51</v>
      </c>
      <c r="D6" s="2" t="s">
        <v>26</v>
      </c>
      <c r="E6" s="28">
        <v>55</v>
      </c>
      <c r="F6" s="28">
        <v>55</v>
      </c>
      <c r="G6" s="2" t="s">
        <v>52</v>
      </c>
      <c r="H6" s="2"/>
      <c r="I6" s="2"/>
      <c r="J6" s="2"/>
      <c r="K6" s="2"/>
      <c r="L6" s="2"/>
      <c r="M6" s="2"/>
      <c r="N6" s="2"/>
      <c r="O6" s="2"/>
      <c r="P6" s="28"/>
      <c r="R6" s="27"/>
    </row>
    <row r="7" spans="1:18" ht="30" customHeight="1" x14ac:dyDescent="0.3">
      <c r="A7" s="2">
        <v>4</v>
      </c>
      <c r="B7" s="2" t="s">
        <v>43</v>
      </c>
      <c r="C7" s="37" t="s">
        <v>53</v>
      </c>
      <c r="D7" s="2" t="s">
        <v>54</v>
      </c>
      <c r="E7" s="28">
        <v>30</v>
      </c>
      <c r="F7" s="28">
        <v>30</v>
      </c>
      <c r="G7" s="2" t="s">
        <v>45</v>
      </c>
      <c r="H7" s="2"/>
      <c r="I7" s="2"/>
      <c r="J7" s="2"/>
      <c r="K7" s="2"/>
      <c r="L7" s="2"/>
      <c r="M7" s="2"/>
      <c r="N7" s="2"/>
      <c r="O7" s="2"/>
      <c r="P7" s="28"/>
      <c r="R7" s="27"/>
    </row>
    <row r="8" spans="1:18" ht="30" customHeight="1" x14ac:dyDescent="0.3">
      <c r="A8" s="2">
        <v>5</v>
      </c>
      <c r="B8" s="2" t="s">
        <v>43</v>
      </c>
      <c r="C8" s="37" t="s">
        <v>55</v>
      </c>
      <c r="D8" s="2" t="s">
        <v>56</v>
      </c>
      <c r="E8" s="28">
        <v>126</v>
      </c>
      <c r="F8" s="28">
        <f>E8</f>
        <v>126</v>
      </c>
      <c r="G8" s="2" t="s">
        <v>57</v>
      </c>
      <c r="H8" s="2"/>
      <c r="I8" s="2"/>
      <c r="J8" s="2"/>
      <c r="K8" s="2"/>
      <c r="L8" s="2"/>
      <c r="M8" s="2"/>
      <c r="N8" s="2"/>
      <c r="O8" s="2"/>
      <c r="P8" s="28"/>
      <c r="R8" s="27"/>
    </row>
    <row r="9" spans="1:18" s="27" customFormat="1" ht="30" customHeight="1" x14ac:dyDescent="0.3">
      <c r="A9" s="2">
        <v>6</v>
      </c>
      <c r="B9" s="2" t="s">
        <v>43</v>
      </c>
      <c r="C9" s="37" t="s">
        <v>58</v>
      </c>
      <c r="D9" s="2" t="s">
        <v>59</v>
      </c>
      <c r="E9" s="28">
        <v>2586</v>
      </c>
      <c r="F9" s="28">
        <v>2586</v>
      </c>
      <c r="G9" s="2" t="s">
        <v>142</v>
      </c>
      <c r="H9" s="2" t="s">
        <v>60</v>
      </c>
      <c r="I9" s="2" t="s">
        <v>61</v>
      </c>
      <c r="J9" s="2" t="s">
        <v>62</v>
      </c>
      <c r="K9" s="2" t="s">
        <v>63</v>
      </c>
      <c r="L9" s="2" t="s">
        <v>709</v>
      </c>
      <c r="M9" s="2"/>
      <c r="N9" s="2">
        <v>148</v>
      </c>
      <c r="O9" s="2" t="s">
        <v>710</v>
      </c>
      <c r="P9" s="28"/>
    </row>
    <row r="10" spans="1:18" s="27" customFormat="1" ht="30" customHeight="1" x14ac:dyDescent="0.3">
      <c r="A10" s="2"/>
      <c r="B10" s="2"/>
      <c r="C10" s="37"/>
      <c r="D10" s="2"/>
      <c r="E10" s="28"/>
      <c r="F10" s="28"/>
      <c r="G10" s="2"/>
      <c r="H10" s="2"/>
      <c r="I10" s="2"/>
      <c r="J10" s="2"/>
      <c r="K10" s="2"/>
      <c r="L10" s="2" t="s">
        <v>712</v>
      </c>
      <c r="M10" s="2"/>
      <c r="N10" s="2">
        <v>3</v>
      </c>
      <c r="O10" s="2" t="s">
        <v>710</v>
      </c>
      <c r="P10" s="28"/>
    </row>
    <row r="11" spans="1:18" s="27" customFormat="1" ht="30" customHeight="1" x14ac:dyDescent="0.3">
      <c r="A11" s="2"/>
      <c r="B11" s="2"/>
      <c r="C11" s="37"/>
      <c r="D11" s="2"/>
      <c r="E11" s="28"/>
      <c r="F11" s="28"/>
      <c r="G11" s="2"/>
      <c r="H11" s="2"/>
      <c r="I11" s="2"/>
      <c r="J11" s="2"/>
      <c r="K11" s="2"/>
      <c r="L11" s="2" t="s">
        <v>713</v>
      </c>
      <c r="M11" s="2"/>
      <c r="N11" s="2">
        <v>5</v>
      </c>
      <c r="O11" s="2" t="s">
        <v>710</v>
      </c>
      <c r="P11" s="28"/>
    </row>
    <row r="12" spans="1:18" s="27" customFormat="1" ht="30" customHeight="1" x14ac:dyDescent="0.3">
      <c r="A12" s="2"/>
      <c r="B12" s="2"/>
      <c r="C12" s="37"/>
      <c r="D12" s="2"/>
      <c r="E12" s="28"/>
      <c r="F12" s="28"/>
      <c r="G12" s="2"/>
      <c r="H12" s="2"/>
      <c r="I12" s="2"/>
      <c r="J12" s="2"/>
      <c r="K12" s="2"/>
      <c r="L12" s="2" t="s">
        <v>714</v>
      </c>
      <c r="M12" s="2"/>
      <c r="N12" s="2">
        <v>10</v>
      </c>
      <c r="O12" s="2" t="s">
        <v>710</v>
      </c>
      <c r="P12" s="28"/>
    </row>
    <row r="13" spans="1:18" s="27" customFormat="1" ht="30" customHeight="1" x14ac:dyDescent="0.3">
      <c r="A13" s="2"/>
      <c r="B13" s="2"/>
      <c r="C13" s="37"/>
      <c r="D13" s="2"/>
      <c r="E13" s="28"/>
      <c r="F13" s="28"/>
      <c r="G13" s="2"/>
      <c r="H13" s="2"/>
      <c r="I13" s="2"/>
      <c r="J13" s="2"/>
      <c r="K13" s="2"/>
      <c r="L13" s="2" t="s">
        <v>715</v>
      </c>
      <c r="M13" s="2"/>
      <c r="N13" s="2">
        <v>1</v>
      </c>
      <c r="O13" s="2" t="s">
        <v>710</v>
      </c>
      <c r="P13" s="28"/>
    </row>
    <row r="14" spans="1:18" s="27" customFormat="1" ht="30" customHeight="1" x14ac:dyDescent="0.3">
      <c r="A14" s="2"/>
      <c r="B14" s="2"/>
      <c r="C14" s="37"/>
      <c r="D14" s="2"/>
      <c r="E14" s="28"/>
      <c r="F14" s="28"/>
      <c r="G14" s="2"/>
      <c r="H14" s="2"/>
      <c r="I14" s="2"/>
      <c r="J14" s="2"/>
      <c r="K14" s="2"/>
      <c r="L14" s="2" t="s">
        <v>716</v>
      </c>
      <c r="M14" s="2"/>
      <c r="N14" s="2">
        <v>1</v>
      </c>
      <c r="O14" s="2" t="s">
        <v>711</v>
      </c>
      <c r="P14" s="28"/>
    </row>
    <row r="15" spans="1:18" ht="30" customHeight="1" x14ac:dyDescent="0.3">
      <c r="A15" s="2">
        <v>7</v>
      </c>
      <c r="B15" s="2" t="s">
        <v>43</v>
      </c>
      <c r="C15" s="37" t="s">
        <v>64</v>
      </c>
      <c r="D15" s="2" t="s">
        <v>65</v>
      </c>
      <c r="E15" s="28">
        <v>568</v>
      </c>
      <c r="F15" s="28">
        <v>568</v>
      </c>
      <c r="G15" s="2" t="s">
        <v>143</v>
      </c>
      <c r="H15" s="2" t="s">
        <v>66</v>
      </c>
      <c r="I15" s="2" t="s">
        <v>67</v>
      </c>
      <c r="J15" s="2" t="s">
        <v>68</v>
      </c>
      <c r="K15" s="2" t="s">
        <v>69</v>
      </c>
      <c r="L15" s="2"/>
      <c r="M15" s="2"/>
      <c r="N15" s="2"/>
      <c r="O15" s="2"/>
      <c r="P15" s="28"/>
      <c r="R15" s="27"/>
    </row>
    <row r="16" spans="1:18" ht="30" customHeight="1" x14ac:dyDescent="0.3">
      <c r="A16" s="2">
        <v>8</v>
      </c>
      <c r="B16" s="2" t="s">
        <v>43</v>
      </c>
      <c r="C16" s="37" t="s">
        <v>70</v>
      </c>
      <c r="D16" s="2" t="s">
        <v>71</v>
      </c>
      <c r="E16" s="28">
        <v>42</v>
      </c>
      <c r="F16" s="28">
        <v>42</v>
      </c>
      <c r="G16" s="2" t="s">
        <v>144</v>
      </c>
      <c r="H16" s="2" t="s">
        <v>72</v>
      </c>
      <c r="I16" s="2"/>
      <c r="J16" s="2"/>
      <c r="K16" s="2"/>
      <c r="L16" s="2"/>
      <c r="M16" s="2"/>
      <c r="N16" s="2"/>
      <c r="O16" s="2"/>
      <c r="P16" s="28"/>
      <c r="R16" s="27"/>
    </row>
    <row r="17" spans="1:18" ht="30" customHeight="1" x14ac:dyDescent="0.3">
      <c r="A17" s="2">
        <v>9</v>
      </c>
      <c r="B17" s="2" t="s">
        <v>43</v>
      </c>
      <c r="C17" s="37" t="s">
        <v>306</v>
      </c>
      <c r="D17" s="2" t="s">
        <v>71</v>
      </c>
      <c r="E17" s="28">
        <v>8</v>
      </c>
      <c r="F17" s="28">
        <v>8</v>
      </c>
      <c r="G17" s="2" t="s">
        <v>73</v>
      </c>
      <c r="H17" s="2"/>
      <c r="I17" s="2"/>
      <c r="J17" s="2"/>
      <c r="K17" s="2"/>
      <c r="L17" s="2"/>
      <c r="M17" s="2"/>
      <c r="N17" s="2"/>
      <c r="O17" s="2"/>
      <c r="P17" s="28"/>
      <c r="R17" s="27"/>
    </row>
    <row r="18" spans="1:18" ht="30" customHeight="1" x14ac:dyDescent="0.3">
      <c r="A18" s="2">
        <v>10</v>
      </c>
      <c r="B18" s="2" t="s">
        <v>43</v>
      </c>
      <c r="C18" s="36" t="s">
        <v>74</v>
      </c>
      <c r="D18" s="2" t="s">
        <v>75</v>
      </c>
      <c r="E18" s="28">
        <v>1722</v>
      </c>
      <c r="F18" s="28">
        <v>1722</v>
      </c>
      <c r="G18" s="2" t="s">
        <v>145</v>
      </c>
      <c r="H18" s="2" t="s">
        <v>76</v>
      </c>
      <c r="I18" s="2"/>
      <c r="J18" s="2"/>
      <c r="K18" s="2"/>
      <c r="L18" s="2" t="s">
        <v>772</v>
      </c>
      <c r="M18" s="2"/>
      <c r="N18" s="2">
        <v>155</v>
      </c>
      <c r="O18" s="2" t="s">
        <v>771</v>
      </c>
      <c r="P18" s="28"/>
      <c r="R18" s="27"/>
    </row>
    <row r="19" spans="1:18" s="27" customFormat="1" ht="30" customHeight="1" x14ac:dyDescent="0.3">
      <c r="A19" s="2"/>
      <c r="B19" s="2"/>
      <c r="C19" s="36"/>
      <c r="D19" s="2"/>
      <c r="E19" s="28"/>
      <c r="F19" s="28"/>
      <c r="G19" s="2"/>
      <c r="H19" s="2"/>
      <c r="I19" s="2"/>
      <c r="J19" s="2"/>
      <c r="K19" s="2"/>
      <c r="L19" s="2" t="s">
        <v>773</v>
      </c>
      <c r="M19" s="2"/>
      <c r="N19" s="2">
        <v>1</v>
      </c>
      <c r="O19" s="2" t="s">
        <v>771</v>
      </c>
      <c r="P19" s="28"/>
    </row>
    <row r="20" spans="1:18" s="27" customFormat="1" ht="30" customHeight="1" x14ac:dyDescent="0.3">
      <c r="A20" s="2"/>
      <c r="B20" s="2"/>
      <c r="C20" s="36"/>
      <c r="D20" s="2"/>
      <c r="E20" s="28"/>
      <c r="F20" s="28"/>
      <c r="G20" s="2"/>
      <c r="H20" s="2"/>
      <c r="I20" s="2"/>
      <c r="J20" s="2"/>
      <c r="K20" s="2"/>
      <c r="L20" s="2" t="s">
        <v>774</v>
      </c>
      <c r="M20" s="2"/>
      <c r="N20" s="2">
        <v>1</v>
      </c>
      <c r="O20" s="2" t="s">
        <v>771</v>
      </c>
      <c r="P20" s="28"/>
    </row>
    <row r="21" spans="1:18" s="27" customFormat="1" ht="30" customHeight="1" x14ac:dyDescent="0.3">
      <c r="A21" s="2"/>
      <c r="B21" s="2"/>
      <c r="C21" s="36"/>
      <c r="D21" s="2"/>
      <c r="E21" s="28"/>
      <c r="F21" s="28"/>
      <c r="G21" s="2"/>
      <c r="H21" s="2"/>
      <c r="I21" s="2"/>
      <c r="J21" s="2"/>
      <c r="K21" s="2"/>
      <c r="L21" s="2" t="s">
        <v>775</v>
      </c>
      <c r="M21" s="2"/>
      <c r="N21" s="2">
        <v>1</v>
      </c>
      <c r="O21" s="2" t="s">
        <v>771</v>
      </c>
      <c r="P21" s="28"/>
    </row>
    <row r="22" spans="1:18" s="27" customFormat="1" ht="30" customHeight="1" x14ac:dyDescent="0.3">
      <c r="A22" s="2">
        <v>11</v>
      </c>
      <c r="B22" s="2" t="s">
        <v>43</v>
      </c>
      <c r="C22" s="37" t="s">
        <v>77</v>
      </c>
      <c r="D22" s="2" t="s">
        <v>78</v>
      </c>
      <c r="E22" s="28">
        <v>916</v>
      </c>
      <c r="F22" s="28">
        <v>916</v>
      </c>
      <c r="G22" s="2" t="s">
        <v>146</v>
      </c>
      <c r="H22" s="2" t="s">
        <v>79</v>
      </c>
      <c r="I22" s="2" t="s">
        <v>80</v>
      </c>
      <c r="J22" s="2" t="s">
        <v>81</v>
      </c>
      <c r="K22" s="38" t="s">
        <v>82</v>
      </c>
      <c r="L22" s="2"/>
      <c r="M22" s="2"/>
      <c r="N22" s="2"/>
      <c r="O22" s="2"/>
      <c r="P22" s="28"/>
    </row>
    <row r="23" spans="1:18" s="99" customFormat="1" ht="30" customHeight="1" x14ac:dyDescent="0.3">
      <c r="A23" s="95"/>
      <c r="B23" s="95" t="s">
        <v>43</v>
      </c>
      <c r="C23" s="96" t="s">
        <v>1120</v>
      </c>
      <c r="D23" s="95" t="s">
        <v>1121</v>
      </c>
      <c r="E23" s="97">
        <v>32</v>
      </c>
      <c r="F23" s="97">
        <v>32</v>
      </c>
      <c r="G23" s="95" t="s">
        <v>1122</v>
      </c>
      <c r="H23" s="95"/>
      <c r="I23" s="95"/>
      <c r="J23" s="95"/>
      <c r="K23" s="98"/>
      <c r="L23" s="95"/>
      <c r="M23" s="95"/>
      <c r="N23" s="95"/>
      <c r="O23" s="95"/>
      <c r="P23" s="97"/>
    </row>
    <row r="24" spans="1:18" s="27" customFormat="1" ht="30" customHeight="1" x14ac:dyDescent="0.3">
      <c r="A24" s="2">
        <v>12</v>
      </c>
      <c r="B24" s="2" t="s">
        <v>43</v>
      </c>
      <c r="C24" s="37" t="s">
        <v>83</v>
      </c>
      <c r="D24" s="2" t="s">
        <v>78</v>
      </c>
      <c r="E24" s="28">
        <v>361</v>
      </c>
      <c r="F24" s="28">
        <v>361</v>
      </c>
      <c r="G24" s="2" t="s">
        <v>84</v>
      </c>
      <c r="H24" s="2"/>
      <c r="I24" s="2"/>
      <c r="J24" s="2"/>
      <c r="K24" s="2"/>
      <c r="L24" s="2"/>
      <c r="M24" s="2"/>
      <c r="N24" s="2"/>
      <c r="O24" s="2"/>
      <c r="P24" s="28"/>
    </row>
    <row r="25" spans="1:18" ht="30" customHeight="1" x14ac:dyDescent="0.3">
      <c r="A25" s="2">
        <v>13</v>
      </c>
      <c r="B25" s="2" t="s">
        <v>43</v>
      </c>
      <c r="C25" s="37" t="s">
        <v>85</v>
      </c>
      <c r="D25" s="2" t="s">
        <v>86</v>
      </c>
      <c r="E25" s="28">
        <v>398</v>
      </c>
      <c r="F25" s="28">
        <v>398</v>
      </c>
      <c r="G25" s="2" t="s">
        <v>45</v>
      </c>
      <c r="H25" s="2"/>
      <c r="I25" s="2"/>
      <c r="J25" s="2"/>
      <c r="K25" s="2"/>
      <c r="L25" s="2"/>
      <c r="M25" s="2"/>
      <c r="N25" s="2"/>
      <c r="O25" s="2"/>
      <c r="P25" s="28"/>
      <c r="R25" s="27"/>
    </row>
    <row r="26" spans="1:18" ht="30" customHeight="1" x14ac:dyDescent="0.3">
      <c r="A26" s="2">
        <v>14</v>
      </c>
      <c r="B26" s="2" t="s">
        <v>43</v>
      </c>
      <c r="C26" s="37" t="s">
        <v>87</v>
      </c>
      <c r="D26" s="2" t="s">
        <v>88</v>
      </c>
      <c r="E26" s="28">
        <v>949</v>
      </c>
      <c r="F26" s="28">
        <v>949</v>
      </c>
      <c r="G26" s="2" t="s">
        <v>89</v>
      </c>
      <c r="H26" s="2"/>
      <c r="I26" s="2"/>
      <c r="J26" s="2"/>
      <c r="K26" s="2"/>
      <c r="L26" s="2"/>
      <c r="M26" s="2"/>
      <c r="N26" s="2"/>
      <c r="O26" s="2"/>
      <c r="P26" s="28"/>
      <c r="R26" s="27"/>
    </row>
    <row r="27" spans="1:18" ht="30" customHeight="1" x14ac:dyDescent="0.3">
      <c r="A27" s="2">
        <v>15</v>
      </c>
      <c r="B27" s="2" t="s">
        <v>43</v>
      </c>
      <c r="C27" s="37" t="s">
        <v>90</v>
      </c>
      <c r="D27" s="2" t="s">
        <v>91</v>
      </c>
      <c r="E27" s="28">
        <v>33</v>
      </c>
      <c r="F27" s="28">
        <v>33</v>
      </c>
      <c r="G27" s="2" t="s">
        <v>89</v>
      </c>
      <c r="H27" s="2"/>
      <c r="I27" s="2"/>
      <c r="J27" s="2"/>
      <c r="K27" s="2"/>
      <c r="L27" s="2"/>
      <c r="M27" s="2"/>
      <c r="N27" s="2"/>
      <c r="O27" s="2"/>
      <c r="P27" s="28"/>
      <c r="R27" s="27"/>
    </row>
    <row r="28" spans="1:18" ht="30" customHeight="1" x14ac:dyDescent="0.3">
      <c r="A28" s="2">
        <v>16</v>
      </c>
      <c r="B28" s="2" t="s">
        <v>43</v>
      </c>
      <c r="C28" s="37" t="s">
        <v>92</v>
      </c>
      <c r="D28" s="2" t="s">
        <v>26</v>
      </c>
      <c r="E28" s="28">
        <v>17</v>
      </c>
      <c r="F28" s="28">
        <v>17</v>
      </c>
      <c r="G28" s="2" t="s">
        <v>93</v>
      </c>
      <c r="H28" s="2"/>
      <c r="I28" s="2"/>
      <c r="J28" s="2"/>
      <c r="K28" s="2"/>
      <c r="L28" s="2"/>
      <c r="M28" s="2"/>
      <c r="N28" s="2"/>
      <c r="O28" s="2"/>
      <c r="P28" s="28"/>
      <c r="R28" s="27"/>
    </row>
    <row r="29" spans="1:18" s="27" customFormat="1" ht="30" customHeight="1" x14ac:dyDescent="0.3">
      <c r="A29" s="2">
        <v>17</v>
      </c>
      <c r="B29" s="2" t="s">
        <v>43</v>
      </c>
      <c r="C29" s="36" t="s">
        <v>717</v>
      </c>
      <c r="D29" s="2" t="s">
        <v>718</v>
      </c>
      <c r="E29" s="28">
        <v>1691</v>
      </c>
      <c r="F29" s="28">
        <f>E29</f>
        <v>1691</v>
      </c>
      <c r="G29" s="2" t="s">
        <v>719</v>
      </c>
      <c r="H29" s="2" t="s">
        <v>720</v>
      </c>
      <c r="I29" s="2" t="s">
        <v>1116</v>
      </c>
      <c r="J29" s="2" t="s">
        <v>81</v>
      </c>
      <c r="K29" s="2" t="s">
        <v>1117</v>
      </c>
      <c r="L29" s="2" t="s">
        <v>723</v>
      </c>
      <c r="M29" s="2" t="s">
        <v>724</v>
      </c>
      <c r="N29" s="2">
        <v>372.87</v>
      </c>
      <c r="O29" s="2" t="s">
        <v>726</v>
      </c>
      <c r="P29" s="28"/>
    </row>
    <row r="30" spans="1:18" s="27" customFormat="1" ht="30" customHeight="1" x14ac:dyDescent="0.3">
      <c r="A30" s="2">
        <v>18</v>
      </c>
      <c r="B30" s="2" t="s">
        <v>43</v>
      </c>
      <c r="C30" s="37">
        <v>78</v>
      </c>
      <c r="D30" s="2" t="s">
        <v>721</v>
      </c>
      <c r="E30" s="28">
        <v>1348</v>
      </c>
      <c r="F30" s="28">
        <f t="shared" ref="F30:F32" si="0">E30</f>
        <v>1348</v>
      </c>
      <c r="G30" s="2" t="s">
        <v>719</v>
      </c>
      <c r="H30" s="2" t="s">
        <v>720</v>
      </c>
      <c r="I30" s="2" t="s">
        <v>1119</v>
      </c>
      <c r="J30" s="2" t="s">
        <v>81</v>
      </c>
      <c r="K30" s="2" t="s">
        <v>1118</v>
      </c>
      <c r="L30" s="2" t="s">
        <v>727</v>
      </c>
      <c r="M30" s="2" t="s">
        <v>728</v>
      </c>
      <c r="N30" s="2">
        <v>62.37</v>
      </c>
      <c r="O30" s="2" t="s">
        <v>726</v>
      </c>
      <c r="P30" s="28"/>
    </row>
    <row r="31" spans="1:18" s="99" customFormat="1" ht="30" customHeight="1" x14ac:dyDescent="0.3">
      <c r="A31" s="95">
        <v>19</v>
      </c>
      <c r="B31" s="95" t="s">
        <v>43</v>
      </c>
      <c r="C31" s="100" t="s">
        <v>1123</v>
      </c>
      <c r="D31" s="95" t="s">
        <v>1121</v>
      </c>
      <c r="E31" s="97">
        <v>18</v>
      </c>
      <c r="F31" s="97">
        <v>18</v>
      </c>
      <c r="G31" s="95" t="s">
        <v>1122</v>
      </c>
      <c r="H31" s="95"/>
      <c r="I31" s="95"/>
      <c r="J31" s="95"/>
      <c r="K31" s="95"/>
      <c r="L31" s="95"/>
      <c r="M31" s="95"/>
      <c r="N31" s="95"/>
      <c r="O31" s="95"/>
      <c r="P31" s="97"/>
    </row>
    <row r="32" spans="1:18" s="27" customFormat="1" ht="30" customHeight="1" x14ac:dyDescent="0.3">
      <c r="A32" s="2">
        <v>20</v>
      </c>
      <c r="B32" s="2" t="s">
        <v>43</v>
      </c>
      <c r="C32" s="37">
        <v>79</v>
      </c>
      <c r="D32" s="2" t="s">
        <v>722</v>
      </c>
      <c r="E32" s="28">
        <v>562</v>
      </c>
      <c r="F32" s="28">
        <f t="shared" si="0"/>
        <v>562</v>
      </c>
      <c r="G32" s="2" t="s">
        <v>719</v>
      </c>
      <c r="H32" s="2" t="s">
        <v>720</v>
      </c>
      <c r="I32" s="2" t="s">
        <v>1119</v>
      </c>
      <c r="J32" s="2" t="s">
        <v>81</v>
      </c>
      <c r="K32" s="2" t="s">
        <v>1118</v>
      </c>
      <c r="L32" s="2" t="s">
        <v>729</v>
      </c>
      <c r="M32" s="2" t="s">
        <v>730</v>
      </c>
      <c r="N32" s="2">
        <v>77</v>
      </c>
      <c r="O32" s="2" t="s">
        <v>726</v>
      </c>
      <c r="P32" s="28"/>
    </row>
    <row r="33" spans="1:16" s="27" customFormat="1" ht="30" customHeight="1" x14ac:dyDescent="0.3">
      <c r="A33" s="2"/>
      <c r="B33" s="2"/>
      <c r="C33" s="37"/>
      <c r="D33" s="2"/>
      <c r="E33" s="28"/>
      <c r="F33" s="28"/>
      <c r="G33" s="2"/>
      <c r="H33" s="2"/>
      <c r="I33" s="2"/>
      <c r="J33" s="2"/>
      <c r="K33" s="2"/>
      <c r="L33" s="2" t="s">
        <v>731</v>
      </c>
      <c r="M33" s="2" t="s">
        <v>732</v>
      </c>
      <c r="N33" s="2">
        <v>37.799999999999997</v>
      </c>
      <c r="O33" s="2" t="s">
        <v>726</v>
      </c>
      <c r="P33" s="28"/>
    </row>
    <row r="34" spans="1:16" s="27" customFormat="1" ht="30" customHeight="1" x14ac:dyDescent="0.3">
      <c r="A34" s="2"/>
      <c r="B34" s="2"/>
      <c r="C34" s="37"/>
      <c r="D34" s="2"/>
      <c r="E34" s="28"/>
      <c r="F34" s="28"/>
      <c r="G34" s="2"/>
      <c r="H34" s="2"/>
      <c r="I34" s="2"/>
      <c r="J34" s="2"/>
      <c r="K34" s="2"/>
      <c r="L34" s="2" t="s">
        <v>733</v>
      </c>
      <c r="M34" s="2" t="s">
        <v>734</v>
      </c>
      <c r="N34" s="2">
        <v>22.2</v>
      </c>
      <c r="O34" s="2" t="s">
        <v>726</v>
      </c>
      <c r="P34" s="28"/>
    </row>
    <row r="35" spans="1:16" s="27" customFormat="1" ht="30" customHeight="1" x14ac:dyDescent="0.3">
      <c r="A35" s="2"/>
      <c r="B35" s="2"/>
      <c r="C35" s="37"/>
      <c r="D35" s="2"/>
      <c r="E35" s="28"/>
      <c r="F35" s="28"/>
      <c r="G35" s="2"/>
      <c r="H35" s="2"/>
      <c r="I35" s="2"/>
      <c r="J35" s="2"/>
      <c r="K35" s="2"/>
      <c r="L35" s="2" t="s">
        <v>735</v>
      </c>
      <c r="M35" s="2" t="s">
        <v>736</v>
      </c>
      <c r="N35" s="2">
        <v>70</v>
      </c>
      <c r="O35" s="2" t="s">
        <v>726</v>
      </c>
      <c r="P35" s="28"/>
    </row>
    <row r="36" spans="1:16" s="27" customFormat="1" ht="30" customHeight="1" x14ac:dyDescent="0.3">
      <c r="A36" s="2"/>
      <c r="B36" s="2"/>
      <c r="C36" s="37"/>
      <c r="D36" s="2"/>
      <c r="E36" s="28"/>
      <c r="F36" s="28"/>
      <c r="G36" s="2"/>
      <c r="H36" s="2"/>
      <c r="I36" s="2"/>
      <c r="J36" s="2"/>
      <c r="K36" s="2"/>
      <c r="L36" s="2" t="s">
        <v>737</v>
      </c>
      <c r="M36" s="2" t="s">
        <v>738</v>
      </c>
      <c r="N36" s="2">
        <v>29.6</v>
      </c>
      <c r="O36" s="2" t="s">
        <v>726</v>
      </c>
      <c r="P36" s="28"/>
    </row>
    <row r="37" spans="1:16" s="27" customFormat="1" ht="30" customHeight="1" x14ac:dyDescent="0.3">
      <c r="A37" s="2"/>
      <c r="B37" s="2"/>
      <c r="C37" s="37"/>
      <c r="D37" s="2"/>
      <c r="E37" s="28"/>
      <c r="F37" s="28"/>
      <c r="G37" s="2"/>
      <c r="H37" s="2"/>
      <c r="I37" s="2"/>
      <c r="J37" s="2"/>
      <c r="K37" s="2"/>
      <c r="L37" s="2" t="s">
        <v>739</v>
      </c>
      <c r="M37" s="2" t="s">
        <v>740</v>
      </c>
      <c r="N37" s="2">
        <v>21.7</v>
      </c>
      <c r="O37" s="2" t="s">
        <v>726</v>
      </c>
      <c r="P37" s="28"/>
    </row>
    <row r="38" spans="1:16" s="27" customFormat="1" ht="30" customHeight="1" x14ac:dyDescent="0.3">
      <c r="A38" s="2"/>
      <c r="B38" s="2"/>
      <c r="C38" s="37"/>
      <c r="D38" s="2"/>
      <c r="E38" s="28"/>
      <c r="F38" s="28"/>
      <c r="G38" s="2"/>
      <c r="H38" s="2"/>
      <c r="I38" s="2"/>
      <c r="J38" s="2"/>
      <c r="K38" s="2"/>
      <c r="L38" s="2" t="s">
        <v>741</v>
      </c>
      <c r="M38" s="2" t="s">
        <v>742</v>
      </c>
      <c r="N38" s="2">
        <v>1</v>
      </c>
      <c r="O38" s="2" t="s">
        <v>743</v>
      </c>
      <c r="P38" s="28"/>
    </row>
    <row r="39" spans="1:16" s="27" customFormat="1" ht="30" customHeight="1" x14ac:dyDescent="0.3">
      <c r="A39" s="2"/>
      <c r="B39" s="2"/>
      <c r="C39" s="37"/>
      <c r="D39" s="2"/>
      <c r="E39" s="28"/>
      <c r="F39" s="28"/>
      <c r="G39" s="2"/>
      <c r="H39" s="2"/>
      <c r="I39" s="2"/>
      <c r="J39" s="2"/>
      <c r="K39" s="2"/>
      <c r="L39" s="2" t="s">
        <v>744</v>
      </c>
      <c r="M39" s="2" t="s">
        <v>745</v>
      </c>
      <c r="N39" s="2">
        <v>1</v>
      </c>
      <c r="O39" s="2" t="s">
        <v>746</v>
      </c>
      <c r="P39" s="28"/>
    </row>
    <row r="40" spans="1:16" s="27" customFormat="1" ht="30" customHeight="1" x14ac:dyDescent="0.3">
      <c r="A40" s="2"/>
      <c r="B40" s="2"/>
      <c r="C40" s="37"/>
      <c r="D40" s="2"/>
      <c r="E40" s="28"/>
      <c r="F40" s="28"/>
      <c r="G40" s="2"/>
      <c r="H40" s="2"/>
      <c r="I40" s="2"/>
      <c r="J40" s="2"/>
      <c r="K40" s="2"/>
      <c r="L40" s="2" t="s">
        <v>747</v>
      </c>
      <c r="M40" s="2" t="s">
        <v>748</v>
      </c>
      <c r="N40" s="2">
        <v>98</v>
      </c>
      <c r="O40" s="2" t="s">
        <v>749</v>
      </c>
      <c r="P40" s="28"/>
    </row>
    <row r="41" spans="1:16" s="27" customFormat="1" ht="30" customHeight="1" x14ac:dyDescent="0.3">
      <c r="A41" s="2"/>
      <c r="B41" s="2"/>
      <c r="C41" s="37"/>
      <c r="D41" s="2"/>
      <c r="E41" s="28"/>
      <c r="F41" s="28"/>
      <c r="G41" s="2"/>
      <c r="H41" s="2"/>
      <c r="I41" s="2"/>
      <c r="J41" s="2"/>
      <c r="K41" s="2"/>
      <c r="L41" s="2" t="s">
        <v>750</v>
      </c>
      <c r="M41" s="2" t="s">
        <v>751</v>
      </c>
      <c r="N41" s="2">
        <v>17</v>
      </c>
      <c r="O41" s="2" t="s">
        <v>749</v>
      </c>
      <c r="P41" s="28"/>
    </row>
    <row r="42" spans="1:16" s="27" customFormat="1" ht="30" customHeight="1" x14ac:dyDescent="0.3">
      <c r="A42" s="2"/>
      <c r="B42" s="2"/>
      <c r="C42" s="37"/>
      <c r="D42" s="2"/>
      <c r="E42" s="28"/>
      <c r="F42" s="28"/>
      <c r="G42" s="2"/>
      <c r="H42" s="2"/>
      <c r="I42" s="2"/>
      <c r="J42" s="2"/>
      <c r="K42" s="2"/>
      <c r="L42" s="2" t="s">
        <v>752</v>
      </c>
      <c r="M42" s="2" t="s">
        <v>753</v>
      </c>
      <c r="N42" s="2">
        <v>3</v>
      </c>
      <c r="O42" s="2" t="s">
        <v>754</v>
      </c>
      <c r="P42" s="28"/>
    </row>
    <row r="43" spans="1:16" s="27" customFormat="1" ht="30" customHeight="1" x14ac:dyDescent="0.3">
      <c r="A43" s="2"/>
      <c r="B43" s="2"/>
      <c r="C43" s="37"/>
      <c r="D43" s="2"/>
      <c r="E43" s="28"/>
      <c r="F43" s="28"/>
      <c r="G43" s="2"/>
      <c r="H43" s="2"/>
      <c r="I43" s="2"/>
      <c r="J43" s="2"/>
      <c r="K43" s="2"/>
      <c r="L43" s="2" t="s">
        <v>755</v>
      </c>
      <c r="M43" s="2" t="s">
        <v>756</v>
      </c>
      <c r="N43" s="2">
        <v>2545.4</v>
      </c>
      <c r="O43" s="2" t="s">
        <v>726</v>
      </c>
      <c r="P43" s="28"/>
    </row>
    <row r="44" spans="1:16" s="27" customFormat="1" ht="30" customHeight="1" x14ac:dyDescent="0.3">
      <c r="A44" s="2"/>
      <c r="B44" s="2"/>
      <c r="C44" s="37"/>
      <c r="D44" s="2"/>
      <c r="E44" s="28"/>
      <c r="F44" s="28"/>
      <c r="G44" s="2"/>
      <c r="H44" s="2"/>
      <c r="I44" s="2"/>
      <c r="J44" s="2"/>
      <c r="K44" s="2"/>
      <c r="L44" s="2" t="s">
        <v>757</v>
      </c>
      <c r="M44" s="2" t="s">
        <v>758</v>
      </c>
      <c r="N44" s="2">
        <v>1</v>
      </c>
      <c r="O44" s="2" t="s">
        <v>759</v>
      </c>
      <c r="P44" s="28"/>
    </row>
    <row r="45" spans="1:16" s="27" customFormat="1" ht="30" customHeight="1" x14ac:dyDescent="0.3">
      <c r="A45" s="2"/>
      <c r="B45" s="2"/>
      <c r="C45" s="37"/>
      <c r="D45" s="2"/>
      <c r="E45" s="28"/>
      <c r="F45" s="28"/>
      <c r="G45" s="2"/>
      <c r="H45" s="2"/>
      <c r="I45" s="2"/>
      <c r="J45" s="2"/>
      <c r="K45" s="2"/>
      <c r="L45" s="2" t="s">
        <v>760</v>
      </c>
      <c r="M45" s="2" t="s">
        <v>761</v>
      </c>
      <c r="N45" s="2">
        <v>134.19999999999999</v>
      </c>
      <c r="O45" s="2" t="s">
        <v>726</v>
      </c>
      <c r="P45" s="28"/>
    </row>
    <row r="46" spans="1:16" s="27" customFormat="1" ht="30" customHeight="1" x14ac:dyDescent="0.3">
      <c r="A46" s="2"/>
      <c r="B46" s="2"/>
      <c r="C46" s="37"/>
      <c r="D46" s="2"/>
      <c r="E46" s="28"/>
      <c r="F46" s="28"/>
      <c r="G46" s="2"/>
      <c r="H46" s="2"/>
      <c r="I46" s="2"/>
      <c r="J46" s="2"/>
      <c r="K46" s="2"/>
      <c r="L46" s="2" t="s">
        <v>762</v>
      </c>
      <c r="M46" s="2" t="s">
        <v>761</v>
      </c>
      <c r="N46" s="2">
        <v>20.2</v>
      </c>
      <c r="O46" s="2" t="s">
        <v>726</v>
      </c>
      <c r="P46" s="28"/>
    </row>
    <row r="47" spans="1:16" s="27" customFormat="1" ht="30" customHeight="1" x14ac:dyDescent="0.3">
      <c r="A47" s="2"/>
      <c r="B47" s="2"/>
      <c r="C47" s="37"/>
      <c r="D47" s="2"/>
      <c r="E47" s="28"/>
      <c r="F47" s="28"/>
      <c r="G47" s="2"/>
      <c r="H47" s="2"/>
      <c r="I47" s="2"/>
      <c r="J47" s="2"/>
      <c r="K47" s="2"/>
      <c r="L47" s="2" t="s">
        <v>763</v>
      </c>
      <c r="M47" s="2" t="s">
        <v>764</v>
      </c>
      <c r="N47" s="2">
        <v>2</v>
      </c>
      <c r="O47" s="2" t="s">
        <v>765</v>
      </c>
      <c r="P47" s="28"/>
    </row>
    <row r="48" spans="1:16" s="27" customFormat="1" ht="30" customHeight="1" x14ac:dyDescent="0.3">
      <c r="A48" s="2"/>
      <c r="B48" s="2"/>
      <c r="C48" s="37"/>
      <c r="D48" s="2"/>
      <c r="E48" s="28"/>
      <c r="F48" s="28"/>
      <c r="G48" s="2"/>
      <c r="H48" s="2"/>
      <c r="I48" s="2"/>
      <c r="J48" s="2"/>
      <c r="K48" s="2"/>
      <c r="L48" s="2" t="s">
        <v>766</v>
      </c>
      <c r="M48" s="2"/>
      <c r="N48" s="2">
        <v>9</v>
      </c>
      <c r="O48" s="2" t="s">
        <v>771</v>
      </c>
      <c r="P48" s="28"/>
    </row>
    <row r="49" spans="1:18" s="27" customFormat="1" ht="30" customHeight="1" x14ac:dyDescent="0.3">
      <c r="A49" s="2"/>
      <c r="B49" s="2"/>
      <c r="C49" s="37"/>
      <c r="D49" s="2"/>
      <c r="E49" s="28"/>
      <c r="F49" s="28"/>
      <c r="G49" s="2"/>
      <c r="H49" s="2"/>
      <c r="I49" s="2"/>
      <c r="J49" s="2"/>
      <c r="K49" s="2"/>
      <c r="L49" s="2" t="s">
        <v>767</v>
      </c>
      <c r="M49" s="2"/>
      <c r="N49" s="2">
        <v>2</v>
      </c>
      <c r="O49" s="2" t="s">
        <v>771</v>
      </c>
      <c r="P49" s="28"/>
    </row>
    <row r="50" spans="1:18" s="27" customFormat="1" ht="30" customHeight="1" x14ac:dyDescent="0.3">
      <c r="A50" s="2"/>
      <c r="B50" s="2"/>
      <c r="C50" s="37"/>
      <c r="D50" s="2"/>
      <c r="E50" s="28"/>
      <c r="F50" s="28"/>
      <c r="G50" s="2"/>
      <c r="H50" s="2"/>
      <c r="I50" s="2"/>
      <c r="J50" s="2"/>
      <c r="K50" s="2"/>
      <c r="L50" s="2" t="s">
        <v>768</v>
      </c>
      <c r="M50" s="2"/>
      <c r="N50" s="2">
        <v>1</v>
      </c>
      <c r="O50" s="2" t="s">
        <v>771</v>
      </c>
      <c r="P50" s="28"/>
    </row>
    <row r="51" spans="1:18" s="27" customFormat="1" ht="30" customHeight="1" x14ac:dyDescent="0.3">
      <c r="A51" s="2"/>
      <c r="B51" s="2"/>
      <c r="C51" s="37"/>
      <c r="D51" s="2"/>
      <c r="E51" s="28"/>
      <c r="F51" s="28"/>
      <c r="G51" s="2"/>
      <c r="H51" s="2"/>
      <c r="I51" s="2"/>
      <c r="J51" s="2"/>
      <c r="K51" s="2"/>
      <c r="L51" s="2" t="s">
        <v>769</v>
      </c>
      <c r="M51" s="2"/>
      <c r="N51" s="2">
        <v>2</v>
      </c>
      <c r="O51" s="2" t="s">
        <v>771</v>
      </c>
      <c r="P51" s="28"/>
    </row>
    <row r="52" spans="1:18" s="27" customFormat="1" ht="30" customHeight="1" x14ac:dyDescent="0.3">
      <c r="A52" s="2"/>
      <c r="B52" s="2"/>
      <c r="C52" s="37"/>
      <c r="D52" s="2"/>
      <c r="E52" s="28"/>
      <c r="F52" s="28"/>
      <c r="G52" s="2"/>
      <c r="H52" s="2"/>
      <c r="I52" s="2"/>
      <c r="J52" s="2"/>
      <c r="K52" s="2"/>
      <c r="L52" s="2" t="s">
        <v>770</v>
      </c>
      <c r="M52" s="2"/>
      <c r="N52" s="2">
        <v>1</v>
      </c>
      <c r="O52" s="2" t="s">
        <v>771</v>
      </c>
      <c r="P52" s="28"/>
    </row>
    <row r="53" spans="1:18" ht="30" customHeight="1" x14ac:dyDescent="0.3">
      <c r="A53" s="2">
        <v>21</v>
      </c>
      <c r="B53" s="2" t="s">
        <v>43</v>
      </c>
      <c r="C53" s="37" t="s">
        <v>94</v>
      </c>
      <c r="D53" s="2" t="s">
        <v>95</v>
      </c>
      <c r="E53" s="28">
        <v>126</v>
      </c>
      <c r="F53" s="28">
        <v>126</v>
      </c>
      <c r="G53" s="2" t="s">
        <v>96</v>
      </c>
      <c r="H53" s="2"/>
      <c r="I53" s="2"/>
      <c r="J53" s="2"/>
      <c r="K53" s="2"/>
      <c r="L53" s="2"/>
      <c r="M53" s="2"/>
      <c r="N53" s="2"/>
      <c r="O53" s="2"/>
      <c r="P53" s="28"/>
      <c r="R53" s="27"/>
    </row>
    <row r="54" spans="1:18" ht="30" customHeight="1" x14ac:dyDescent="0.3">
      <c r="A54" s="2">
        <v>22</v>
      </c>
      <c r="B54" s="2" t="s">
        <v>43</v>
      </c>
      <c r="C54" s="2">
        <v>80</v>
      </c>
      <c r="D54" s="2" t="s">
        <v>75</v>
      </c>
      <c r="E54" s="28">
        <v>493</v>
      </c>
      <c r="F54" s="28">
        <v>493</v>
      </c>
      <c r="G54" s="2" t="s">
        <v>147</v>
      </c>
      <c r="H54" s="2" t="s">
        <v>97</v>
      </c>
      <c r="I54" s="2"/>
      <c r="J54" s="2"/>
      <c r="K54" s="2"/>
      <c r="L54" s="2"/>
      <c r="M54" s="2"/>
      <c r="N54" s="2"/>
      <c r="O54" s="2"/>
      <c r="P54" s="28"/>
      <c r="R54" s="27"/>
    </row>
    <row r="55" spans="1:18" ht="30" customHeight="1" x14ac:dyDescent="0.3">
      <c r="A55" s="2">
        <v>23</v>
      </c>
      <c r="B55" s="2" t="s">
        <v>43</v>
      </c>
      <c r="C55" s="2">
        <v>81</v>
      </c>
      <c r="D55" s="2" t="s">
        <v>86</v>
      </c>
      <c r="E55" s="28">
        <v>1317</v>
      </c>
      <c r="F55" s="28">
        <v>1317</v>
      </c>
      <c r="G55" s="2" t="s">
        <v>148</v>
      </c>
      <c r="H55" s="2" t="s">
        <v>98</v>
      </c>
      <c r="I55" s="2"/>
      <c r="J55" s="2"/>
      <c r="K55" s="2"/>
      <c r="L55" s="2"/>
      <c r="M55" s="2"/>
      <c r="N55" s="2"/>
      <c r="O55" s="2"/>
      <c r="P55" s="28"/>
      <c r="R55" s="27"/>
    </row>
    <row r="56" spans="1:18" ht="30" customHeight="1" x14ac:dyDescent="0.3">
      <c r="A56" s="2">
        <v>24</v>
      </c>
      <c r="B56" s="2" t="s">
        <v>43</v>
      </c>
      <c r="C56" s="39" t="s">
        <v>99</v>
      </c>
      <c r="D56" s="32" t="s">
        <v>100</v>
      </c>
      <c r="E56" s="33">
        <v>164</v>
      </c>
      <c r="F56" s="33">
        <v>164</v>
      </c>
      <c r="G56" s="32" t="s">
        <v>149</v>
      </c>
      <c r="H56" s="32"/>
      <c r="I56" s="32"/>
      <c r="J56" s="32"/>
      <c r="K56" s="32"/>
      <c r="L56" s="32"/>
      <c r="M56" s="32"/>
      <c r="N56" s="32"/>
      <c r="O56" s="32"/>
      <c r="P56" s="33"/>
      <c r="R56" s="27"/>
    </row>
    <row r="57" spans="1:18" ht="30" customHeight="1" x14ac:dyDescent="0.3">
      <c r="A57" s="2">
        <v>25</v>
      </c>
      <c r="B57" s="2" t="s">
        <v>43</v>
      </c>
      <c r="C57" s="40" t="s">
        <v>101</v>
      </c>
      <c r="D57" s="30" t="s">
        <v>44</v>
      </c>
      <c r="E57" s="31">
        <v>674</v>
      </c>
      <c r="F57" s="31">
        <f>E57</f>
        <v>674</v>
      </c>
      <c r="G57" s="30" t="s">
        <v>150</v>
      </c>
      <c r="H57" s="30" t="s">
        <v>102</v>
      </c>
      <c r="I57" s="30"/>
      <c r="J57" s="30"/>
      <c r="K57" s="30"/>
      <c r="L57" s="30"/>
      <c r="M57" s="30"/>
      <c r="N57" s="30"/>
      <c r="O57" s="30"/>
      <c r="P57" s="31"/>
      <c r="R57" s="27"/>
    </row>
    <row r="58" spans="1:18" s="27" customFormat="1" ht="30" customHeight="1" x14ac:dyDescent="0.3">
      <c r="A58" s="2">
        <v>26</v>
      </c>
      <c r="B58" s="2" t="s">
        <v>43</v>
      </c>
      <c r="C58" s="40" t="s">
        <v>103</v>
      </c>
      <c r="D58" s="30" t="s">
        <v>104</v>
      </c>
      <c r="E58" s="31">
        <v>390</v>
      </c>
      <c r="F58" s="31">
        <f t="shared" ref="F58:F160" si="1">E58</f>
        <v>390</v>
      </c>
      <c r="G58" s="30" t="s">
        <v>151</v>
      </c>
      <c r="H58" s="30" t="s">
        <v>105</v>
      </c>
      <c r="I58" s="30"/>
      <c r="J58" s="30"/>
      <c r="K58" s="30"/>
      <c r="L58" s="30"/>
      <c r="M58" s="30"/>
      <c r="N58" s="30"/>
      <c r="O58" s="30"/>
      <c r="P58" s="31" t="s">
        <v>106</v>
      </c>
    </row>
    <row r="59" spans="1:18" s="27" customFormat="1" ht="30" customHeight="1" x14ac:dyDescent="0.3">
      <c r="A59" s="2">
        <v>27</v>
      </c>
      <c r="B59" s="2" t="s">
        <v>43</v>
      </c>
      <c r="C59" s="40" t="s">
        <v>107</v>
      </c>
      <c r="D59" s="30" t="s">
        <v>108</v>
      </c>
      <c r="E59" s="31">
        <v>274</v>
      </c>
      <c r="F59" s="31">
        <f t="shared" si="1"/>
        <v>274</v>
      </c>
      <c r="G59" s="30" t="s">
        <v>150</v>
      </c>
      <c r="H59" s="30" t="s">
        <v>102</v>
      </c>
      <c r="I59" s="30"/>
      <c r="J59" s="30"/>
      <c r="K59" s="30"/>
      <c r="L59" s="30" t="s">
        <v>776</v>
      </c>
      <c r="M59" s="30"/>
      <c r="N59" s="30">
        <v>3</v>
      </c>
      <c r="O59" s="30" t="s">
        <v>783</v>
      </c>
      <c r="P59" s="31"/>
    </row>
    <row r="60" spans="1:18" s="27" customFormat="1" ht="30" customHeight="1" x14ac:dyDescent="0.3">
      <c r="A60" s="2"/>
      <c r="B60" s="2"/>
      <c r="C60" s="40"/>
      <c r="D60" s="30"/>
      <c r="E60" s="31"/>
      <c r="F60" s="31"/>
      <c r="G60" s="30"/>
      <c r="H60" s="30"/>
      <c r="I60" s="30"/>
      <c r="J60" s="30"/>
      <c r="K60" s="30"/>
      <c r="L60" s="30" t="s">
        <v>777</v>
      </c>
      <c r="M60" s="30"/>
      <c r="N60" s="30">
        <v>1</v>
      </c>
      <c r="O60" s="30" t="s">
        <v>783</v>
      </c>
      <c r="P60" s="31"/>
    </row>
    <row r="61" spans="1:18" s="27" customFormat="1" ht="30" customHeight="1" x14ac:dyDescent="0.3">
      <c r="A61" s="2"/>
      <c r="B61" s="2"/>
      <c r="C61" s="40"/>
      <c r="D61" s="30"/>
      <c r="E61" s="31"/>
      <c r="F61" s="31"/>
      <c r="G61" s="30"/>
      <c r="H61" s="30"/>
      <c r="I61" s="30"/>
      <c r="J61" s="30"/>
      <c r="K61" s="30"/>
      <c r="L61" s="30" t="s">
        <v>778</v>
      </c>
      <c r="M61" s="30"/>
      <c r="N61" s="30">
        <v>1</v>
      </c>
      <c r="O61" s="30" t="s">
        <v>783</v>
      </c>
      <c r="P61" s="31"/>
    </row>
    <row r="62" spans="1:18" s="27" customFormat="1" ht="30" customHeight="1" x14ac:dyDescent="0.3">
      <c r="A62" s="2"/>
      <c r="B62" s="2"/>
      <c r="C62" s="40"/>
      <c r="D62" s="30"/>
      <c r="E62" s="31"/>
      <c r="F62" s="31"/>
      <c r="G62" s="30"/>
      <c r="H62" s="30"/>
      <c r="I62" s="30"/>
      <c r="J62" s="30"/>
      <c r="K62" s="30"/>
      <c r="L62" s="30" t="s">
        <v>779</v>
      </c>
      <c r="M62" s="30"/>
      <c r="N62" s="30">
        <v>2</v>
      </c>
      <c r="O62" s="30" t="s">
        <v>783</v>
      </c>
      <c r="P62" s="31"/>
    </row>
    <row r="63" spans="1:18" s="27" customFormat="1" ht="30" customHeight="1" x14ac:dyDescent="0.3">
      <c r="A63" s="2"/>
      <c r="B63" s="2"/>
      <c r="C63" s="40"/>
      <c r="D63" s="30"/>
      <c r="E63" s="31"/>
      <c r="F63" s="31"/>
      <c r="G63" s="30"/>
      <c r="H63" s="30"/>
      <c r="I63" s="30"/>
      <c r="J63" s="30"/>
      <c r="K63" s="30"/>
      <c r="L63" s="30" t="s">
        <v>780</v>
      </c>
      <c r="M63" s="30"/>
      <c r="N63" s="30">
        <v>3</v>
      </c>
      <c r="O63" s="30" t="s">
        <v>783</v>
      </c>
      <c r="P63" s="31"/>
    </row>
    <row r="64" spans="1:18" s="27" customFormat="1" ht="30" customHeight="1" x14ac:dyDescent="0.3">
      <c r="A64" s="2"/>
      <c r="B64" s="2"/>
      <c r="C64" s="40"/>
      <c r="D64" s="30"/>
      <c r="E64" s="31"/>
      <c r="F64" s="31"/>
      <c r="G64" s="30"/>
      <c r="H64" s="30"/>
      <c r="I64" s="30"/>
      <c r="J64" s="30"/>
      <c r="K64" s="30"/>
      <c r="L64" s="30" t="s">
        <v>781</v>
      </c>
      <c r="M64" s="30"/>
      <c r="N64" s="30">
        <v>2</v>
      </c>
      <c r="O64" s="30" t="s">
        <v>782</v>
      </c>
      <c r="P64" s="31"/>
    </row>
    <row r="65" spans="1:18" ht="30" customHeight="1" x14ac:dyDescent="0.3">
      <c r="A65" s="2">
        <v>28</v>
      </c>
      <c r="B65" s="2" t="s">
        <v>43</v>
      </c>
      <c r="C65" s="30">
        <v>83</v>
      </c>
      <c r="D65" s="30" t="s">
        <v>109</v>
      </c>
      <c r="E65" s="31">
        <v>357</v>
      </c>
      <c r="F65" s="31">
        <f t="shared" si="1"/>
        <v>357</v>
      </c>
      <c r="G65" s="30" t="s">
        <v>152</v>
      </c>
      <c r="H65" s="30" t="s">
        <v>110</v>
      </c>
      <c r="I65" s="30"/>
      <c r="J65" s="30"/>
      <c r="K65" s="30"/>
      <c r="L65" s="30" t="s">
        <v>767</v>
      </c>
      <c r="M65" s="30"/>
      <c r="N65" s="30">
        <v>2</v>
      </c>
      <c r="O65" s="30" t="s">
        <v>794</v>
      </c>
      <c r="P65" s="31"/>
      <c r="R65" s="27"/>
    </row>
    <row r="66" spans="1:18" s="27" customFormat="1" ht="30" customHeight="1" x14ac:dyDescent="0.3">
      <c r="A66" s="2"/>
      <c r="B66" s="2"/>
      <c r="C66" s="30"/>
      <c r="D66" s="30"/>
      <c r="E66" s="31"/>
      <c r="F66" s="31"/>
      <c r="G66" s="30"/>
      <c r="H66" s="30"/>
      <c r="I66" s="30"/>
      <c r="J66" s="30"/>
      <c r="K66" s="30"/>
      <c r="L66" s="30" t="s">
        <v>784</v>
      </c>
      <c r="M66" s="30"/>
      <c r="N66" s="30">
        <v>3</v>
      </c>
      <c r="O66" s="30" t="s">
        <v>794</v>
      </c>
      <c r="P66" s="31"/>
    </row>
    <row r="67" spans="1:18" s="27" customFormat="1" ht="30" customHeight="1" x14ac:dyDescent="0.3">
      <c r="A67" s="2"/>
      <c r="B67" s="2"/>
      <c r="C67" s="30"/>
      <c r="D67" s="30"/>
      <c r="E67" s="31"/>
      <c r="F67" s="31"/>
      <c r="G67" s="30"/>
      <c r="H67" s="30"/>
      <c r="I67" s="30"/>
      <c r="J67" s="30"/>
      <c r="K67" s="30"/>
      <c r="L67" s="30" t="s">
        <v>785</v>
      </c>
      <c r="M67" s="30"/>
      <c r="N67" s="30">
        <v>5</v>
      </c>
      <c r="O67" s="30" t="s">
        <v>794</v>
      </c>
      <c r="P67" s="31"/>
    </row>
    <row r="68" spans="1:18" s="27" customFormat="1" ht="30" customHeight="1" x14ac:dyDescent="0.3">
      <c r="A68" s="2"/>
      <c r="B68" s="2"/>
      <c r="C68" s="30"/>
      <c r="D68" s="30"/>
      <c r="E68" s="31"/>
      <c r="F68" s="31"/>
      <c r="G68" s="30"/>
      <c r="H68" s="30"/>
      <c r="I68" s="30"/>
      <c r="J68" s="30"/>
      <c r="K68" s="30"/>
      <c r="L68" s="30" t="s">
        <v>786</v>
      </c>
      <c r="M68" s="30"/>
      <c r="N68" s="30">
        <v>2</v>
      </c>
      <c r="O68" s="30" t="s">
        <v>794</v>
      </c>
      <c r="P68" s="31"/>
    </row>
    <row r="69" spans="1:18" s="27" customFormat="1" ht="30" customHeight="1" x14ac:dyDescent="0.3">
      <c r="A69" s="2"/>
      <c r="B69" s="2"/>
      <c r="C69" s="30"/>
      <c r="D69" s="30"/>
      <c r="E69" s="31"/>
      <c r="F69" s="31"/>
      <c r="G69" s="30"/>
      <c r="H69" s="30"/>
      <c r="I69" s="30"/>
      <c r="J69" s="30"/>
      <c r="K69" s="30"/>
      <c r="L69" s="30" t="s">
        <v>787</v>
      </c>
      <c r="M69" s="30"/>
      <c r="N69" s="30">
        <v>1</v>
      </c>
      <c r="O69" s="30" t="s">
        <v>794</v>
      </c>
      <c r="P69" s="31"/>
    </row>
    <row r="70" spans="1:18" s="27" customFormat="1" ht="30" customHeight="1" x14ac:dyDescent="0.3">
      <c r="A70" s="2"/>
      <c r="B70" s="2"/>
      <c r="C70" s="30"/>
      <c r="D70" s="30"/>
      <c r="E70" s="31"/>
      <c r="F70" s="31"/>
      <c r="G70" s="30"/>
      <c r="H70" s="30"/>
      <c r="I70" s="30"/>
      <c r="J70" s="30"/>
      <c r="K70" s="30"/>
      <c r="L70" s="30" t="s">
        <v>788</v>
      </c>
      <c r="M70" s="30"/>
      <c r="N70" s="30">
        <v>1</v>
      </c>
      <c r="O70" s="30" t="s">
        <v>794</v>
      </c>
      <c r="P70" s="31"/>
    </row>
    <row r="71" spans="1:18" s="27" customFormat="1" ht="30" customHeight="1" x14ac:dyDescent="0.3">
      <c r="A71" s="2"/>
      <c r="B71" s="2"/>
      <c r="C71" s="30"/>
      <c r="D71" s="30"/>
      <c r="E71" s="31"/>
      <c r="F71" s="31"/>
      <c r="G71" s="30"/>
      <c r="H71" s="30"/>
      <c r="I71" s="30"/>
      <c r="J71" s="30"/>
      <c r="K71" s="30"/>
      <c r="L71" s="30" t="s">
        <v>789</v>
      </c>
      <c r="M71" s="30"/>
      <c r="N71" s="30">
        <v>3</v>
      </c>
      <c r="O71" s="30" t="s">
        <v>794</v>
      </c>
      <c r="P71" s="31"/>
    </row>
    <row r="72" spans="1:18" s="27" customFormat="1" ht="30" customHeight="1" x14ac:dyDescent="0.3">
      <c r="A72" s="2"/>
      <c r="B72" s="2"/>
      <c r="C72" s="30"/>
      <c r="D72" s="30"/>
      <c r="E72" s="31"/>
      <c r="F72" s="31"/>
      <c r="G72" s="30"/>
      <c r="H72" s="30"/>
      <c r="I72" s="30"/>
      <c r="J72" s="30"/>
      <c r="K72" s="30"/>
      <c r="L72" s="30" t="s">
        <v>790</v>
      </c>
      <c r="M72" s="30"/>
      <c r="N72" s="30">
        <v>1</v>
      </c>
      <c r="O72" s="30" t="s">
        <v>794</v>
      </c>
      <c r="P72" s="31"/>
    </row>
    <row r="73" spans="1:18" s="27" customFormat="1" ht="30" customHeight="1" x14ac:dyDescent="0.3">
      <c r="A73" s="2"/>
      <c r="B73" s="2"/>
      <c r="C73" s="30"/>
      <c r="D73" s="30"/>
      <c r="E73" s="31"/>
      <c r="F73" s="31"/>
      <c r="G73" s="30"/>
      <c r="H73" s="30"/>
      <c r="I73" s="30"/>
      <c r="J73" s="30"/>
      <c r="K73" s="30"/>
      <c r="L73" s="30" t="s">
        <v>791</v>
      </c>
      <c r="M73" s="30" t="s">
        <v>792</v>
      </c>
      <c r="N73" s="30">
        <v>48</v>
      </c>
      <c r="O73" s="30" t="s">
        <v>793</v>
      </c>
      <c r="P73" s="31"/>
    </row>
    <row r="74" spans="1:18" ht="30" customHeight="1" x14ac:dyDescent="0.3">
      <c r="A74" s="2">
        <v>29</v>
      </c>
      <c r="B74" s="2" t="s">
        <v>43</v>
      </c>
      <c r="C74" s="30">
        <v>84</v>
      </c>
      <c r="D74" s="30" t="s">
        <v>91</v>
      </c>
      <c r="E74" s="31">
        <v>539</v>
      </c>
      <c r="F74" s="31">
        <f t="shared" si="1"/>
        <v>539</v>
      </c>
      <c r="G74" s="30" t="s">
        <v>153</v>
      </c>
      <c r="H74" s="30" t="s">
        <v>111</v>
      </c>
      <c r="I74" s="30"/>
      <c r="J74" s="30"/>
      <c r="K74" s="30"/>
      <c r="L74" s="30"/>
      <c r="M74" s="30"/>
      <c r="N74" s="30"/>
      <c r="O74" s="30"/>
      <c r="P74" s="31"/>
      <c r="R74" s="27"/>
    </row>
    <row r="75" spans="1:18" ht="30" customHeight="1" x14ac:dyDescent="0.3">
      <c r="A75" s="2">
        <v>30</v>
      </c>
      <c r="B75" s="2" t="s">
        <v>43</v>
      </c>
      <c r="C75" s="40" t="s">
        <v>112</v>
      </c>
      <c r="D75" s="30" t="s">
        <v>100</v>
      </c>
      <c r="E75" s="31">
        <v>1332</v>
      </c>
      <c r="F75" s="31">
        <f t="shared" si="1"/>
        <v>1332</v>
      </c>
      <c r="G75" s="30" t="s">
        <v>153</v>
      </c>
      <c r="H75" s="30" t="s">
        <v>111</v>
      </c>
      <c r="I75" s="30"/>
      <c r="J75" s="30"/>
      <c r="K75" s="30"/>
      <c r="L75" s="2"/>
      <c r="M75" s="2"/>
      <c r="N75" s="2"/>
      <c r="O75" s="2"/>
      <c r="P75" s="31"/>
      <c r="R75" s="27"/>
    </row>
    <row r="76" spans="1:18" ht="30" customHeight="1" x14ac:dyDescent="0.3">
      <c r="A76" s="2">
        <v>31</v>
      </c>
      <c r="B76" s="2" t="s">
        <v>43</v>
      </c>
      <c r="C76" s="41" t="s">
        <v>113</v>
      </c>
      <c r="D76" s="32" t="s">
        <v>29</v>
      </c>
      <c r="E76" s="33">
        <v>298</v>
      </c>
      <c r="F76" s="31">
        <f t="shared" si="1"/>
        <v>298</v>
      </c>
      <c r="G76" s="32" t="s">
        <v>154</v>
      </c>
      <c r="H76" s="32" t="s">
        <v>114</v>
      </c>
      <c r="I76" s="32"/>
      <c r="J76" s="32"/>
      <c r="K76" s="32"/>
      <c r="L76" s="32"/>
      <c r="M76" s="32"/>
      <c r="N76" s="32"/>
      <c r="O76" s="32"/>
      <c r="P76" s="33"/>
      <c r="R76" s="27"/>
    </row>
    <row r="77" spans="1:18" ht="30" customHeight="1" x14ac:dyDescent="0.3">
      <c r="A77" s="2">
        <v>32</v>
      </c>
      <c r="B77" s="2" t="s">
        <v>43</v>
      </c>
      <c r="C77" s="42" t="s">
        <v>115</v>
      </c>
      <c r="D77" s="30" t="s">
        <v>26</v>
      </c>
      <c r="E77" s="31">
        <v>506</v>
      </c>
      <c r="F77" s="31">
        <f t="shared" si="1"/>
        <v>506</v>
      </c>
      <c r="G77" s="30" t="s">
        <v>153</v>
      </c>
      <c r="H77" s="30" t="s">
        <v>111</v>
      </c>
      <c r="I77" s="30"/>
      <c r="J77" s="30"/>
      <c r="K77" s="30"/>
      <c r="L77" s="30"/>
      <c r="M77" s="30"/>
      <c r="N77" s="30"/>
      <c r="O77" s="30"/>
      <c r="P77" s="31"/>
      <c r="R77" s="27"/>
    </row>
    <row r="78" spans="1:18" ht="30" customHeight="1" x14ac:dyDescent="0.3">
      <c r="A78" s="2">
        <v>33</v>
      </c>
      <c r="B78" s="2" t="s">
        <v>43</v>
      </c>
      <c r="C78" s="40" t="s">
        <v>116</v>
      </c>
      <c r="D78" s="30" t="s">
        <v>117</v>
      </c>
      <c r="E78" s="31">
        <v>258</v>
      </c>
      <c r="F78" s="31">
        <f t="shared" si="1"/>
        <v>258</v>
      </c>
      <c r="G78" s="32" t="s">
        <v>154</v>
      </c>
      <c r="H78" s="32" t="s">
        <v>114</v>
      </c>
      <c r="I78" s="30"/>
      <c r="J78" s="30"/>
      <c r="K78" s="30"/>
      <c r="L78" s="2"/>
      <c r="M78" s="2"/>
      <c r="N78" s="2"/>
      <c r="O78" s="2"/>
      <c r="P78" s="31"/>
      <c r="R78" s="27"/>
    </row>
    <row r="79" spans="1:18" s="99" customFormat="1" ht="30" customHeight="1" x14ac:dyDescent="0.3">
      <c r="A79" s="95"/>
      <c r="B79" s="95" t="s">
        <v>43</v>
      </c>
      <c r="C79" s="96" t="s">
        <v>1124</v>
      </c>
      <c r="D79" s="95" t="s">
        <v>1135</v>
      </c>
      <c r="E79" s="97">
        <v>737</v>
      </c>
      <c r="F79" s="97">
        <v>737</v>
      </c>
      <c r="G79" s="101" t="s">
        <v>1134</v>
      </c>
      <c r="H79" s="101" t="s">
        <v>114</v>
      </c>
      <c r="I79" s="95"/>
      <c r="J79" s="95"/>
      <c r="K79" s="95"/>
      <c r="L79" s="95"/>
      <c r="M79" s="95"/>
      <c r="N79" s="95"/>
      <c r="O79" s="95"/>
      <c r="P79" s="97"/>
    </row>
    <row r="80" spans="1:18" ht="30" customHeight="1" x14ac:dyDescent="0.3">
      <c r="A80" s="2">
        <v>34</v>
      </c>
      <c r="B80" s="2" t="s">
        <v>43</v>
      </c>
      <c r="C80" s="40" t="s">
        <v>118</v>
      </c>
      <c r="D80" s="30" t="s">
        <v>119</v>
      </c>
      <c r="E80" s="31">
        <v>5818</v>
      </c>
      <c r="F80" s="31">
        <f t="shared" si="1"/>
        <v>5818</v>
      </c>
      <c r="G80" s="30" t="s">
        <v>155</v>
      </c>
      <c r="H80" s="30" t="s">
        <v>120</v>
      </c>
      <c r="I80" s="30"/>
      <c r="J80" s="30"/>
      <c r="K80" s="30"/>
      <c r="L80" s="2"/>
      <c r="M80" s="2"/>
      <c r="N80" s="2"/>
      <c r="O80" s="2"/>
      <c r="P80" s="31"/>
      <c r="R80" s="27"/>
    </row>
    <row r="81" spans="1:18" ht="39" customHeight="1" x14ac:dyDescent="0.3">
      <c r="A81" s="2">
        <v>35</v>
      </c>
      <c r="B81" s="2" t="s">
        <v>43</v>
      </c>
      <c r="C81" s="40" t="s">
        <v>121</v>
      </c>
      <c r="D81" s="30" t="s">
        <v>88</v>
      </c>
      <c r="E81" s="31">
        <v>112</v>
      </c>
      <c r="F81" s="31">
        <v>112</v>
      </c>
      <c r="G81" s="30" t="s">
        <v>156</v>
      </c>
      <c r="H81" s="30" t="s">
        <v>122</v>
      </c>
      <c r="I81" s="30"/>
      <c r="J81" s="30"/>
      <c r="K81" s="30"/>
      <c r="L81" s="30"/>
      <c r="M81" s="30"/>
      <c r="N81" s="30"/>
      <c r="O81" s="30"/>
      <c r="P81" s="31"/>
      <c r="R81" s="27"/>
    </row>
    <row r="82" spans="1:18" ht="30" customHeight="1" x14ac:dyDescent="0.3">
      <c r="A82" s="2">
        <v>36</v>
      </c>
      <c r="B82" s="2" t="s">
        <v>43</v>
      </c>
      <c r="C82" s="30">
        <v>86</v>
      </c>
      <c r="D82" s="30" t="s">
        <v>123</v>
      </c>
      <c r="E82" s="31">
        <v>2945</v>
      </c>
      <c r="F82" s="31">
        <f t="shared" si="1"/>
        <v>2945</v>
      </c>
      <c r="G82" s="30" t="s">
        <v>157</v>
      </c>
      <c r="H82" s="30" t="s">
        <v>102</v>
      </c>
      <c r="I82" s="30"/>
      <c r="J82" s="30"/>
      <c r="K82" s="30"/>
      <c r="L82" s="2"/>
      <c r="M82" s="2"/>
      <c r="N82" s="2"/>
      <c r="O82" s="2"/>
      <c r="P82" s="31"/>
      <c r="R82" s="27"/>
    </row>
    <row r="83" spans="1:18" ht="30" customHeight="1" x14ac:dyDescent="0.3">
      <c r="A83" s="2">
        <v>37</v>
      </c>
      <c r="B83" s="2" t="s">
        <v>43</v>
      </c>
      <c r="C83" s="41" t="s">
        <v>127</v>
      </c>
      <c r="D83" s="32" t="s">
        <v>71</v>
      </c>
      <c r="E83" s="33">
        <v>1498</v>
      </c>
      <c r="F83" s="31">
        <f t="shared" si="1"/>
        <v>1498</v>
      </c>
      <c r="G83" s="32" t="s">
        <v>158</v>
      </c>
      <c r="H83" s="32" t="s">
        <v>124</v>
      </c>
      <c r="I83" s="32" t="s">
        <v>125</v>
      </c>
      <c r="J83" s="32" t="s">
        <v>68</v>
      </c>
      <c r="K83" s="32" t="s">
        <v>126</v>
      </c>
      <c r="L83" s="32"/>
      <c r="M83" s="32"/>
      <c r="N83" s="32"/>
      <c r="O83" s="32"/>
      <c r="P83" s="33"/>
      <c r="R83" s="27"/>
    </row>
    <row r="84" spans="1:18" ht="30" customHeight="1" x14ac:dyDescent="0.3">
      <c r="A84" s="2">
        <v>38</v>
      </c>
      <c r="B84" s="2" t="s">
        <v>43</v>
      </c>
      <c r="C84" s="37" t="s">
        <v>128</v>
      </c>
      <c r="D84" s="2" t="s">
        <v>88</v>
      </c>
      <c r="E84" s="28">
        <v>109</v>
      </c>
      <c r="F84" s="31">
        <f t="shared" si="1"/>
        <v>109</v>
      </c>
      <c r="G84" s="2" t="s">
        <v>28</v>
      </c>
      <c r="H84" s="2"/>
      <c r="I84" s="2"/>
      <c r="J84" s="2"/>
      <c r="K84" s="2"/>
      <c r="L84" s="2"/>
      <c r="M84" s="2"/>
      <c r="N84" s="2"/>
      <c r="O84" s="2"/>
      <c r="P84" s="28"/>
      <c r="R84" s="27"/>
    </row>
    <row r="85" spans="1:18" ht="30" customHeight="1" x14ac:dyDescent="0.3">
      <c r="A85" s="2">
        <v>39</v>
      </c>
      <c r="B85" s="2" t="s">
        <v>43</v>
      </c>
      <c r="C85" s="37" t="s">
        <v>129</v>
      </c>
      <c r="D85" s="2" t="s">
        <v>100</v>
      </c>
      <c r="E85" s="28">
        <v>7</v>
      </c>
      <c r="F85" s="31">
        <f t="shared" si="1"/>
        <v>7</v>
      </c>
      <c r="G85" s="2" t="s">
        <v>159</v>
      </c>
      <c r="H85" s="2" t="s">
        <v>130</v>
      </c>
      <c r="I85" s="2"/>
      <c r="J85" s="2"/>
      <c r="K85" s="2"/>
      <c r="L85" s="2"/>
      <c r="M85" s="2"/>
      <c r="N85" s="2"/>
      <c r="O85" s="2"/>
      <c r="P85" s="28" t="s">
        <v>106</v>
      </c>
      <c r="R85" s="27"/>
    </row>
    <row r="86" spans="1:18" ht="30" customHeight="1" x14ac:dyDescent="0.3">
      <c r="A86" s="2">
        <v>40</v>
      </c>
      <c r="B86" s="2" t="s">
        <v>43</v>
      </c>
      <c r="C86" s="37" t="s">
        <v>131</v>
      </c>
      <c r="D86" s="2" t="s">
        <v>86</v>
      </c>
      <c r="E86" s="28">
        <v>4841</v>
      </c>
      <c r="F86" s="31">
        <f t="shared" si="1"/>
        <v>4841</v>
      </c>
      <c r="G86" s="2" t="s">
        <v>160</v>
      </c>
      <c r="H86" s="2" t="s">
        <v>132</v>
      </c>
      <c r="I86" s="2"/>
      <c r="J86" s="2"/>
      <c r="K86" s="2"/>
      <c r="L86" s="2"/>
      <c r="M86" s="2"/>
      <c r="N86" s="2"/>
      <c r="O86" s="2"/>
      <c r="P86" s="28"/>
      <c r="R86" s="27"/>
    </row>
    <row r="87" spans="1:18" ht="30" customHeight="1" x14ac:dyDescent="0.3">
      <c r="A87" s="2">
        <v>41</v>
      </c>
      <c r="B87" s="2" t="s">
        <v>43</v>
      </c>
      <c r="C87" s="37" t="s">
        <v>133</v>
      </c>
      <c r="D87" s="2" t="s">
        <v>134</v>
      </c>
      <c r="E87" s="28">
        <v>1507</v>
      </c>
      <c r="F87" s="31">
        <f t="shared" si="1"/>
        <v>1507</v>
      </c>
      <c r="G87" s="2" t="s">
        <v>161</v>
      </c>
      <c r="H87" s="2" t="s">
        <v>135</v>
      </c>
      <c r="I87" s="2"/>
      <c r="J87" s="2"/>
      <c r="K87" s="2"/>
      <c r="L87" s="2"/>
      <c r="M87" s="2"/>
      <c r="N87" s="2"/>
      <c r="O87" s="2"/>
      <c r="P87" s="28"/>
      <c r="R87" s="27"/>
    </row>
    <row r="88" spans="1:18" ht="30" customHeight="1" x14ac:dyDescent="0.3">
      <c r="A88" s="2">
        <v>42</v>
      </c>
      <c r="B88" s="2" t="s">
        <v>43</v>
      </c>
      <c r="C88" s="37" t="s">
        <v>136</v>
      </c>
      <c r="D88" s="2" t="s">
        <v>95</v>
      </c>
      <c r="E88" s="28">
        <v>69</v>
      </c>
      <c r="F88" s="31">
        <f t="shared" si="1"/>
        <v>69</v>
      </c>
      <c r="G88" s="2" t="s">
        <v>162</v>
      </c>
      <c r="H88" s="2" t="s">
        <v>137</v>
      </c>
      <c r="I88" s="2"/>
      <c r="J88" s="2"/>
      <c r="K88" s="2"/>
      <c r="L88" s="2"/>
      <c r="M88" s="2"/>
      <c r="N88" s="2"/>
      <c r="O88" s="2"/>
      <c r="P88" s="28" t="s">
        <v>138</v>
      </c>
      <c r="R88" s="27"/>
    </row>
    <row r="89" spans="1:18" ht="30" customHeight="1" x14ac:dyDescent="0.3">
      <c r="A89" s="2">
        <v>43</v>
      </c>
      <c r="B89" s="2" t="s">
        <v>43</v>
      </c>
      <c r="C89" s="2">
        <v>89</v>
      </c>
      <c r="D89" s="2" t="s">
        <v>139</v>
      </c>
      <c r="E89" s="28">
        <v>1815</v>
      </c>
      <c r="F89" s="31">
        <f t="shared" si="1"/>
        <v>1815</v>
      </c>
      <c r="G89" s="2" t="s">
        <v>163</v>
      </c>
      <c r="H89" s="2" t="s">
        <v>140</v>
      </c>
      <c r="I89" s="2"/>
      <c r="J89" s="2"/>
      <c r="K89" s="2"/>
      <c r="L89" s="2"/>
      <c r="M89" s="2"/>
      <c r="N89" s="2"/>
      <c r="O89" s="2"/>
      <c r="P89" s="28"/>
      <c r="R89" s="27"/>
    </row>
    <row r="90" spans="1:18" ht="30" customHeight="1" x14ac:dyDescent="0.3">
      <c r="A90" s="2">
        <v>44</v>
      </c>
      <c r="B90" s="2" t="s">
        <v>43</v>
      </c>
      <c r="C90" s="37" t="s">
        <v>141</v>
      </c>
      <c r="D90" s="2" t="s">
        <v>100</v>
      </c>
      <c r="E90" s="28">
        <v>2172</v>
      </c>
      <c r="F90" s="31">
        <f t="shared" si="1"/>
        <v>2172</v>
      </c>
      <c r="G90" s="2" t="s">
        <v>164</v>
      </c>
      <c r="H90" s="2" t="s">
        <v>165</v>
      </c>
      <c r="I90" s="2" t="s">
        <v>30</v>
      </c>
      <c r="J90" s="2" t="s">
        <v>166</v>
      </c>
      <c r="K90" s="2" t="s">
        <v>167</v>
      </c>
      <c r="L90" s="2" t="s">
        <v>795</v>
      </c>
      <c r="M90" s="2"/>
      <c r="N90" s="2">
        <v>56</v>
      </c>
      <c r="O90" s="2" t="s">
        <v>798</v>
      </c>
      <c r="P90" s="28"/>
      <c r="R90" s="27"/>
    </row>
    <row r="91" spans="1:18" s="27" customFormat="1" ht="30" customHeight="1" x14ac:dyDescent="0.3">
      <c r="A91" s="2"/>
      <c r="B91" s="2"/>
      <c r="C91" s="37"/>
      <c r="D91" s="2"/>
      <c r="E91" s="28"/>
      <c r="F91" s="31"/>
      <c r="G91" s="2"/>
      <c r="H91" s="2"/>
      <c r="I91" s="2"/>
      <c r="J91" s="2"/>
      <c r="K91" s="2"/>
      <c r="L91" s="2" t="s">
        <v>796</v>
      </c>
      <c r="M91" s="2"/>
      <c r="N91" s="2">
        <v>1</v>
      </c>
      <c r="O91" s="2" t="s">
        <v>798</v>
      </c>
      <c r="P91" s="28"/>
    </row>
    <row r="92" spans="1:18" s="27" customFormat="1" ht="30" customHeight="1" x14ac:dyDescent="0.3">
      <c r="A92" s="2"/>
      <c r="B92" s="2"/>
      <c r="C92" s="37"/>
      <c r="D92" s="2"/>
      <c r="E92" s="28"/>
      <c r="F92" s="31"/>
      <c r="G92" s="2"/>
      <c r="H92" s="2"/>
      <c r="I92" s="2"/>
      <c r="J92" s="2"/>
      <c r="K92" s="2"/>
      <c r="L92" s="2" t="s">
        <v>797</v>
      </c>
      <c r="M92" s="2"/>
      <c r="N92" s="2">
        <v>8</v>
      </c>
      <c r="O92" s="2" t="s">
        <v>798</v>
      </c>
      <c r="P92" s="28"/>
    </row>
    <row r="93" spans="1:18" s="27" customFormat="1" ht="30" customHeight="1" x14ac:dyDescent="0.3">
      <c r="A93" s="2">
        <v>45</v>
      </c>
      <c r="B93" s="2" t="s">
        <v>43</v>
      </c>
      <c r="C93" s="37" t="s">
        <v>168</v>
      </c>
      <c r="D93" s="2" t="s">
        <v>59</v>
      </c>
      <c r="E93" s="28">
        <v>860</v>
      </c>
      <c r="F93" s="31">
        <f t="shared" si="1"/>
        <v>860</v>
      </c>
      <c r="G93" s="2" t="s">
        <v>169</v>
      </c>
      <c r="H93" s="2" t="s">
        <v>170</v>
      </c>
      <c r="I93" s="2"/>
      <c r="J93" s="2"/>
      <c r="K93" s="2"/>
      <c r="L93" s="2"/>
      <c r="M93" s="2"/>
      <c r="N93" s="2"/>
      <c r="O93" s="2"/>
      <c r="P93" s="28"/>
    </row>
    <row r="94" spans="1:18" ht="30" customHeight="1" x14ac:dyDescent="0.3">
      <c r="A94" s="2">
        <v>46</v>
      </c>
      <c r="B94" s="2" t="s">
        <v>43</v>
      </c>
      <c r="C94" s="37" t="s">
        <v>171</v>
      </c>
      <c r="D94" s="2" t="s">
        <v>88</v>
      </c>
      <c r="E94" s="28">
        <v>26</v>
      </c>
      <c r="F94" s="31">
        <v>26</v>
      </c>
      <c r="G94" s="2" t="s">
        <v>172</v>
      </c>
      <c r="H94" s="2" t="s">
        <v>173</v>
      </c>
      <c r="I94" s="2" t="s">
        <v>174</v>
      </c>
      <c r="J94" s="2" t="s">
        <v>68</v>
      </c>
      <c r="K94" s="2" t="s">
        <v>175</v>
      </c>
      <c r="L94" s="2"/>
      <c r="M94" s="2"/>
      <c r="N94" s="2"/>
      <c r="O94" s="2"/>
      <c r="P94" s="28"/>
      <c r="R94" s="27"/>
    </row>
    <row r="95" spans="1:18" s="27" customFormat="1" ht="30" customHeight="1" x14ac:dyDescent="0.3">
      <c r="A95" s="2">
        <v>47</v>
      </c>
      <c r="B95" s="2" t="s">
        <v>43</v>
      </c>
      <c r="C95" s="37" t="s">
        <v>176</v>
      </c>
      <c r="D95" s="2" t="s">
        <v>177</v>
      </c>
      <c r="E95" s="28">
        <v>53</v>
      </c>
      <c r="F95" s="31">
        <f t="shared" si="1"/>
        <v>53</v>
      </c>
      <c r="G95" s="2" t="s">
        <v>178</v>
      </c>
      <c r="H95" s="2" t="s">
        <v>179</v>
      </c>
      <c r="I95" s="2"/>
      <c r="J95" s="2"/>
      <c r="K95" s="2"/>
      <c r="L95" s="2"/>
      <c r="M95" s="2"/>
      <c r="N95" s="2"/>
      <c r="O95" s="2"/>
      <c r="P95" s="28"/>
    </row>
    <row r="96" spans="1:18" ht="30" customHeight="1" x14ac:dyDescent="0.3">
      <c r="A96" s="2">
        <v>48</v>
      </c>
      <c r="B96" s="2" t="s">
        <v>43</v>
      </c>
      <c r="C96" s="37" t="s">
        <v>180</v>
      </c>
      <c r="D96" s="2" t="s">
        <v>71</v>
      </c>
      <c r="E96" s="28">
        <v>549</v>
      </c>
      <c r="F96" s="31">
        <f t="shared" si="1"/>
        <v>549</v>
      </c>
      <c r="G96" s="2" t="s">
        <v>181</v>
      </c>
      <c r="H96" s="2" t="s">
        <v>182</v>
      </c>
      <c r="I96" s="2"/>
      <c r="J96" s="2"/>
      <c r="K96" s="2"/>
      <c r="L96" s="2" t="s">
        <v>799</v>
      </c>
      <c r="M96" s="2"/>
      <c r="N96" s="2">
        <v>66</v>
      </c>
      <c r="O96" s="2" t="s">
        <v>802</v>
      </c>
      <c r="P96" s="28"/>
      <c r="R96" s="27"/>
    </row>
    <row r="97" spans="1:18" s="27" customFormat="1" ht="30" customHeight="1" x14ac:dyDescent="0.3">
      <c r="A97" s="2"/>
      <c r="B97" s="2"/>
      <c r="C97" s="37"/>
      <c r="D97" s="2"/>
      <c r="E97" s="28"/>
      <c r="F97" s="31"/>
      <c r="G97" s="2"/>
      <c r="H97" s="2"/>
      <c r="I97" s="2"/>
      <c r="J97" s="2"/>
      <c r="K97" s="2"/>
      <c r="L97" s="2" t="s">
        <v>800</v>
      </c>
      <c r="M97" s="2"/>
      <c r="N97" s="2">
        <v>1</v>
      </c>
      <c r="O97" s="2" t="s">
        <v>802</v>
      </c>
      <c r="P97" s="28"/>
    </row>
    <row r="98" spans="1:18" s="27" customFormat="1" ht="30" customHeight="1" x14ac:dyDescent="0.3">
      <c r="A98" s="2"/>
      <c r="B98" s="2"/>
      <c r="C98" s="37"/>
      <c r="D98" s="2"/>
      <c r="E98" s="28"/>
      <c r="F98" s="31"/>
      <c r="G98" s="2"/>
      <c r="H98" s="2"/>
      <c r="I98" s="2"/>
      <c r="J98" s="2"/>
      <c r="K98" s="2"/>
      <c r="L98" s="2" t="s">
        <v>801</v>
      </c>
      <c r="M98" s="2"/>
      <c r="N98" s="2">
        <v>1</v>
      </c>
      <c r="O98" s="2" t="s">
        <v>802</v>
      </c>
      <c r="P98" s="28"/>
    </row>
    <row r="99" spans="1:18" ht="30" customHeight="1" x14ac:dyDescent="0.3">
      <c r="A99" s="2">
        <v>49</v>
      </c>
      <c r="B99" s="2" t="s">
        <v>43</v>
      </c>
      <c r="C99" s="37" t="s">
        <v>183</v>
      </c>
      <c r="D99" s="2" t="s">
        <v>56</v>
      </c>
      <c r="E99" s="28">
        <v>28</v>
      </c>
      <c r="F99" s="31">
        <f t="shared" si="1"/>
        <v>28</v>
      </c>
      <c r="G99" s="2" t="s">
        <v>184</v>
      </c>
      <c r="H99" s="2"/>
      <c r="I99" s="2"/>
      <c r="J99" s="2"/>
      <c r="K99" s="2"/>
      <c r="L99" s="2"/>
      <c r="M99" s="2"/>
      <c r="N99" s="2"/>
      <c r="O99" s="2"/>
      <c r="P99" s="28"/>
      <c r="R99" s="27"/>
    </row>
    <row r="100" spans="1:18" ht="30" customHeight="1" x14ac:dyDescent="0.3">
      <c r="A100" s="2">
        <v>50</v>
      </c>
      <c r="B100" s="2" t="s">
        <v>43</v>
      </c>
      <c r="C100" s="36" t="s">
        <v>185</v>
      </c>
      <c r="D100" s="2" t="s">
        <v>86</v>
      </c>
      <c r="E100" s="28">
        <v>107</v>
      </c>
      <c r="F100" s="31">
        <f t="shared" si="1"/>
        <v>107</v>
      </c>
      <c r="G100" s="2" t="s">
        <v>42</v>
      </c>
      <c r="H100" s="2" t="s">
        <v>186</v>
      </c>
      <c r="I100" s="2"/>
      <c r="J100" s="2"/>
      <c r="K100" s="2"/>
      <c r="L100" s="2"/>
      <c r="M100" s="2"/>
      <c r="N100" s="2"/>
      <c r="O100" s="2"/>
      <c r="P100" s="28"/>
      <c r="R100" s="27"/>
    </row>
    <row r="101" spans="1:18" ht="30" customHeight="1" x14ac:dyDescent="0.3">
      <c r="A101" s="2">
        <v>51</v>
      </c>
      <c r="B101" s="2" t="s">
        <v>43</v>
      </c>
      <c r="C101" s="37" t="s">
        <v>187</v>
      </c>
      <c r="D101" s="2" t="s">
        <v>123</v>
      </c>
      <c r="E101" s="28">
        <v>467</v>
      </c>
      <c r="F101" s="31">
        <f t="shared" si="1"/>
        <v>467</v>
      </c>
      <c r="G101" s="2" t="s">
        <v>199</v>
      </c>
      <c r="H101" s="2" t="s">
        <v>188</v>
      </c>
      <c r="I101" s="2"/>
      <c r="J101" s="2"/>
      <c r="K101" s="2"/>
      <c r="L101" s="2" t="s">
        <v>766</v>
      </c>
      <c r="M101" s="2"/>
      <c r="N101" s="2">
        <v>57</v>
      </c>
      <c r="O101" s="2" t="s">
        <v>803</v>
      </c>
      <c r="P101" s="28"/>
      <c r="R101" s="27"/>
    </row>
    <row r="102" spans="1:18" ht="30" customHeight="1" x14ac:dyDescent="0.3">
      <c r="A102" s="2">
        <v>52</v>
      </c>
      <c r="B102" s="2" t="s">
        <v>43</v>
      </c>
      <c r="C102" s="37" t="s">
        <v>189</v>
      </c>
      <c r="D102" s="2" t="s">
        <v>25</v>
      </c>
      <c r="E102" s="28">
        <v>140</v>
      </c>
      <c r="F102" s="31">
        <f t="shared" si="1"/>
        <v>140</v>
      </c>
      <c r="G102" s="2" t="s">
        <v>45</v>
      </c>
      <c r="H102" s="2"/>
      <c r="I102" s="2"/>
      <c r="J102" s="2"/>
      <c r="K102" s="2"/>
      <c r="L102" s="2"/>
      <c r="M102" s="2"/>
      <c r="N102" s="2"/>
      <c r="O102" s="2"/>
      <c r="P102" s="28"/>
      <c r="R102" s="27"/>
    </row>
    <row r="103" spans="1:18" ht="30" customHeight="1" x14ac:dyDescent="0.3">
      <c r="A103" s="2">
        <v>53</v>
      </c>
      <c r="B103" s="2" t="s">
        <v>43</v>
      </c>
      <c r="C103" s="2">
        <v>91</v>
      </c>
      <c r="D103" s="2" t="s">
        <v>25</v>
      </c>
      <c r="E103" s="28">
        <v>1210</v>
      </c>
      <c r="F103" s="31">
        <f t="shared" si="1"/>
        <v>1210</v>
      </c>
      <c r="G103" s="2" t="s">
        <v>200</v>
      </c>
      <c r="H103" s="2" t="s">
        <v>190</v>
      </c>
      <c r="I103" s="2"/>
      <c r="J103" s="2"/>
      <c r="K103" s="2"/>
      <c r="L103" s="2"/>
      <c r="M103" s="2"/>
      <c r="N103" s="2"/>
      <c r="O103" s="2"/>
      <c r="P103" s="28"/>
      <c r="R103" s="27"/>
    </row>
    <row r="104" spans="1:18" ht="30" customHeight="1" x14ac:dyDescent="0.3">
      <c r="A104" s="2">
        <v>54</v>
      </c>
      <c r="B104" s="2" t="s">
        <v>43</v>
      </c>
      <c r="C104" s="37" t="s">
        <v>191</v>
      </c>
      <c r="D104" s="2" t="s">
        <v>25</v>
      </c>
      <c r="E104" s="28">
        <v>1078</v>
      </c>
      <c r="F104" s="31">
        <f t="shared" si="1"/>
        <v>1078</v>
      </c>
      <c r="G104" s="2" t="s">
        <v>201</v>
      </c>
      <c r="H104" s="2" t="s">
        <v>192</v>
      </c>
      <c r="I104" s="2" t="s">
        <v>193</v>
      </c>
      <c r="J104" s="2" t="s">
        <v>194</v>
      </c>
      <c r="K104" s="2" t="s">
        <v>195</v>
      </c>
      <c r="L104" s="2"/>
      <c r="M104" s="2"/>
      <c r="N104" s="2"/>
      <c r="O104" s="2"/>
      <c r="P104" s="28"/>
      <c r="R104" s="27"/>
    </row>
    <row r="105" spans="1:18" ht="30" customHeight="1" x14ac:dyDescent="0.3">
      <c r="A105" s="2">
        <v>55</v>
      </c>
      <c r="B105" s="2" t="s">
        <v>43</v>
      </c>
      <c r="C105" s="37" t="s">
        <v>196</v>
      </c>
      <c r="D105" s="2" t="s">
        <v>25</v>
      </c>
      <c r="E105" s="28">
        <v>506</v>
      </c>
      <c r="F105" s="31">
        <f t="shared" si="1"/>
        <v>506</v>
      </c>
      <c r="G105" s="2" t="s">
        <v>197</v>
      </c>
      <c r="H105" s="2" t="s">
        <v>198</v>
      </c>
      <c r="I105" s="2"/>
      <c r="J105" s="2"/>
      <c r="K105" s="2"/>
      <c r="L105" s="2"/>
      <c r="M105" s="2"/>
      <c r="N105" s="2"/>
      <c r="O105" s="2"/>
      <c r="P105" s="28"/>
      <c r="R105" s="27"/>
    </row>
    <row r="106" spans="1:18" ht="30" customHeight="1" x14ac:dyDescent="0.3">
      <c r="A106" s="2">
        <v>56</v>
      </c>
      <c r="B106" s="2" t="s">
        <v>43</v>
      </c>
      <c r="C106" s="37" t="s">
        <v>202</v>
      </c>
      <c r="D106" s="2" t="s">
        <v>95</v>
      </c>
      <c r="E106" s="28">
        <v>152</v>
      </c>
      <c r="F106" s="31">
        <f t="shared" si="1"/>
        <v>152</v>
      </c>
      <c r="G106" s="2" t="s">
        <v>203</v>
      </c>
      <c r="H106" s="2" t="s">
        <v>204</v>
      </c>
      <c r="I106" s="2"/>
      <c r="J106" s="2"/>
      <c r="K106" s="2"/>
      <c r="L106" s="2"/>
      <c r="M106" s="2"/>
      <c r="N106" s="2"/>
      <c r="O106" s="2"/>
      <c r="P106" s="28"/>
      <c r="R106" s="27"/>
    </row>
    <row r="107" spans="1:18" ht="30" customHeight="1" x14ac:dyDescent="0.3">
      <c r="A107" s="2">
        <v>57</v>
      </c>
      <c r="B107" s="2" t="s">
        <v>43</v>
      </c>
      <c r="C107" s="37" t="s">
        <v>205</v>
      </c>
      <c r="D107" s="2" t="s">
        <v>86</v>
      </c>
      <c r="E107" s="28">
        <v>10</v>
      </c>
      <c r="F107" s="31">
        <f t="shared" si="1"/>
        <v>10</v>
      </c>
      <c r="G107" s="2" t="s">
        <v>203</v>
      </c>
      <c r="H107" s="2" t="s">
        <v>204</v>
      </c>
      <c r="I107" s="2"/>
      <c r="J107" s="2"/>
      <c r="K107" s="2"/>
      <c r="L107" s="2"/>
      <c r="M107" s="2"/>
      <c r="N107" s="2"/>
      <c r="O107" s="2"/>
      <c r="P107" s="28"/>
      <c r="R107" s="27"/>
    </row>
    <row r="108" spans="1:18" ht="30" customHeight="1" x14ac:dyDescent="0.3">
      <c r="A108" s="2">
        <v>58</v>
      </c>
      <c r="B108" s="2" t="s">
        <v>43</v>
      </c>
      <c r="C108" s="37" t="s">
        <v>206</v>
      </c>
      <c r="D108" s="2" t="s">
        <v>25</v>
      </c>
      <c r="E108" s="28">
        <v>826</v>
      </c>
      <c r="F108" s="31">
        <f t="shared" si="1"/>
        <v>826</v>
      </c>
      <c r="G108" s="2" t="s">
        <v>207</v>
      </c>
      <c r="H108" s="2" t="s">
        <v>208</v>
      </c>
      <c r="I108" s="2" t="s">
        <v>209</v>
      </c>
      <c r="J108" s="2" t="s">
        <v>210</v>
      </c>
      <c r="K108" s="2" t="s">
        <v>69</v>
      </c>
      <c r="L108" s="2"/>
      <c r="M108" s="2"/>
      <c r="N108" s="2"/>
      <c r="O108" s="2"/>
      <c r="P108" s="28"/>
      <c r="R108" s="27"/>
    </row>
    <row r="109" spans="1:18" ht="30" customHeight="1" x14ac:dyDescent="0.3">
      <c r="A109" s="2">
        <v>59</v>
      </c>
      <c r="B109" s="2" t="s">
        <v>43</v>
      </c>
      <c r="C109" s="37" t="s">
        <v>211</v>
      </c>
      <c r="D109" s="2" t="s">
        <v>25</v>
      </c>
      <c r="E109" s="28">
        <v>1379</v>
      </c>
      <c r="F109" s="31">
        <f t="shared" si="1"/>
        <v>1379</v>
      </c>
      <c r="G109" s="2" t="s">
        <v>212</v>
      </c>
      <c r="H109" s="2" t="s">
        <v>213</v>
      </c>
      <c r="I109" s="2"/>
      <c r="J109" s="2"/>
      <c r="K109" s="2"/>
      <c r="L109" s="2"/>
      <c r="M109" s="2"/>
      <c r="N109" s="2"/>
      <c r="O109" s="2"/>
      <c r="P109" s="28"/>
      <c r="R109" s="27"/>
    </row>
    <row r="110" spans="1:18" s="27" customFormat="1" ht="30" customHeight="1" x14ac:dyDescent="0.3">
      <c r="A110" s="2">
        <v>60</v>
      </c>
      <c r="B110" s="2" t="s">
        <v>43</v>
      </c>
      <c r="C110" s="37" t="s">
        <v>214</v>
      </c>
      <c r="D110" s="2" t="s">
        <v>177</v>
      </c>
      <c r="E110" s="28">
        <v>86</v>
      </c>
      <c r="F110" s="31">
        <f t="shared" si="1"/>
        <v>86</v>
      </c>
      <c r="G110" s="2" t="s">
        <v>215</v>
      </c>
      <c r="H110" s="2" t="s">
        <v>216</v>
      </c>
      <c r="I110" s="2"/>
      <c r="J110" s="2"/>
      <c r="K110" s="2"/>
      <c r="L110" s="2"/>
      <c r="M110" s="2"/>
      <c r="N110" s="2"/>
      <c r="O110" s="2"/>
      <c r="P110" s="28"/>
    </row>
    <row r="111" spans="1:18" ht="30" customHeight="1" x14ac:dyDescent="0.3">
      <c r="A111" s="2">
        <v>61</v>
      </c>
      <c r="B111" s="2" t="s">
        <v>43</v>
      </c>
      <c r="C111" s="2">
        <v>94</v>
      </c>
      <c r="D111" s="2" t="s">
        <v>217</v>
      </c>
      <c r="E111" s="28">
        <v>11744</v>
      </c>
      <c r="F111" s="31">
        <f t="shared" si="1"/>
        <v>11744</v>
      </c>
      <c r="G111" s="2" t="s">
        <v>93</v>
      </c>
      <c r="H111" s="2"/>
      <c r="I111" s="2"/>
      <c r="J111" s="2"/>
      <c r="K111" s="2"/>
      <c r="L111" s="2"/>
      <c r="M111" s="2"/>
      <c r="N111" s="2"/>
      <c r="O111" s="2"/>
      <c r="P111" s="28"/>
      <c r="R111" s="27"/>
    </row>
    <row r="112" spans="1:18" ht="30" customHeight="1" x14ac:dyDescent="0.3">
      <c r="A112" s="2">
        <v>62</v>
      </c>
      <c r="B112" s="2" t="s">
        <v>43</v>
      </c>
      <c r="C112" s="2">
        <v>96</v>
      </c>
      <c r="D112" s="2" t="s">
        <v>218</v>
      </c>
      <c r="E112" s="28">
        <v>486</v>
      </c>
      <c r="F112" s="31">
        <f t="shared" si="1"/>
        <v>486</v>
      </c>
      <c r="G112" s="2" t="s">
        <v>219</v>
      </c>
      <c r="H112" s="2" t="s">
        <v>220</v>
      </c>
      <c r="I112" s="2"/>
      <c r="J112" s="2"/>
      <c r="K112" s="2"/>
      <c r="L112" s="2" t="s">
        <v>804</v>
      </c>
      <c r="M112" s="2" t="s">
        <v>805</v>
      </c>
      <c r="N112" s="2">
        <v>65</v>
      </c>
      <c r="O112" s="2" t="s">
        <v>726</v>
      </c>
      <c r="P112" s="28"/>
      <c r="R112" s="27"/>
    </row>
    <row r="113" spans="1:18" ht="30" customHeight="1" x14ac:dyDescent="0.3">
      <c r="A113" s="2">
        <v>63</v>
      </c>
      <c r="B113" s="2" t="s">
        <v>43</v>
      </c>
      <c r="C113" s="2">
        <v>97</v>
      </c>
      <c r="D113" s="2" t="s">
        <v>54</v>
      </c>
      <c r="E113" s="28">
        <v>228</v>
      </c>
      <c r="F113" s="31">
        <f t="shared" si="1"/>
        <v>228</v>
      </c>
      <c r="G113" s="2" t="s">
        <v>221</v>
      </c>
      <c r="H113" s="2" t="s">
        <v>220</v>
      </c>
      <c r="I113" s="2"/>
      <c r="J113" s="2"/>
      <c r="K113" s="2"/>
      <c r="L113" s="2" t="s">
        <v>731</v>
      </c>
      <c r="M113" s="2" t="s">
        <v>806</v>
      </c>
      <c r="N113" s="2">
        <v>20.8</v>
      </c>
      <c r="O113" s="2" t="s">
        <v>726</v>
      </c>
      <c r="P113" s="28"/>
      <c r="R113" s="27"/>
    </row>
    <row r="114" spans="1:18" s="27" customFormat="1" ht="30" customHeight="1" x14ac:dyDescent="0.3">
      <c r="A114" s="2"/>
      <c r="B114" s="2"/>
      <c r="C114" s="2"/>
      <c r="D114" s="2"/>
      <c r="E114" s="28"/>
      <c r="F114" s="31"/>
      <c r="G114" s="2"/>
      <c r="H114" s="2"/>
      <c r="I114" s="2"/>
      <c r="J114" s="2"/>
      <c r="K114" s="2"/>
      <c r="L114" s="2" t="s">
        <v>807</v>
      </c>
      <c r="M114" s="2"/>
      <c r="N114" s="2">
        <v>8</v>
      </c>
      <c r="O114" s="2" t="s">
        <v>810</v>
      </c>
      <c r="P114" s="28"/>
    </row>
    <row r="115" spans="1:18" s="27" customFormat="1" ht="30" customHeight="1" x14ac:dyDescent="0.3">
      <c r="A115" s="2"/>
      <c r="B115" s="2"/>
      <c r="C115" s="2"/>
      <c r="D115" s="2"/>
      <c r="E115" s="28"/>
      <c r="F115" s="31"/>
      <c r="G115" s="2"/>
      <c r="H115" s="2"/>
      <c r="I115" s="2"/>
      <c r="J115" s="2"/>
      <c r="K115" s="2"/>
      <c r="L115" s="2" t="s">
        <v>808</v>
      </c>
      <c r="M115" s="2"/>
      <c r="N115" s="2">
        <v>1</v>
      </c>
      <c r="O115" s="2" t="s">
        <v>810</v>
      </c>
      <c r="P115" s="28"/>
    </row>
    <row r="116" spans="1:18" s="27" customFormat="1" ht="30" customHeight="1" x14ac:dyDescent="0.3">
      <c r="A116" s="2"/>
      <c r="B116" s="2"/>
      <c r="C116" s="2"/>
      <c r="D116" s="2"/>
      <c r="E116" s="28"/>
      <c r="F116" s="31"/>
      <c r="G116" s="2"/>
      <c r="H116" s="2"/>
      <c r="I116" s="2"/>
      <c r="J116" s="2"/>
      <c r="K116" s="2"/>
      <c r="L116" s="2" t="s">
        <v>809</v>
      </c>
      <c r="M116" s="2"/>
      <c r="N116" s="2">
        <v>6</v>
      </c>
      <c r="O116" s="2" t="s">
        <v>810</v>
      </c>
      <c r="P116" s="28"/>
    </row>
    <row r="117" spans="1:18" ht="30" customHeight="1" x14ac:dyDescent="0.3">
      <c r="A117" s="2">
        <v>64</v>
      </c>
      <c r="B117" s="2" t="s">
        <v>43</v>
      </c>
      <c r="C117" s="30">
        <v>98</v>
      </c>
      <c r="D117" s="30" t="s">
        <v>44</v>
      </c>
      <c r="E117" s="31">
        <v>245</v>
      </c>
      <c r="F117" s="31">
        <f t="shared" si="1"/>
        <v>245</v>
      </c>
      <c r="G117" s="30" t="s">
        <v>222</v>
      </c>
      <c r="H117" s="2"/>
      <c r="I117" s="30"/>
      <c r="J117" s="30"/>
      <c r="K117" s="30"/>
      <c r="L117" s="30"/>
      <c r="M117" s="30"/>
      <c r="N117" s="30"/>
      <c r="O117" s="30"/>
      <c r="P117" s="31"/>
      <c r="R117" s="27"/>
    </row>
    <row r="118" spans="1:18" s="27" customFormat="1" ht="30" customHeight="1" x14ac:dyDescent="0.3">
      <c r="A118" s="2">
        <v>65</v>
      </c>
      <c r="B118" s="2" t="s">
        <v>43</v>
      </c>
      <c r="C118" s="2" t="s">
        <v>223</v>
      </c>
      <c r="D118" s="2" t="s">
        <v>224</v>
      </c>
      <c r="E118" s="28">
        <v>945</v>
      </c>
      <c r="F118" s="31">
        <v>945</v>
      </c>
      <c r="G118" s="2" t="s">
        <v>225</v>
      </c>
      <c r="H118" s="2" t="s">
        <v>226</v>
      </c>
      <c r="I118" s="30"/>
      <c r="J118" s="30"/>
      <c r="K118" s="30"/>
      <c r="L118" s="30"/>
      <c r="M118" s="30"/>
      <c r="N118" s="30"/>
      <c r="O118" s="30"/>
      <c r="P118" s="31"/>
    </row>
    <row r="119" spans="1:18" s="27" customFormat="1" ht="30" customHeight="1" x14ac:dyDescent="0.3">
      <c r="A119" s="2">
        <v>66</v>
      </c>
      <c r="B119" s="2" t="s">
        <v>43</v>
      </c>
      <c r="C119" s="2" t="s">
        <v>227</v>
      </c>
      <c r="D119" s="2" t="s">
        <v>228</v>
      </c>
      <c r="E119" s="28">
        <v>129</v>
      </c>
      <c r="F119" s="31">
        <f t="shared" si="1"/>
        <v>129</v>
      </c>
      <c r="G119" s="2" t="s">
        <v>225</v>
      </c>
      <c r="H119" s="2" t="s">
        <v>226</v>
      </c>
      <c r="I119" s="30"/>
      <c r="J119" s="30"/>
      <c r="K119" s="30"/>
      <c r="L119" s="30"/>
      <c r="M119" s="30"/>
      <c r="N119" s="30"/>
      <c r="O119" s="30"/>
      <c r="P119" s="31"/>
    </row>
    <row r="120" spans="1:18" s="27" customFormat="1" ht="30" customHeight="1" x14ac:dyDescent="0.3">
      <c r="A120" s="2">
        <v>67</v>
      </c>
      <c r="B120" s="2" t="s">
        <v>43</v>
      </c>
      <c r="C120" s="2">
        <v>101</v>
      </c>
      <c r="D120" s="2" t="s">
        <v>59</v>
      </c>
      <c r="E120" s="28">
        <v>317</v>
      </c>
      <c r="F120" s="31">
        <f t="shared" si="1"/>
        <v>317</v>
      </c>
      <c r="G120" s="2" t="s">
        <v>229</v>
      </c>
      <c r="H120" s="2" t="s">
        <v>230</v>
      </c>
      <c r="I120" s="30"/>
      <c r="J120" s="30"/>
      <c r="K120" s="30"/>
      <c r="L120" s="30"/>
      <c r="M120" s="30"/>
      <c r="N120" s="30"/>
      <c r="O120" s="30"/>
      <c r="P120" s="31"/>
    </row>
    <row r="121" spans="1:18" s="27" customFormat="1" ht="30" customHeight="1" x14ac:dyDescent="0.3">
      <c r="A121" s="2">
        <v>68</v>
      </c>
      <c r="B121" s="2" t="s">
        <v>43</v>
      </c>
      <c r="C121" s="2">
        <v>102</v>
      </c>
      <c r="D121" s="2" t="s">
        <v>231</v>
      </c>
      <c r="E121" s="28">
        <v>671</v>
      </c>
      <c r="F121" s="31">
        <f t="shared" si="1"/>
        <v>671</v>
      </c>
      <c r="G121" s="2" t="s">
        <v>232</v>
      </c>
      <c r="H121" s="2" t="s">
        <v>230</v>
      </c>
      <c r="I121" s="30"/>
      <c r="J121" s="30"/>
      <c r="K121" s="30"/>
      <c r="L121" s="30"/>
      <c r="M121" s="30"/>
      <c r="N121" s="30"/>
      <c r="O121" s="30"/>
      <c r="P121" s="31"/>
    </row>
    <row r="122" spans="1:18" s="27" customFormat="1" ht="30" customHeight="1" x14ac:dyDescent="0.3">
      <c r="A122" s="2">
        <v>69</v>
      </c>
      <c r="B122" s="2" t="s">
        <v>43</v>
      </c>
      <c r="C122" s="2">
        <v>104</v>
      </c>
      <c r="D122" s="2" t="s">
        <v>233</v>
      </c>
      <c r="E122" s="28">
        <v>162</v>
      </c>
      <c r="F122" s="31">
        <f t="shared" si="1"/>
        <v>162</v>
      </c>
      <c r="G122" s="2" t="s">
        <v>234</v>
      </c>
      <c r="H122" s="2" t="s">
        <v>235</v>
      </c>
      <c r="I122" s="30"/>
      <c r="J122" s="30"/>
      <c r="K122" s="30"/>
      <c r="L122" s="30"/>
      <c r="M122" s="30"/>
      <c r="N122" s="30"/>
      <c r="O122" s="30"/>
      <c r="P122" s="31"/>
    </row>
    <row r="123" spans="1:18" s="27" customFormat="1" ht="30" customHeight="1" x14ac:dyDescent="0.3">
      <c r="A123" s="2">
        <v>70</v>
      </c>
      <c r="B123" s="2" t="s">
        <v>43</v>
      </c>
      <c r="C123" s="2" t="s">
        <v>236</v>
      </c>
      <c r="D123" s="2" t="s">
        <v>71</v>
      </c>
      <c r="E123" s="28">
        <v>1693</v>
      </c>
      <c r="F123" s="31">
        <f t="shared" si="1"/>
        <v>1693</v>
      </c>
      <c r="G123" s="2" t="s">
        <v>93</v>
      </c>
      <c r="H123" s="2"/>
      <c r="I123" s="30"/>
      <c r="J123" s="30"/>
      <c r="K123" s="30"/>
      <c r="L123" s="30"/>
      <c r="M123" s="30"/>
      <c r="N123" s="30"/>
      <c r="O123" s="30"/>
      <c r="P123" s="31"/>
    </row>
    <row r="124" spans="1:18" s="27" customFormat="1" ht="30" customHeight="1" x14ac:dyDescent="0.3">
      <c r="A124" s="2">
        <v>71</v>
      </c>
      <c r="B124" s="2" t="s">
        <v>43</v>
      </c>
      <c r="C124" s="2" t="s">
        <v>237</v>
      </c>
      <c r="D124" s="2" t="s">
        <v>86</v>
      </c>
      <c r="E124" s="28">
        <v>639</v>
      </c>
      <c r="F124" s="31">
        <f t="shared" si="1"/>
        <v>639</v>
      </c>
      <c r="G124" s="2" t="s">
        <v>238</v>
      </c>
      <c r="H124" s="2" t="s">
        <v>239</v>
      </c>
      <c r="I124" s="30"/>
      <c r="J124" s="30"/>
      <c r="K124" s="30"/>
      <c r="L124" s="30"/>
      <c r="M124" s="30"/>
      <c r="N124" s="30"/>
      <c r="O124" s="30"/>
      <c r="P124" s="31"/>
    </row>
    <row r="125" spans="1:18" s="27" customFormat="1" ht="30" customHeight="1" x14ac:dyDescent="0.3">
      <c r="A125" s="2">
        <v>72</v>
      </c>
      <c r="B125" s="2" t="s">
        <v>43</v>
      </c>
      <c r="C125" s="2">
        <v>154</v>
      </c>
      <c r="D125" s="2" t="s">
        <v>240</v>
      </c>
      <c r="E125" s="28">
        <v>169</v>
      </c>
      <c r="F125" s="31">
        <f t="shared" si="1"/>
        <v>169</v>
      </c>
      <c r="G125" s="2" t="s">
        <v>241</v>
      </c>
      <c r="H125" s="2" t="s">
        <v>239</v>
      </c>
      <c r="I125" s="30"/>
      <c r="J125" s="30"/>
      <c r="K125" s="30"/>
      <c r="L125" s="30"/>
      <c r="M125" s="30"/>
      <c r="N125" s="30"/>
      <c r="O125" s="30"/>
      <c r="P125" s="31"/>
    </row>
    <row r="126" spans="1:18" s="27" customFormat="1" ht="30" customHeight="1" x14ac:dyDescent="0.3">
      <c r="A126" s="2">
        <v>73</v>
      </c>
      <c r="B126" s="2" t="s">
        <v>43</v>
      </c>
      <c r="C126" s="2">
        <v>155</v>
      </c>
      <c r="D126" s="2" t="s">
        <v>242</v>
      </c>
      <c r="E126" s="28">
        <v>782</v>
      </c>
      <c r="F126" s="31">
        <f t="shared" si="1"/>
        <v>782</v>
      </c>
      <c r="G126" s="2" t="s">
        <v>241</v>
      </c>
      <c r="H126" s="2" t="s">
        <v>239</v>
      </c>
      <c r="I126" s="30"/>
      <c r="J126" s="30"/>
      <c r="K126" s="30"/>
      <c r="L126" s="30"/>
      <c r="M126" s="30"/>
      <c r="N126" s="30"/>
      <c r="O126" s="30"/>
      <c r="P126" s="31"/>
    </row>
    <row r="127" spans="1:18" s="27" customFormat="1" ht="30" customHeight="1" x14ac:dyDescent="0.3">
      <c r="A127" s="2">
        <v>74</v>
      </c>
      <c r="B127" s="2" t="s">
        <v>43</v>
      </c>
      <c r="C127" s="2" t="s">
        <v>243</v>
      </c>
      <c r="D127" s="2" t="s">
        <v>242</v>
      </c>
      <c r="E127" s="28">
        <v>41</v>
      </c>
      <c r="F127" s="31">
        <f t="shared" si="1"/>
        <v>41</v>
      </c>
      <c r="G127" s="2" t="s">
        <v>244</v>
      </c>
      <c r="H127" s="2"/>
      <c r="I127" s="30"/>
      <c r="J127" s="30"/>
      <c r="K127" s="30"/>
      <c r="L127" s="30"/>
      <c r="M127" s="30"/>
      <c r="N127" s="30"/>
      <c r="O127" s="30"/>
      <c r="P127" s="31"/>
    </row>
    <row r="128" spans="1:18" s="27" customFormat="1" ht="30" customHeight="1" x14ac:dyDescent="0.3">
      <c r="A128" s="2">
        <v>75</v>
      </c>
      <c r="B128" s="2" t="s">
        <v>43</v>
      </c>
      <c r="C128" s="2">
        <v>156</v>
      </c>
      <c r="D128" s="2" t="s">
        <v>245</v>
      </c>
      <c r="E128" s="28">
        <v>160</v>
      </c>
      <c r="F128" s="31">
        <f t="shared" si="1"/>
        <v>160</v>
      </c>
      <c r="G128" s="2" t="s">
        <v>246</v>
      </c>
      <c r="H128" s="2"/>
      <c r="I128" s="30"/>
      <c r="J128" s="30"/>
      <c r="K128" s="30"/>
      <c r="L128" s="30"/>
      <c r="M128" s="30"/>
      <c r="N128" s="30"/>
      <c r="O128" s="30"/>
      <c r="P128" s="31"/>
    </row>
    <row r="129" spans="1:16" s="27" customFormat="1" ht="30" customHeight="1" x14ac:dyDescent="0.3">
      <c r="A129" s="2">
        <v>76</v>
      </c>
      <c r="B129" s="2" t="s">
        <v>43</v>
      </c>
      <c r="C129" s="2" t="s">
        <v>247</v>
      </c>
      <c r="D129" s="2" t="s">
        <v>248</v>
      </c>
      <c r="E129" s="28">
        <v>138</v>
      </c>
      <c r="F129" s="31">
        <f t="shared" si="1"/>
        <v>138</v>
      </c>
      <c r="G129" s="2" t="s">
        <v>241</v>
      </c>
      <c r="H129" s="2" t="s">
        <v>239</v>
      </c>
      <c r="I129" s="30"/>
      <c r="J129" s="30"/>
      <c r="K129" s="30"/>
      <c r="L129" s="30"/>
      <c r="M129" s="30"/>
      <c r="N129" s="30"/>
      <c r="O129" s="30"/>
      <c r="P129" s="31"/>
    </row>
    <row r="130" spans="1:16" s="27" customFormat="1" ht="30" customHeight="1" x14ac:dyDescent="0.3">
      <c r="A130" s="2">
        <v>77</v>
      </c>
      <c r="B130" s="2" t="s">
        <v>43</v>
      </c>
      <c r="C130" s="2" t="s">
        <v>249</v>
      </c>
      <c r="D130" s="2" t="s">
        <v>250</v>
      </c>
      <c r="E130" s="28">
        <v>81</v>
      </c>
      <c r="F130" s="31">
        <f t="shared" si="1"/>
        <v>81</v>
      </c>
      <c r="G130" s="2" t="s">
        <v>251</v>
      </c>
      <c r="H130" s="2"/>
      <c r="I130" s="30"/>
      <c r="J130" s="30"/>
      <c r="K130" s="30"/>
      <c r="L130" s="30"/>
      <c r="M130" s="30"/>
      <c r="N130" s="30"/>
      <c r="O130" s="30"/>
      <c r="P130" s="31"/>
    </row>
    <row r="131" spans="1:16" s="27" customFormat="1" ht="30" customHeight="1" x14ac:dyDescent="0.3">
      <c r="A131" s="2">
        <v>78</v>
      </c>
      <c r="B131" s="2" t="s">
        <v>43</v>
      </c>
      <c r="C131" s="2" t="s">
        <v>252</v>
      </c>
      <c r="D131" s="2" t="s">
        <v>250</v>
      </c>
      <c r="E131" s="28">
        <v>219</v>
      </c>
      <c r="F131" s="31">
        <f t="shared" si="1"/>
        <v>219</v>
      </c>
      <c r="G131" s="2" t="s">
        <v>253</v>
      </c>
      <c r="H131" s="2"/>
      <c r="I131" s="30"/>
      <c r="J131" s="30"/>
      <c r="K131" s="30"/>
      <c r="L131" s="30"/>
      <c r="M131" s="30"/>
      <c r="N131" s="30"/>
      <c r="O131" s="30"/>
      <c r="P131" s="31"/>
    </row>
    <row r="132" spans="1:16" s="27" customFormat="1" ht="30" customHeight="1" x14ac:dyDescent="0.3">
      <c r="A132" s="2">
        <v>79</v>
      </c>
      <c r="B132" s="2" t="s">
        <v>43</v>
      </c>
      <c r="C132" s="2">
        <v>157</v>
      </c>
      <c r="D132" s="2" t="s">
        <v>240</v>
      </c>
      <c r="E132" s="28">
        <v>4775</v>
      </c>
      <c r="F132" s="31">
        <f t="shared" si="1"/>
        <v>4775</v>
      </c>
      <c r="G132" s="2" t="s">
        <v>254</v>
      </c>
      <c r="H132" s="2" t="s">
        <v>255</v>
      </c>
      <c r="I132" s="30"/>
      <c r="J132" s="30"/>
      <c r="K132" s="30"/>
      <c r="L132" s="30"/>
      <c r="M132" s="30"/>
      <c r="N132" s="30"/>
      <c r="O132" s="30"/>
      <c r="P132" s="31"/>
    </row>
    <row r="133" spans="1:16" s="27" customFormat="1" ht="30" customHeight="1" x14ac:dyDescent="0.3">
      <c r="A133" s="2">
        <v>80</v>
      </c>
      <c r="B133" s="2" t="s">
        <v>43</v>
      </c>
      <c r="C133" s="2" t="s">
        <v>256</v>
      </c>
      <c r="D133" s="2" t="s">
        <v>257</v>
      </c>
      <c r="E133" s="28">
        <v>95</v>
      </c>
      <c r="F133" s="31">
        <f t="shared" si="1"/>
        <v>95</v>
      </c>
      <c r="G133" s="2" t="s">
        <v>258</v>
      </c>
      <c r="H133" s="2"/>
      <c r="I133" s="30"/>
      <c r="J133" s="30"/>
      <c r="K133" s="30"/>
      <c r="L133" s="30"/>
      <c r="M133" s="30"/>
      <c r="N133" s="30"/>
      <c r="O133" s="30"/>
      <c r="P133" s="31"/>
    </row>
    <row r="134" spans="1:16" s="27" customFormat="1" ht="30" customHeight="1" x14ac:dyDescent="0.3">
      <c r="A134" s="2">
        <v>81</v>
      </c>
      <c r="B134" s="2" t="s">
        <v>43</v>
      </c>
      <c r="C134" s="2" t="s">
        <v>259</v>
      </c>
      <c r="D134" s="2" t="s">
        <v>260</v>
      </c>
      <c r="E134" s="28">
        <v>50</v>
      </c>
      <c r="F134" s="31">
        <f t="shared" si="1"/>
        <v>50</v>
      </c>
      <c r="G134" s="2" t="s">
        <v>261</v>
      </c>
      <c r="H134" s="2"/>
      <c r="I134" s="30"/>
      <c r="J134" s="30"/>
      <c r="K134" s="30"/>
      <c r="L134" s="30"/>
      <c r="M134" s="30"/>
      <c r="N134" s="30"/>
      <c r="O134" s="30"/>
      <c r="P134" s="31"/>
    </row>
    <row r="135" spans="1:16" s="27" customFormat="1" ht="30" customHeight="1" x14ac:dyDescent="0.3">
      <c r="A135" s="2">
        <v>82</v>
      </c>
      <c r="B135" s="2" t="s">
        <v>43</v>
      </c>
      <c r="C135" s="2" t="s">
        <v>262</v>
      </c>
      <c r="D135" s="2" t="s">
        <v>260</v>
      </c>
      <c r="E135" s="28">
        <v>643</v>
      </c>
      <c r="F135" s="31">
        <f t="shared" si="1"/>
        <v>643</v>
      </c>
      <c r="G135" s="2" t="s">
        <v>263</v>
      </c>
      <c r="H135" s="2"/>
      <c r="I135" s="30"/>
      <c r="J135" s="30"/>
      <c r="K135" s="30"/>
      <c r="L135" s="30"/>
      <c r="M135" s="30"/>
      <c r="N135" s="30"/>
      <c r="O135" s="30"/>
      <c r="P135" s="31"/>
    </row>
    <row r="136" spans="1:16" s="27" customFormat="1" ht="39" customHeight="1" x14ac:dyDescent="0.3">
      <c r="A136" s="2">
        <v>83</v>
      </c>
      <c r="B136" s="2" t="s">
        <v>43</v>
      </c>
      <c r="C136" s="2" t="s">
        <v>264</v>
      </c>
      <c r="D136" s="2" t="s">
        <v>242</v>
      </c>
      <c r="E136" s="28">
        <v>883</v>
      </c>
      <c r="F136" s="31">
        <f t="shared" si="1"/>
        <v>883</v>
      </c>
      <c r="G136" s="2" t="s">
        <v>266</v>
      </c>
      <c r="H136" s="2" t="s">
        <v>265</v>
      </c>
      <c r="I136" s="30"/>
      <c r="J136" s="30"/>
      <c r="K136" s="30"/>
      <c r="L136" s="30"/>
      <c r="M136" s="30"/>
      <c r="N136" s="30"/>
      <c r="O136" s="30"/>
      <c r="P136" s="31"/>
    </row>
    <row r="137" spans="1:16" s="27" customFormat="1" ht="30" customHeight="1" x14ac:dyDescent="0.3">
      <c r="A137" s="2">
        <v>84</v>
      </c>
      <c r="B137" s="2" t="s">
        <v>43</v>
      </c>
      <c r="C137" s="2" t="s">
        <v>267</v>
      </c>
      <c r="D137" s="2" t="s">
        <v>242</v>
      </c>
      <c r="E137" s="28">
        <v>139</v>
      </c>
      <c r="F137" s="31">
        <f t="shared" si="1"/>
        <v>139</v>
      </c>
      <c r="G137" s="2" t="s">
        <v>258</v>
      </c>
      <c r="H137" s="2"/>
      <c r="I137" s="30"/>
      <c r="J137" s="30"/>
      <c r="K137" s="30"/>
      <c r="L137" s="30"/>
      <c r="M137" s="30"/>
      <c r="N137" s="30"/>
      <c r="O137" s="30"/>
      <c r="P137" s="31"/>
    </row>
    <row r="138" spans="1:16" s="27" customFormat="1" ht="30" customHeight="1" x14ac:dyDescent="0.3">
      <c r="A138" s="2">
        <v>85</v>
      </c>
      <c r="B138" s="2" t="s">
        <v>43</v>
      </c>
      <c r="C138" s="2" t="s">
        <v>268</v>
      </c>
      <c r="D138" s="2" t="s">
        <v>269</v>
      </c>
      <c r="E138" s="28">
        <v>144</v>
      </c>
      <c r="F138" s="31">
        <f t="shared" si="1"/>
        <v>144</v>
      </c>
      <c r="G138" s="2" t="s">
        <v>270</v>
      </c>
      <c r="H138" s="2"/>
      <c r="I138" s="30"/>
      <c r="J138" s="30"/>
      <c r="K138" s="30"/>
      <c r="L138" s="30"/>
      <c r="M138" s="30"/>
      <c r="N138" s="30"/>
      <c r="O138" s="30"/>
      <c r="P138" s="31"/>
    </row>
    <row r="139" spans="1:16" s="27" customFormat="1" ht="30" customHeight="1" x14ac:dyDescent="0.3">
      <c r="A139" s="2">
        <v>86</v>
      </c>
      <c r="B139" s="2" t="s">
        <v>43</v>
      </c>
      <c r="C139" s="2" t="s">
        <v>271</v>
      </c>
      <c r="D139" s="2" t="s">
        <v>59</v>
      </c>
      <c r="E139" s="28">
        <v>384</v>
      </c>
      <c r="F139" s="31">
        <f t="shared" si="1"/>
        <v>384</v>
      </c>
      <c r="G139" s="2" t="s">
        <v>277</v>
      </c>
      <c r="H139" s="2" t="s">
        <v>272</v>
      </c>
      <c r="I139" s="30" t="s">
        <v>273</v>
      </c>
      <c r="J139" s="30" t="s">
        <v>210</v>
      </c>
      <c r="K139" s="30" t="s">
        <v>274</v>
      </c>
      <c r="L139" s="30" t="s">
        <v>811</v>
      </c>
      <c r="M139" s="30" t="s">
        <v>812</v>
      </c>
      <c r="N139" s="30">
        <v>69.3</v>
      </c>
      <c r="O139" s="2" t="s">
        <v>726</v>
      </c>
      <c r="P139" s="31"/>
    </row>
    <row r="140" spans="1:16" s="27" customFormat="1" ht="30" customHeight="1" x14ac:dyDescent="0.3">
      <c r="A140" s="2"/>
      <c r="B140" s="2"/>
      <c r="C140" s="2"/>
      <c r="D140" s="2"/>
      <c r="E140" s="28"/>
      <c r="F140" s="31"/>
      <c r="G140" s="2"/>
      <c r="H140" s="2"/>
      <c r="I140" s="30"/>
      <c r="J140" s="30"/>
      <c r="K140" s="30"/>
      <c r="L140" s="30" t="s">
        <v>813</v>
      </c>
      <c r="M140" s="30"/>
      <c r="N140" s="30">
        <v>1</v>
      </c>
      <c r="O140" s="30" t="s">
        <v>814</v>
      </c>
      <c r="P140" s="31"/>
    </row>
    <row r="141" spans="1:16" s="27" customFormat="1" ht="36.75" customHeight="1" x14ac:dyDescent="0.3">
      <c r="A141" s="2">
        <v>87</v>
      </c>
      <c r="B141" s="2" t="s">
        <v>43</v>
      </c>
      <c r="C141" s="2" t="s">
        <v>275</v>
      </c>
      <c r="D141" s="2" t="s">
        <v>276</v>
      </c>
      <c r="E141" s="28">
        <v>573</v>
      </c>
      <c r="F141" s="31">
        <f t="shared" si="1"/>
        <v>573</v>
      </c>
      <c r="G141" s="2" t="s">
        <v>277</v>
      </c>
      <c r="H141" s="2" t="s">
        <v>272</v>
      </c>
      <c r="I141" s="30" t="s">
        <v>279</v>
      </c>
      <c r="J141" s="30" t="s">
        <v>278</v>
      </c>
      <c r="K141" s="30" t="s">
        <v>274</v>
      </c>
      <c r="L141" s="30" t="s">
        <v>766</v>
      </c>
      <c r="M141" s="30"/>
      <c r="N141" s="30">
        <v>7</v>
      </c>
      <c r="O141" s="30" t="s">
        <v>815</v>
      </c>
      <c r="P141" s="31"/>
    </row>
    <row r="142" spans="1:16" s="27" customFormat="1" ht="30" customHeight="1" x14ac:dyDescent="0.3">
      <c r="A142" s="2">
        <v>88</v>
      </c>
      <c r="B142" s="2" t="s">
        <v>43</v>
      </c>
      <c r="C142" s="2" t="s">
        <v>280</v>
      </c>
      <c r="D142" s="2" t="s">
        <v>281</v>
      </c>
      <c r="E142" s="28">
        <v>36</v>
      </c>
      <c r="F142" s="31">
        <f t="shared" si="1"/>
        <v>36</v>
      </c>
      <c r="G142" s="2" t="s">
        <v>282</v>
      </c>
      <c r="H142" s="2"/>
      <c r="I142" s="30"/>
      <c r="J142" s="30"/>
      <c r="K142" s="30"/>
      <c r="L142" s="30"/>
      <c r="M142" s="30"/>
      <c r="N142" s="30"/>
      <c r="O142" s="30"/>
      <c r="P142" s="31"/>
    </row>
    <row r="143" spans="1:16" s="27" customFormat="1" ht="30" customHeight="1" x14ac:dyDescent="0.3">
      <c r="A143" s="2">
        <v>89</v>
      </c>
      <c r="B143" s="2" t="s">
        <v>43</v>
      </c>
      <c r="C143" s="2" t="s">
        <v>283</v>
      </c>
      <c r="D143" s="2" t="s">
        <v>78</v>
      </c>
      <c r="E143" s="28">
        <v>12</v>
      </c>
      <c r="F143" s="31">
        <f t="shared" si="1"/>
        <v>12</v>
      </c>
      <c r="G143" s="2" t="s">
        <v>258</v>
      </c>
      <c r="H143" s="2"/>
      <c r="I143" s="30"/>
      <c r="J143" s="30"/>
      <c r="K143" s="30"/>
      <c r="L143" s="30"/>
      <c r="M143" s="30"/>
      <c r="N143" s="30"/>
      <c r="O143" s="30"/>
      <c r="P143" s="31"/>
    </row>
    <row r="144" spans="1:16" s="27" customFormat="1" ht="30" customHeight="1" x14ac:dyDescent="0.3">
      <c r="A144" s="2">
        <v>90</v>
      </c>
      <c r="B144" s="2" t="s">
        <v>43</v>
      </c>
      <c r="C144" s="2">
        <v>160</v>
      </c>
      <c r="D144" s="2" t="s">
        <v>284</v>
      </c>
      <c r="E144" s="28">
        <v>245</v>
      </c>
      <c r="F144" s="31">
        <f t="shared" si="1"/>
        <v>245</v>
      </c>
      <c r="G144" s="2" t="s">
        <v>285</v>
      </c>
      <c r="H144" s="2" t="s">
        <v>286</v>
      </c>
      <c r="I144" s="30"/>
      <c r="J144" s="30"/>
      <c r="K144" s="30"/>
      <c r="L144" s="30" t="s">
        <v>816</v>
      </c>
      <c r="M144" s="30" t="s">
        <v>817</v>
      </c>
      <c r="N144" s="30">
        <v>15</v>
      </c>
      <c r="O144" s="2" t="s">
        <v>726</v>
      </c>
      <c r="P144" s="31"/>
    </row>
    <row r="145" spans="1:16" s="27" customFormat="1" ht="30" customHeight="1" x14ac:dyDescent="0.3">
      <c r="A145" s="2"/>
      <c r="B145" s="2"/>
      <c r="C145" s="2"/>
      <c r="D145" s="2"/>
      <c r="E145" s="28"/>
      <c r="F145" s="31"/>
      <c r="G145" s="2"/>
      <c r="H145" s="2"/>
      <c r="I145" s="30"/>
      <c r="J145" s="30"/>
      <c r="K145" s="30"/>
      <c r="L145" s="30" t="s">
        <v>818</v>
      </c>
      <c r="M145" s="30" t="s">
        <v>764</v>
      </c>
      <c r="N145" s="30">
        <v>1</v>
      </c>
      <c r="O145" s="30" t="s">
        <v>759</v>
      </c>
      <c r="P145" s="31"/>
    </row>
    <row r="146" spans="1:16" s="27" customFormat="1" ht="42" customHeight="1" x14ac:dyDescent="0.3">
      <c r="A146" s="2">
        <v>91</v>
      </c>
      <c r="B146" s="2" t="s">
        <v>43</v>
      </c>
      <c r="C146" s="2" t="s">
        <v>287</v>
      </c>
      <c r="D146" s="2" t="s">
        <v>242</v>
      </c>
      <c r="E146" s="28">
        <v>1732</v>
      </c>
      <c r="F146" s="31">
        <f t="shared" si="1"/>
        <v>1732</v>
      </c>
      <c r="G146" s="2" t="s">
        <v>266</v>
      </c>
      <c r="H146" s="2" t="s">
        <v>265</v>
      </c>
      <c r="I146" s="30"/>
      <c r="J146" s="30"/>
      <c r="K146" s="30"/>
      <c r="L146" s="30" t="s">
        <v>819</v>
      </c>
      <c r="M146" s="30" t="s">
        <v>822</v>
      </c>
      <c r="N146" s="30">
        <v>63.5</v>
      </c>
      <c r="O146" s="2" t="s">
        <v>726</v>
      </c>
      <c r="P146" s="31"/>
    </row>
    <row r="147" spans="1:16" s="27" customFormat="1" ht="30.75" customHeight="1" x14ac:dyDescent="0.3">
      <c r="A147" s="2"/>
      <c r="B147" s="2"/>
      <c r="C147" s="2"/>
      <c r="D147" s="2"/>
      <c r="E147" s="28"/>
      <c r="F147" s="31"/>
      <c r="G147" s="2"/>
      <c r="H147" s="2"/>
      <c r="I147" s="30"/>
      <c r="J147" s="30"/>
      <c r="K147" s="30"/>
      <c r="L147" s="30" t="s">
        <v>820</v>
      </c>
      <c r="M147" s="30" t="s">
        <v>823</v>
      </c>
      <c r="N147" s="30">
        <v>8</v>
      </c>
      <c r="O147" s="2" t="s">
        <v>726</v>
      </c>
      <c r="P147" s="31"/>
    </row>
    <row r="148" spans="1:16" s="27" customFormat="1" ht="30.75" customHeight="1" x14ac:dyDescent="0.3">
      <c r="A148" s="2"/>
      <c r="B148" s="2"/>
      <c r="C148" s="2"/>
      <c r="D148" s="2"/>
      <c r="E148" s="28"/>
      <c r="F148" s="31"/>
      <c r="G148" s="2"/>
      <c r="H148" s="2"/>
      <c r="I148" s="30"/>
      <c r="J148" s="30"/>
      <c r="K148" s="30"/>
      <c r="L148" s="30" t="s">
        <v>821</v>
      </c>
      <c r="M148" s="30"/>
      <c r="N148" s="30">
        <v>2</v>
      </c>
      <c r="O148" s="30" t="s">
        <v>794</v>
      </c>
      <c r="P148" s="31"/>
    </row>
    <row r="149" spans="1:16" s="27" customFormat="1" ht="30" customHeight="1" x14ac:dyDescent="0.3">
      <c r="A149" s="2">
        <v>92</v>
      </c>
      <c r="B149" s="2" t="s">
        <v>43</v>
      </c>
      <c r="C149" s="2">
        <v>161</v>
      </c>
      <c r="D149" s="2" t="s">
        <v>260</v>
      </c>
      <c r="E149" s="28">
        <v>1273</v>
      </c>
      <c r="F149" s="31">
        <f t="shared" si="1"/>
        <v>1273</v>
      </c>
      <c r="G149" s="2" t="s">
        <v>253</v>
      </c>
      <c r="H149" s="2"/>
      <c r="I149" s="30"/>
      <c r="J149" s="30"/>
      <c r="K149" s="30"/>
      <c r="L149" s="30"/>
      <c r="M149" s="30"/>
      <c r="N149" s="30"/>
      <c r="O149" s="30"/>
      <c r="P149" s="31"/>
    </row>
    <row r="150" spans="1:16" s="27" customFormat="1" ht="30" customHeight="1" x14ac:dyDescent="0.3">
      <c r="A150" s="2">
        <v>93</v>
      </c>
      <c r="B150" s="2" t="s">
        <v>43</v>
      </c>
      <c r="C150" s="2">
        <v>162</v>
      </c>
      <c r="D150" s="2" t="s">
        <v>108</v>
      </c>
      <c r="E150" s="28">
        <v>162</v>
      </c>
      <c r="F150" s="31">
        <f t="shared" si="1"/>
        <v>162</v>
      </c>
      <c r="G150" s="2" t="s">
        <v>253</v>
      </c>
      <c r="H150" s="2"/>
      <c r="I150" s="30"/>
      <c r="J150" s="30"/>
      <c r="K150" s="30"/>
      <c r="L150" s="30"/>
      <c r="M150" s="30"/>
      <c r="N150" s="30"/>
      <c r="O150" s="30"/>
      <c r="P150" s="31"/>
    </row>
    <row r="151" spans="1:16" s="27" customFormat="1" ht="30" customHeight="1" x14ac:dyDescent="0.3">
      <c r="A151" s="2">
        <v>94</v>
      </c>
      <c r="B151" s="2" t="s">
        <v>43</v>
      </c>
      <c r="C151" s="2">
        <v>163</v>
      </c>
      <c r="D151" s="2" t="s">
        <v>288</v>
      </c>
      <c r="E151" s="28">
        <v>1561</v>
      </c>
      <c r="F151" s="31">
        <f t="shared" si="1"/>
        <v>1561</v>
      </c>
      <c r="G151" s="2" t="s">
        <v>289</v>
      </c>
      <c r="H151" s="2" t="s">
        <v>290</v>
      </c>
      <c r="I151" s="30"/>
      <c r="J151" s="30"/>
      <c r="K151" s="30"/>
      <c r="L151" s="30" t="s">
        <v>824</v>
      </c>
      <c r="M151" s="30"/>
      <c r="N151" s="30">
        <v>4</v>
      </c>
      <c r="O151" s="30" t="s">
        <v>826</v>
      </c>
      <c r="P151" s="31"/>
    </row>
    <row r="152" spans="1:16" s="27" customFormat="1" ht="30" customHeight="1" x14ac:dyDescent="0.3">
      <c r="A152" s="2"/>
      <c r="B152" s="2"/>
      <c r="C152" s="2"/>
      <c r="D152" s="2"/>
      <c r="E152" s="28"/>
      <c r="F152" s="31"/>
      <c r="G152" s="2"/>
      <c r="H152" s="2"/>
      <c r="I152" s="30"/>
      <c r="J152" s="30"/>
      <c r="K152" s="30"/>
      <c r="L152" s="30" t="s">
        <v>825</v>
      </c>
      <c r="M152" s="30"/>
      <c r="N152" s="30">
        <v>1</v>
      </c>
      <c r="O152" s="30" t="s">
        <v>771</v>
      </c>
      <c r="P152" s="31"/>
    </row>
    <row r="153" spans="1:16" s="27" customFormat="1" ht="30" customHeight="1" x14ac:dyDescent="0.3">
      <c r="A153" s="2">
        <v>95</v>
      </c>
      <c r="B153" s="2" t="s">
        <v>43</v>
      </c>
      <c r="C153" s="2">
        <v>165</v>
      </c>
      <c r="D153" s="2" t="s">
        <v>291</v>
      </c>
      <c r="E153" s="28">
        <v>2089</v>
      </c>
      <c r="F153" s="31">
        <f t="shared" si="1"/>
        <v>2089</v>
      </c>
      <c r="G153" s="2" t="s">
        <v>292</v>
      </c>
      <c r="H153" s="2" t="s">
        <v>293</v>
      </c>
      <c r="I153" s="30"/>
      <c r="J153" s="30"/>
      <c r="K153" s="30"/>
      <c r="L153" s="30"/>
      <c r="M153" s="30"/>
      <c r="N153" s="30"/>
      <c r="O153" s="30"/>
      <c r="P153" s="31"/>
    </row>
    <row r="154" spans="1:16" s="27" customFormat="1" ht="30" customHeight="1" x14ac:dyDescent="0.3">
      <c r="A154" s="2">
        <v>96</v>
      </c>
      <c r="B154" s="2" t="s">
        <v>43</v>
      </c>
      <c r="C154" s="2">
        <v>166</v>
      </c>
      <c r="D154" s="2" t="s">
        <v>59</v>
      </c>
      <c r="E154" s="28">
        <v>1769</v>
      </c>
      <c r="F154" s="31">
        <f t="shared" si="1"/>
        <v>1769</v>
      </c>
      <c r="G154" s="2" t="s">
        <v>294</v>
      </c>
      <c r="H154" s="2" t="s">
        <v>295</v>
      </c>
      <c r="I154" s="30"/>
      <c r="J154" s="30"/>
      <c r="K154" s="30"/>
      <c r="L154" s="30"/>
      <c r="M154" s="30"/>
      <c r="N154" s="30"/>
      <c r="O154" s="30"/>
      <c r="P154" s="31"/>
    </row>
    <row r="155" spans="1:16" s="27" customFormat="1" ht="30" customHeight="1" x14ac:dyDescent="0.3">
      <c r="A155" s="2">
        <v>97</v>
      </c>
      <c r="B155" s="2" t="s">
        <v>43</v>
      </c>
      <c r="C155" s="2">
        <v>167</v>
      </c>
      <c r="D155" s="2" t="s">
        <v>257</v>
      </c>
      <c r="E155" s="28">
        <v>5861</v>
      </c>
      <c r="F155" s="31">
        <f t="shared" si="1"/>
        <v>5861</v>
      </c>
      <c r="G155" s="2" t="s">
        <v>315</v>
      </c>
      <c r="H155" s="2" t="s">
        <v>296</v>
      </c>
      <c r="I155" s="30"/>
      <c r="J155" s="30"/>
      <c r="K155" s="30"/>
      <c r="L155" s="30"/>
      <c r="M155" s="30"/>
      <c r="N155" s="30"/>
      <c r="O155" s="30"/>
      <c r="P155" s="31"/>
    </row>
    <row r="156" spans="1:16" s="27" customFormat="1" ht="30" customHeight="1" x14ac:dyDescent="0.3">
      <c r="A156" s="2">
        <v>98</v>
      </c>
      <c r="B156" s="2" t="s">
        <v>43</v>
      </c>
      <c r="C156" s="2" t="s">
        <v>297</v>
      </c>
      <c r="D156" s="2" t="s">
        <v>298</v>
      </c>
      <c r="E156" s="28">
        <v>1180</v>
      </c>
      <c r="F156" s="31">
        <f t="shared" si="1"/>
        <v>1180</v>
      </c>
      <c r="G156" s="2" t="s">
        <v>299</v>
      </c>
      <c r="H156" s="2" t="s">
        <v>300</v>
      </c>
      <c r="I156" s="30"/>
      <c r="J156" s="30"/>
      <c r="K156" s="30"/>
      <c r="L156" s="30"/>
      <c r="M156" s="30"/>
      <c r="N156" s="30"/>
      <c r="O156" s="30"/>
      <c r="P156" s="31"/>
    </row>
    <row r="157" spans="1:16" s="27" customFormat="1" ht="30" customHeight="1" x14ac:dyDescent="0.3">
      <c r="A157" s="2">
        <v>99</v>
      </c>
      <c r="B157" s="2" t="s">
        <v>43</v>
      </c>
      <c r="C157" s="2" t="s">
        <v>301</v>
      </c>
      <c r="D157" s="2" t="s">
        <v>302</v>
      </c>
      <c r="E157" s="28">
        <v>855</v>
      </c>
      <c r="F157" s="31">
        <f t="shared" si="1"/>
        <v>855</v>
      </c>
      <c r="G157" s="2" t="s">
        <v>253</v>
      </c>
      <c r="H157" s="2"/>
      <c r="I157" s="30"/>
      <c r="J157" s="30"/>
      <c r="K157" s="30"/>
      <c r="L157" s="30"/>
      <c r="M157" s="30"/>
      <c r="N157" s="30"/>
      <c r="O157" s="30"/>
      <c r="P157" s="31"/>
    </row>
    <row r="158" spans="1:16" s="27" customFormat="1" ht="30" customHeight="1" x14ac:dyDescent="0.3">
      <c r="A158" s="2">
        <v>100</v>
      </c>
      <c r="B158" s="2" t="s">
        <v>43</v>
      </c>
      <c r="C158" s="2">
        <v>169</v>
      </c>
      <c r="D158" s="2" t="s">
        <v>298</v>
      </c>
      <c r="E158" s="28">
        <v>721</v>
      </c>
      <c r="F158" s="31">
        <f t="shared" si="1"/>
        <v>721</v>
      </c>
      <c r="G158" s="2" t="s">
        <v>312</v>
      </c>
      <c r="H158" s="2" t="s">
        <v>303</v>
      </c>
      <c r="I158" s="30"/>
      <c r="J158" s="30"/>
      <c r="K158" s="30"/>
      <c r="L158" s="30"/>
      <c r="M158" s="30"/>
      <c r="N158" s="30"/>
      <c r="O158" s="30"/>
      <c r="P158" s="31"/>
    </row>
    <row r="159" spans="1:16" s="27" customFormat="1" ht="30" customHeight="1" x14ac:dyDescent="0.3">
      <c r="A159" s="2">
        <v>101</v>
      </c>
      <c r="B159" s="2" t="s">
        <v>43</v>
      </c>
      <c r="C159" s="2" t="s">
        <v>304</v>
      </c>
      <c r="D159" s="2" t="s">
        <v>240</v>
      </c>
      <c r="E159" s="28">
        <v>758</v>
      </c>
      <c r="F159" s="31">
        <f t="shared" si="1"/>
        <v>758</v>
      </c>
      <c r="G159" s="2" t="s">
        <v>261</v>
      </c>
      <c r="H159" s="2"/>
      <c r="I159" s="30"/>
      <c r="J159" s="30"/>
      <c r="K159" s="30"/>
      <c r="L159" s="30"/>
      <c r="M159" s="30"/>
      <c r="N159" s="30"/>
      <c r="O159" s="30"/>
      <c r="P159" s="31"/>
    </row>
    <row r="160" spans="1:16" s="27" customFormat="1" ht="30" customHeight="1" x14ac:dyDescent="0.3">
      <c r="A160" s="2">
        <v>102</v>
      </c>
      <c r="B160" s="2" t="s">
        <v>43</v>
      </c>
      <c r="C160" s="2">
        <v>170</v>
      </c>
      <c r="D160" s="2" t="s">
        <v>260</v>
      </c>
      <c r="E160" s="28">
        <v>2485</v>
      </c>
      <c r="F160" s="31">
        <f t="shared" si="1"/>
        <v>2485</v>
      </c>
      <c r="G160" s="2" t="s">
        <v>311</v>
      </c>
      <c r="H160" s="2" t="s">
        <v>305</v>
      </c>
      <c r="I160" s="30"/>
      <c r="J160" s="30"/>
      <c r="K160" s="30"/>
      <c r="L160" s="30" t="s">
        <v>827</v>
      </c>
      <c r="M160" s="30" t="s">
        <v>833</v>
      </c>
      <c r="N160" s="30">
        <v>935</v>
      </c>
      <c r="O160" s="30" t="s">
        <v>802</v>
      </c>
      <c r="P160" s="31"/>
    </row>
    <row r="161" spans="1:16" s="27" customFormat="1" ht="30" customHeight="1" x14ac:dyDescent="0.3">
      <c r="A161" s="2"/>
      <c r="B161" s="2"/>
      <c r="C161" s="2"/>
      <c r="D161" s="2"/>
      <c r="E161" s="28"/>
      <c r="F161" s="31"/>
      <c r="G161" s="2"/>
      <c r="H161" s="2"/>
      <c r="I161" s="30"/>
      <c r="J161" s="30"/>
      <c r="K161" s="30"/>
      <c r="L161" s="30" t="s">
        <v>828</v>
      </c>
      <c r="M161" s="30" t="s">
        <v>834</v>
      </c>
      <c r="N161" s="30">
        <v>611</v>
      </c>
      <c r="O161" s="30" t="s">
        <v>802</v>
      </c>
      <c r="P161" s="31"/>
    </row>
    <row r="162" spans="1:16" s="27" customFormat="1" ht="30" customHeight="1" x14ac:dyDescent="0.3">
      <c r="A162" s="2"/>
      <c r="B162" s="2"/>
      <c r="C162" s="2"/>
      <c r="D162" s="2"/>
      <c r="E162" s="28"/>
      <c r="F162" s="31"/>
      <c r="G162" s="2"/>
      <c r="H162" s="2"/>
      <c r="I162" s="30"/>
      <c r="J162" s="30"/>
      <c r="K162" s="30"/>
      <c r="L162" s="30" t="s">
        <v>829</v>
      </c>
      <c r="M162" s="30" t="s">
        <v>834</v>
      </c>
      <c r="N162" s="30">
        <v>1540</v>
      </c>
      <c r="O162" s="30" t="s">
        <v>802</v>
      </c>
      <c r="P162" s="31"/>
    </row>
    <row r="163" spans="1:16" s="27" customFormat="1" ht="30" customHeight="1" x14ac:dyDescent="0.3">
      <c r="A163" s="2"/>
      <c r="B163" s="2"/>
      <c r="C163" s="2"/>
      <c r="D163" s="2"/>
      <c r="E163" s="28"/>
      <c r="F163" s="31"/>
      <c r="G163" s="2"/>
      <c r="H163" s="2"/>
      <c r="I163" s="30"/>
      <c r="J163" s="30"/>
      <c r="K163" s="30"/>
      <c r="L163" s="30" t="s">
        <v>830</v>
      </c>
      <c r="M163" s="30"/>
      <c r="N163" s="30">
        <v>2</v>
      </c>
      <c r="O163" s="30" t="s">
        <v>802</v>
      </c>
      <c r="P163" s="31"/>
    </row>
    <row r="164" spans="1:16" s="27" customFormat="1" ht="30" customHeight="1" x14ac:dyDescent="0.3">
      <c r="A164" s="2"/>
      <c r="B164" s="2"/>
      <c r="C164" s="2"/>
      <c r="D164" s="2"/>
      <c r="E164" s="28"/>
      <c r="F164" s="31"/>
      <c r="G164" s="2"/>
      <c r="H164" s="2"/>
      <c r="I164" s="30"/>
      <c r="J164" s="30"/>
      <c r="K164" s="30"/>
      <c r="L164" s="30" t="s">
        <v>831</v>
      </c>
      <c r="M164" s="30"/>
      <c r="N164" s="30">
        <v>1</v>
      </c>
      <c r="O164" s="30" t="s">
        <v>802</v>
      </c>
      <c r="P164" s="31"/>
    </row>
    <row r="165" spans="1:16" s="27" customFormat="1" ht="30" customHeight="1" x14ac:dyDescent="0.3">
      <c r="A165" s="2"/>
      <c r="B165" s="2"/>
      <c r="C165" s="2"/>
      <c r="D165" s="2"/>
      <c r="E165" s="28"/>
      <c r="F165" s="31"/>
      <c r="G165" s="2"/>
      <c r="H165" s="2"/>
      <c r="I165" s="30"/>
      <c r="J165" s="30"/>
      <c r="K165" s="30"/>
      <c r="L165" s="30" t="s">
        <v>832</v>
      </c>
      <c r="M165" s="30"/>
      <c r="N165" s="30">
        <v>1</v>
      </c>
      <c r="O165" s="30" t="s">
        <v>802</v>
      </c>
      <c r="P165" s="31"/>
    </row>
    <row r="166" spans="1:16" s="27" customFormat="1" ht="30" customHeight="1" x14ac:dyDescent="0.3">
      <c r="A166" s="2">
        <v>103</v>
      </c>
      <c r="B166" s="2" t="s">
        <v>43</v>
      </c>
      <c r="C166" s="2" t="s">
        <v>307</v>
      </c>
      <c r="D166" s="2" t="s">
        <v>308</v>
      </c>
      <c r="E166" s="28">
        <v>517</v>
      </c>
      <c r="F166" s="31">
        <v>517</v>
      </c>
      <c r="G166" s="2" t="s">
        <v>309</v>
      </c>
      <c r="H166" s="2"/>
      <c r="I166" s="30"/>
      <c r="J166" s="30"/>
      <c r="K166" s="30"/>
      <c r="L166" s="30"/>
      <c r="M166" s="30"/>
      <c r="N166" s="30"/>
      <c r="O166" s="30"/>
      <c r="P166" s="31"/>
    </row>
    <row r="167" spans="1:16" s="27" customFormat="1" ht="30" customHeight="1" x14ac:dyDescent="0.3">
      <c r="A167" s="2">
        <v>104</v>
      </c>
      <c r="B167" s="2" t="s">
        <v>43</v>
      </c>
      <c r="C167" s="2">
        <v>175</v>
      </c>
      <c r="D167" s="2" t="s">
        <v>308</v>
      </c>
      <c r="E167" s="28">
        <v>5051</v>
      </c>
      <c r="F167" s="31">
        <v>5051</v>
      </c>
      <c r="G167" s="2" t="s">
        <v>310</v>
      </c>
      <c r="H167" s="2" t="s">
        <v>313</v>
      </c>
      <c r="I167" s="30"/>
      <c r="J167" s="30"/>
      <c r="K167" s="30"/>
      <c r="L167" s="30"/>
      <c r="M167" s="30"/>
      <c r="N167" s="30"/>
      <c r="O167" s="30"/>
      <c r="P167" s="31"/>
    </row>
    <row r="168" spans="1:16" s="27" customFormat="1" ht="30" customHeight="1" x14ac:dyDescent="0.3">
      <c r="A168" s="2">
        <v>105</v>
      </c>
      <c r="B168" s="2" t="s">
        <v>43</v>
      </c>
      <c r="C168" s="2">
        <v>176</v>
      </c>
      <c r="D168" s="2" t="s">
        <v>314</v>
      </c>
      <c r="E168" s="28">
        <v>1392</v>
      </c>
      <c r="F168" s="31">
        <f>E168</f>
        <v>1392</v>
      </c>
      <c r="G168" s="2" t="s">
        <v>315</v>
      </c>
      <c r="H168" s="2" t="s">
        <v>296</v>
      </c>
      <c r="I168" s="30"/>
      <c r="J168" s="30"/>
      <c r="K168" s="30"/>
      <c r="L168" s="30"/>
      <c r="M168" s="30"/>
      <c r="N168" s="30"/>
      <c r="O168" s="30"/>
      <c r="P168" s="31"/>
    </row>
    <row r="169" spans="1:16" s="27" customFormat="1" ht="30" customHeight="1" x14ac:dyDescent="0.3">
      <c r="A169" s="2">
        <v>106</v>
      </c>
      <c r="B169" s="2" t="s">
        <v>43</v>
      </c>
      <c r="C169" s="2">
        <v>177</v>
      </c>
      <c r="D169" s="2" t="s">
        <v>316</v>
      </c>
      <c r="E169" s="28">
        <v>1683</v>
      </c>
      <c r="F169" s="31">
        <f t="shared" ref="F169:F505" si="2">E169</f>
        <v>1683</v>
      </c>
      <c r="G169" s="2" t="s">
        <v>317</v>
      </c>
      <c r="H169" s="2" t="s">
        <v>318</v>
      </c>
      <c r="I169" s="30"/>
      <c r="J169" s="30"/>
      <c r="K169" s="30"/>
      <c r="L169" s="30"/>
      <c r="M169" s="30"/>
      <c r="N169" s="30"/>
      <c r="O169" s="30"/>
      <c r="P169" s="31"/>
    </row>
    <row r="170" spans="1:16" s="27" customFormat="1" ht="30" customHeight="1" x14ac:dyDescent="0.3">
      <c r="A170" s="2">
        <v>107</v>
      </c>
      <c r="B170" s="2" t="s">
        <v>43</v>
      </c>
      <c r="C170" s="2">
        <v>178</v>
      </c>
      <c r="D170" s="2" t="s">
        <v>320</v>
      </c>
      <c r="E170" s="28">
        <v>102</v>
      </c>
      <c r="F170" s="31">
        <v>102</v>
      </c>
      <c r="G170" s="2" t="s">
        <v>321</v>
      </c>
      <c r="H170" s="2" t="s">
        <v>322</v>
      </c>
      <c r="I170" s="30"/>
      <c r="J170" s="30"/>
      <c r="K170" s="30"/>
      <c r="L170" s="30"/>
      <c r="M170" s="30"/>
      <c r="N170" s="30"/>
      <c r="O170" s="30"/>
      <c r="P170" s="31" t="s">
        <v>319</v>
      </c>
    </row>
    <row r="171" spans="1:16" s="27" customFormat="1" ht="30" customHeight="1" x14ac:dyDescent="0.3">
      <c r="A171" s="2">
        <v>108</v>
      </c>
      <c r="B171" s="2" t="s">
        <v>43</v>
      </c>
      <c r="C171" s="2">
        <v>179</v>
      </c>
      <c r="D171" s="2" t="s">
        <v>323</v>
      </c>
      <c r="E171" s="28">
        <v>96</v>
      </c>
      <c r="F171" s="31">
        <f t="shared" si="2"/>
        <v>96</v>
      </c>
      <c r="G171" s="2" t="s">
        <v>324</v>
      </c>
      <c r="H171" s="2" t="s">
        <v>325</v>
      </c>
      <c r="I171" s="30" t="s">
        <v>326</v>
      </c>
      <c r="J171" s="30" t="s">
        <v>327</v>
      </c>
      <c r="K171" s="30" t="s">
        <v>328</v>
      </c>
      <c r="L171" s="30"/>
      <c r="M171" s="30"/>
      <c r="N171" s="30"/>
      <c r="O171" s="30"/>
      <c r="P171" s="31"/>
    </row>
    <row r="172" spans="1:16" s="27" customFormat="1" ht="30" customHeight="1" x14ac:dyDescent="0.3">
      <c r="A172" s="2">
        <v>109</v>
      </c>
      <c r="B172" s="2" t="s">
        <v>43</v>
      </c>
      <c r="C172" s="2">
        <v>180</v>
      </c>
      <c r="D172" s="2" t="s">
        <v>329</v>
      </c>
      <c r="E172" s="28">
        <v>469</v>
      </c>
      <c r="F172" s="31">
        <f t="shared" si="2"/>
        <v>469</v>
      </c>
      <c r="G172" s="2" t="s">
        <v>330</v>
      </c>
      <c r="H172" s="2" t="s">
        <v>331</v>
      </c>
      <c r="I172" s="30"/>
      <c r="J172" s="30"/>
      <c r="K172" s="30"/>
      <c r="L172" s="30"/>
      <c r="M172" s="30"/>
      <c r="N172" s="30"/>
      <c r="O172" s="30"/>
      <c r="P172" s="31"/>
    </row>
    <row r="173" spans="1:16" s="27" customFormat="1" ht="30" customHeight="1" x14ac:dyDescent="0.3">
      <c r="A173" s="2">
        <v>110</v>
      </c>
      <c r="B173" s="2" t="s">
        <v>43</v>
      </c>
      <c r="C173" s="2">
        <v>181</v>
      </c>
      <c r="D173" s="2" t="s">
        <v>332</v>
      </c>
      <c r="E173" s="28">
        <v>301</v>
      </c>
      <c r="F173" s="31">
        <f t="shared" si="2"/>
        <v>301</v>
      </c>
      <c r="G173" s="2" t="s">
        <v>336</v>
      </c>
      <c r="H173" s="2" t="s">
        <v>333</v>
      </c>
      <c r="I173" s="30"/>
      <c r="J173" s="30"/>
      <c r="K173" s="30"/>
      <c r="L173" s="30"/>
      <c r="M173" s="30"/>
      <c r="N173" s="30"/>
      <c r="O173" s="30"/>
      <c r="P173" s="31" t="s">
        <v>334</v>
      </c>
    </row>
    <row r="174" spans="1:16" s="27" customFormat="1" ht="30" customHeight="1" x14ac:dyDescent="0.3">
      <c r="A174" s="2">
        <v>111</v>
      </c>
      <c r="B174" s="2" t="s">
        <v>43</v>
      </c>
      <c r="C174" s="2">
        <v>182</v>
      </c>
      <c r="D174" s="2" t="s">
        <v>335</v>
      </c>
      <c r="E174" s="28">
        <v>456</v>
      </c>
      <c r="F174" s="31">
        <f t="shared" si="2"/>
        <v>456</v>
      </c>
      <c r="G174" s="2" t="s">
        <v>337</v>
      </c>
      <c r="H174" s="2" t="s">
        <v>338</v>
      </c>
      <c r="I174" s="30"/>
      <c r="J174" s="30"/>
      <c r="K174" s="30"/>
      <c r="L174" s="30"/>
      <c r="M174" s="30"/>
      <c r="N174" s="30"/>
      <c r="O174" s="30"/>
      <c r="P174" s="31"/>
    </row>
    <row r="175" spans="1:16" s="27" customFormat="1" ht="30" customHeight="1" x14ac:dyDescent="0.3">
      <c r="A175" s="2">
        <v>112</v>
      </c>
      <c r="B175" s="2" t="s">
        <v>43</v>
      </c>
      <c r="C175" s="2">
        <v>183</v>
      </c>
      <c r="D175" s="2" t="s">
        <v>339</v>
      </c>
      <c r="E175" s="28">
        <v>1312</v>
      </c>
      <c r="F175" s="31">
        <f t="shared" si="2"/>
        <v>1312</v>
      </c>
      <c r="G175" s="2" t="s">
        <v>340</v>
      </c>
      <c r="H175" s="2"/>
      <c r="I175" s="30"/>
      <c r="J175" s="30"/>
      <c r="K175" s="30"/>
      <c r="L175" s="30"/>
      <c r="M175" s="30"/>
      <c r="N175" s="30"/>
      <c r="O175" s="30"/>
      <c r="P175" s="31"/>
    </row>
    <row r="176" spans="1:16" s="27" customFormat="1" ht="30" customHeight="1" x14ac:dyDescent="0.3">
      <c r="A176" s="2">
        <v>113</v>
      </c>
      <c r="B176" s="2" t="s">
        <v>43</v>
      </c>
      <c r="C176" s="2" t="s">
        <v>341</v>
      </c>
      <c r="D176" s="2" t="s">
        <v>323</v>
      </c>
      <c r="E176" s="28">
        <v>2400</v>
      </c>
      <c r="F176" s="31">
        <f t="shared" si="2"/>
        <v>2400</v>
      </c>
      <c r="G176" s="2" t="s">
        <v>342</v>
      </c>
      <c r="H176" s="2"/>
      <c r="I176" s="30"/>
      <c r="J176" s="30"/>
      <c r="K176" s="30"/>
      <c r="L176" s="30"/>
      <c r="M176" s="30"/>
      <c r="N176" s="30"/>
      <c r="O176" s="30"/>
      <c r="P176" s="31"/>
    </row>
    <row r="177" spans="1:16" s="27" customFormat="1" ht="30" customHeight="1" x14ac:dyDescent="0.3">
      <c r="A177" s="2">
        <v>114</v>
      </c>
      <c r="B177" s="2" t="s">
        <v>43</v>
      </c>
      <c r="C177" s="2" t="s">
        <v>343</v>
      </c>
      <c r="D177" s="2" t="s">
        <v>344</v>
      </c>
      <c r="E177" s="28">
        <v>2417</v>
      </c>
      <c r="F177" s="31">
        <f t="shared" si="2"/>
        <v>2417</v>
      </c>
      <c r="G177" s="2" t="s">
        <v>364</v>
      </c>
      <c r="H177" s="2" t="s">
        <v>345</v>
      </c>
      <c r="I177" s="30"/>
      <c r="J177" s="30"/>
      <c r="K177" s="30"/>
      <c r="L177" s="30"/>
      <c r="M177" s="30"/>
      <c r="N177" s="30"/>
      <c r="O177" s="30"/>
      <c r="P177" s="31"/>
    </row>
    <row r="178" spans="1:16" s="27" customFormat="1" ht="30" customHeight="1" x14ac:dyDescent="0.3">
      <c r="A178" s="2">
        <v>115</v>
      </c>
      <c r="B178" s="2" t="s">
        <v>43</v>
      </c>
      <c r="C178" s="2" t="s">
        <v>346</v>
      </c>
      <c r="D178" s="2" t="s">
        <v>347</v>
      </c>
      <c r="E178" s="28">
        <v>60</v>
      </c>
      <c r="F178" s="31">
        <f t="shared" si="2"/>
        <v>60</v>
      </c>
      <c r="G178" s="2" t="s">
        <v>348</v>
      </c>
      <c r="H178" s="2"/>
      <c r="I178" s="30"/>
      <c r="J178" s="30"/>
      <c r="K178" s="30"/>
      <c r="L178" s="30"/>
      <c r="M178" s="30"/>
      <c r="N178" s="30"/>
      <c r="O178" s="30"/>
      <c r="P178" s="31"/>
    </row>
    <row r="179" spans="1:16" s="27" customFormat="1" ht="30" customHeight="1" x14ac:dyDescent="0.3">
      <c r="A179" s="2">
        <v>116</v>
      </c>
      <c r="B179" s="2" t="s">
        <v>43</v>
      </c>
      <c r="C179" s="2">
        <v>184</v>
      </c>
      <c r="D179" s="2" t="s">
        <v>349</v>
      </c>
      <c r="E179" s="28">
        <v>179</v>
      </c>
      <c r="F179" s="31">
        <f t="shared" si="2"/>
        <v>179</v>
      </c>
      <c r="G179" s="2" t="s">
        <v>350</v>
      </c>
      <c r="H179" s="2"/>
      <c r="I179" s="30"/>
      <c r="J179" s="30"/>
      <c r="K179" s="30"/>
      <c r="L179" s="30"/>
      <c r="M179" s="30"/>
      <c r="N179" s="30"/>
      <c r="O179" s="30"/>
      <c r="P179" s="31"/>
    </row>
    <row r="180" spans="1:16" s="27" customFormat="1" ht="30" customHeight="1" x14ac:dyDescent="0.3">
      <c r="A180" s="2">
        <v>117</v>
      </c>
      <c r="B180" s="2" t="s">
        <v>43</v>
      </c>
      <c r="C180" s="2">
        <v>191</v>
      </c>
      <c r="D180" s="2" t="s">
        <v>351</v>
      </c>
      <c r="E180" s="28">
        <v>1035</v>
      </c>
      <c r="F180" s="31">
        <f t="shared" si="2"/>
        <v>1035</v>
      </c>
      <c r="G180" s="2" t="s">
        <v>363</v>
      </c>
      <c r="H180" s="2" t="s">
        <v>352</v>
      </c>
      <c r="I180" s="30"/>
      <c r="J180" s="30"/>
      <c r="K180" s="30"/>
      <c r="L180" s="30" t="s">
        <v>825</v>
      </c>
      <c r="M180" s="30"/>
      <c r="N180" s="30">
        <v>5</v>
      </c>
      <c r="O180" s="30" t="s">
        <v>835</v>
      </c>
      <c r="P180" s="31"/>
    </row>
    <row r="181" spans="1:16" s="27" customFormat="1" ht="27" customHeight="1" x14ac:dyDescent="0.3">
      <c r="A181" s="2">
        <v>118</v>
      </c>
      <c r="B181" s="2" t="s">
        <v>43</v>
      </c>
      <c r="C181" s="2">
        <v>192</v>
      </c>
      <c r="D181" s="2" t="s">
        <v>344</v>
      </c>
      <c r="E181" s="28">
        <v>1547</v>
      </c>
      <c r="F181" s="31">
        <f t="shared" si="2"/>
        <v>1547</v>
      </c>
      <c r="G181" s="2" t="s">
        <v>362</v>
      </c>
      <c r="H181" s="2" t="s">
        <v>353</v>
      </c>
      <c r="I181" s="30" t="s">
        <v>696</v>
      </c>
      <c r="J181" s="30" t="s">
        <v>697</v>
      </c>
      <c r="K181" s="30" t="s">
        <v>698</v>
      </c>
      <c r="L181" s="30" t="s">
        <v>836</v>
      </c>
      <c r="M181" s="30"/>
      <c r="N181" s="30">
        <v>3</v>
      </c>
      <c r="O181" s="30" t="s">
        <v>835</v>
      </c>
      <c r="P181" s="31"/>
    </row>
    <row r="182" spans="1:16" s="27" customFormat="1" ht="27" customHeight="1" x14ac:dyDescent="0.3">
      <c r="A182" s="2"/>
      <c r="B182" s="2"/>
      <c r="C182" s="2"/>
      <c r="D182" s="2"/>
      <c r="E182" s="28"/>
      <c r="F182" s="31"/>
      <c r="G182" s="2"/>
      <c r="H182" s="2"/>
      <c r="I182" s="30" t="s">
        <v>535</v>
      </c>
      <c r="J182" s="30" t="s">
        <v>699</v>
      </c>
      <c r="K182" s="30"/>
      <c r="L182" s="30" t="s">
        <v>837</v>
      </c>
      <c r="M182" s="30"/>
      <c r="N182" s="30">
        <v>2</v>
      </c>
      <c r="O182" s="30" t="s">
        <v>835</v>
      </c>
      <c r="P182" s="31"/>
    </row>
    <row r="183" spans="1:16" s="27" customFormat="1" ht="27" customHeight="1" x14ac:dyDescent="0.3">
      <c r="A183" s="2"/>
      <c r="B183" s="2"/>
      <c r="C183" s="2"/>
      <c r="D183" s="2"/>
      <c r="E183" s="28"/>
      <c r="F183" s="31"/>
      <c r="G183" s="2"/>
      <c r="H183" s="2"/>
      <c r="I183" s="30" t="s">
        <v>700</v>
      </c>
      <c r="J183" s="30" t="s">
        <v>701</v>
      </c>
      <c r="K183" s="30" t="s">
        <v>702</v>
      </c>
      <c r="L183" s="30" t="s">
        <v>838</v>
      </c>
      <c r="M183" s="30"/>
      <c r="N183" s="30">
        <v>10</v>
      </c>
      <c r="O183" s="30" t="s">
        <v>835</v>
      </c>
      <c r="P183" s="31"/>
    </row>
    <row r="184" spans="1:16" s="27" customFormat="1" ht="27" customHeight="1" x14ac:dyDescent="0.3">
      <c r="A184" s="2"/>
      <c r="B184" s="2"/>
      <c r="C184" s="2"/>
      <c r="D184" s="2"/>
      <c r="E184" s="28"/>
      <c r="F184" s="31"/>
      <c r="G184" s="2"/>
      <c r="H184" s="2"/>
      <c r="I184" s="30" t="s">
        <v>535</v>
      </c>
      <c r="J184" s="30" t="s">
        <v>703</v>
      </c>
      <c r="K184" s="30"/>
      <c r="L184" s="30" t="s">
        <v>839</v>
      </c>
      <c r="M184" s="30"/>
      <c r="N184" s="30">
        <v>1</v>
      </c>
      <c r="O184" s="30" t="s">
        <v>835</v>
      </c>
      <c r="P184" s="31"/>
    </row>
    <row r="185" spans="1:16" s="27" customFormat="1" ht="27" customHeight="1" x14ac:dyDescent="0.3">
      <c r="A185" s="2"/>
      <c r="B185" s="2"/>
      <c r="C185" s="2"/>
      <c r="D185" s="2"/>
      <c r="E185" s="28"/>
      <c r="F185" s="31"/>
      <c r="G185" s="2"/>
      <c r="H185" s="2"/>
      <c r="I185" s="30" t="s">
        <v>704</v>
      </c>
      <c r="J185" s="30" t="s">
        <v>705</v>
      </c>
      <c r="K185" s="30"/>
      <c r="L185" s="30" t="s">
        <v>840</v>
      </c>
      <c r="M185" s="30"/>
      <c r="N185" s="30">
        <v>3</v>
      </c>
      <c r="O185" s="30" t="s">
        <v>835</v>
      </c>
      <c r="P185" s="31"/>
    </row>
    <row r="186" spans="1:16" s="27" customFormat="1" ht="27" customHeight="1" x14ac:dyDescent="0.3">
      <c r="A186" s="2"/>
      <c r="B186" s="2"/>
      <c r="C186" s="2"/>
      <c r="D186" s="2"/>
      <c r="E186" s="28"/>
      <c r="F186" s="31"/>
      <c r="G186" s="2"/>
      <c r="H186" s="2"/>
      <c r="I186" s="30" t="s">
        <v>706</v>
      </c>
      <c r="J186" s="30" t="s">
        <v>707</v>
      </c>
      <c r="K186" s="30" t="s">
        <v>708</v>
      </c>
      <c r="L186" s="30"/>
      <c r="M186" s="30"/>
      <c r="N186" s="30"/>
      <c r="O186" s="30"/>
      <c r="P186" s="31"/>
    </row>
    <row r="187" spans="1:16" s="27" customFormat="1" ht="30" customHeight="1" x14ac:dyDescent="0.3">
      <c r="A187" s="2">
        <v>119</v>
      </c>
      <c r="B187" s="2" t="s">
        <v>43</v>
      </c>
      <c r="C187" s="2" t="s">
        <v>354</v>
      </c>
      <c r="D187" s="2" t="s">
        <v>355</v>
      </c>
      <c r="E187" s="28">
        <v>251</v>
      </c>
      <c r="F187" s="31">
        <f t="shared" si="2"/>
        <v>251</v>
      </c>
      <c r="G187" s="2" t="s">
        <v>356</v>
      </c>
      <c r="H187" s="2"/>
      <c r="I187" s="30"/>
      <c r="J187" s="30"/>
      <c r="K187" s="30"/>
      <c r="L187" s="30"/>
      <c r="M187" s="30"/>
      <c r="N187" s="30"/>
      <c r="O187" s="30"/>
      <c r="P187" s="31"/>
    </row>
    <row r="188" spans="1:16" s="27" customFormat="1" ht="30" customHeight="1" x14ac:dyDescent="0.3">
      <c r="A188" s="2">
        <v>120</v>
      </c>
      <c r="B188" s="2" t="s">
        <v>43</v>
      </c>
      <c r="C188" s="2" t="s">
        <v>357</v>
      </c>
      <c r="D188" s="2" t="s">
        <v>332</v>
      </c>
      <c r="E188" s="28">
        <v>323</v>
      </c>
      <c r="F188" s="31">
        <f t="shared" si="2"/>
        <v>323</v>
      </c>
      <c r="G188" s="2" t="s">
        <v>358</v>
      </c>
      <c r="H188" s="2"/>
      <c r="I188" s="30"/>
      <c r="J188" s="30"/>
      <c r="K188" s="30"/>
      <c r="L188" s="30"/>
      <c r="M188" s="30"/>
      <c r="N188" s="30"/>
      <c r="O188" s="30"/>
      <c r="P188" s="31"/>
    </row>
    <row r="189" spans="1:16" s="27" customFormat="1" ht="30" customHeight="1" x14ac:dyDescent="0.3">
      <c r="A189" s="2">
        <v>121</v>
      </c>
      <c r="B189" s="2" t="s">
        <v>43</v>
      </c>
      <c r="C189" s="2" t="s">
        <v>359</v>
      </c>
      <c r="D189" s="2" t="s">
        <v>360</v>
      </c>
      <c r="E189" s="28">
        <v>48</v>
      </c>
      <c r="F189" s="31">
        <f t="shared" si="2"/>
        <v>48</v>
      </c>
      <c r="G189" s="2" t="s">
        <v>361</v>
      </c>
      <c r="H189" s="2" t="s">
        <v>365</v>
      </c>
      <c r="I189" s="30"/>
      <c r="J189" s="30"/>
      <c r="K189" s="30"/>
      <c r="L189" s="30"/>
      <c r="M189" s="30"/>
      <c r="N189" s="30"/>
      <c r="O189" s="30"/>
      <c r="P189" s="31"/>
    </row>
    <row r="190" spans="1:16" s="27" customFormat="1" ht="30" customHeight="1" x14ac:dyDescent="0.3">
      <c r="A190" s="2">
        <v>122</v>
      </c>
      <c r="B190" s="2" t="s">
        <v>43</v>
      </c>
      <c r="C190" s="2" t="s">
        <v>366</v>
      </c>
      <c r="D190" s="2" t="s">
        <v>360</v>
      </c>
      <c r="E190" s="28">
        <v>138</v>
      </c>
      <c r="F190" s="31">
        <f t="shared" si="2"/>
        <v>138</v>
      </c>
      <c r="G190" s="2" t="s">
        <v>367</v>
      </c>
      <c r="H190" s="2"/>
      <c r="I190" s="30"/>
      <c r="J190" s="30"/>
      <c r="K190" s="30"/>
      <c r="L190" s="30"/>
      <c r="M190" s="30"/>
      <c r="N190" s="30"/>
      <c r="O190" s="30"/>
      <c r="P190" s="31"/>
    </row>
    <row r="191" spans="1:16" s="27" customFormat="1" ht="30" customHeight="1" x14ac:dyDescent="0.3">
      <c r="A191" s="2">
        <v>123</v>
      </c>
      <c r="B191" s="2" t="s">
        <v>43</v>
      </c>
      <c r="C191" s="2" t="s">
        <v>368</v>
      </c>
      <c r="D191" s="2" t="s">
        <v>351</v>
      </c>
      <c r="E191" s="28">
        <v>120</v>
      </c>
      <c r="F191" s="31">
        <f t="shared" si="2"/>
        <v>120</v>
      </c>
      <c r="G191" s="2" t="s">
        <v>369</v>
      </c>
      <c r="H191" s="2"/>
      <c r="I191" s="30"/>
      <c r="J191" s="30"/>
      <c r="K191" s="30"/>
      <c r="L191" s="30"/>
      <c r="M191" s="30"/>
      <c r="N191" s="30"/>
      <c r="O191" s="30"/>
      <c r="P191" s="31"/>
    </row>
    <row r="192" spans="1:16" s="27" customFormat="1" ht="30" customHeight="1" x14ac:dyDescent="0.3">
      <c r="A192" s="2">
        <v>124</v>
      </c>
      <c r="B192" s="2" t="s">
        <v>43</v>
      </c>
      <c r="C192" s="2" t="s">
        <v>370</v>
      </c>
      <c r="D192" s="2" t="s">
        <v>371</v>
      </c>
      <c r="E192" s="28">
        <v>72</v>
      </c>
      <c r="F192" s="31">
        <f t="shared" si="2"/>
        <v>72</v>
      </c>
      <c r="G192" s="2" t="s">
        <v>372</v>
      </c>
      <c r="H192" s="2"/>
      <c r="I192" s="30"/>
      <c r="J192" s="30"/>
      <c r="K192" s="30"/>
      <c r="L192" s="30"/>
      <c r="M192" s="30"/>
      <c r="N192" s="30"/>
      <c r="O192" s="30"/>
      <c r="P192" s="31"/>
    </row>
    <row r="193" spans="1:16" s="27" customFormat="1" ht="30" customHeight="1" x14ac:dyDescent="0.3">
      <c r="A193" s="2">
        <v>125</v>
      </c>
      <c r="B193" s="2" t="s">
        <v>43</v>
      </c>
      <c r="C193" s="2" t="s">
        <v>373</v>
      </c>
      <c r="D193" s="2" t="s">
        <v>374</v>
      </c>
      <c r="E193" s="28">
        <v>102</v>
      </c>
      <c r="F193" s="31">
        <f t="shared" si="2"/>
        <v>102</v>
      </c>
      <c r="G193" s="2" t="s">
        <v>375</v>
      </c>
      <c r="H193" s="2" t="s">
        <v>376</v>
      </c>
      <c r="I193" s="30"/>
      <c r="J193" s="30"/>
      <c r="K193" s="30"/>
      <c r="L193" s="30"/>
      <c r="M193" s="30"/>
      <c r="N193" s="30"/>
      <c r="O193" s="30"/>
      <c r="P193" s="31" t="s">
        <v>377</v>
      </c>
    </row>
    <row r="194" spans="1:16" s="27" customFormat="1" ht="30" customHeight="1" x14ac:dyDescent="0.3">
      <c r="A194" s="2">
        <v>126</v>
      </c>
      <c r="B194" s="2" t="s">
        <v>43</v>
      </c>
      <c r="C194" s="2" t="s">
        <v>378</v>
      </c>
      <c r="D194" s="2" t="s">
        <v>360</v>
      </c>
      <c r="E194" s="28">
        <v>30</v>
      </c>
      <c r="F194" s="31">
        <f t="shared" si="2"/>
        <v>30</v>
      </c>
      <c r="G194" s="2" t="s">
        <v>379</v>
      </c>
      <c r="H194" s="2"/>
      <c r="I194" s="30"/>
      <c r="J194" s="30"/>
      <c r="K194" s="30"/>
      <c r="L194" s="30"/>
      <c r="M194" s="30"/>
      <c r="N194" s="30"/>
      <c r="O194" s="30"/>
      <c r="P194" s="31"/>
    </row>
    <row r="195" spans="1:16" s="27" customFormat="1" ht="30" customHeight="1" x14ac:dyDescent="0.3">
      <c r="A195" s="2">
        <v>127</v>
      </c>
      <c r="B195" s="2" t="s">
        <v>43</v>
      </c>
      <c r="C195" s="2" t="s">
        <v>380</v>
      </c>
      <c r="D195" s="2" t="s">
        <v>381</v>
      </c>
      <c r="E195" s="28">
        <v>432</v>
      </c>
      <c r="F195" s="31">
        <f t="shared" si="2"/>
        <v>432</v>
      </c>
      <c r="G195" s="2" t="s">
        <v>372</v>
      </c>
      <c r="H195" s="2"/>
      <c r="I195" s="30"/>
      <c r="J195" s="30"/>
      <c r="K195" s="30"/>
      <c r="L195" s="30"/>
      <c r="M195" s="30"/>
      <c r="N195" s="30"/>
      <c r="O195" s="30"/>
      <c r="P195" s="31"/>
    </row>
    <row r="196" spans="1:16" s="27" customFormat="1" ht="30" customHeight="1" x14ac:dyDescent="0.3">
      <c r="A196" s="2">
        <v>128</v>
      </c>
      <c r="B196" s="2" t="s">
        <v>43</v>
      </c>
      <c r="C196" s="2" t="s">
        <v>382</v>
      </c>
      <c r="D196" s="2" t="s">
        <v>308</v>
      </c>
      <c r="E196" s="28">
        <v>75</v>
      </c>
      <c r="F196" s="31">
        <f t="shared" si="2"/>
        <v>75</v>
      </c>
      <c r="G196" s="2" t="s">
        <v>379</v>
      </c>
      <c r="H196" s="2"/>
      <c r="I196" s="30"/>
      <c r="J196" s="30"/>
      <c r="K196" s="30"/>
      <c r="L196" s="30"/>
      <c r="M196" s="30"/>
      <c r="N196" s="30"/>
      <c r="O196" s="30"/>
      <c r="P196" s="31"/>
    </row>
    <row r="197" spans="1:16" s="27" customFormat="1" ht="30" customHeight="1" x14ac:dyDescent="0.3">
      <c r="A197" s="2">
        <v>129</v>
      </c>
      <c r="B197" s="2" t="s">
        <v>43</v>
      </c>
      <c r="C197" s="2" t="s">
        <v>383</v>
      </c>
      <c r="D197" s="2" t="s">
        <v>360</v>
      </c>
      <c r="E197" s="28">
        <v>183</v>
      </c>
      <c r="F197" s="31">
        <f t="shared" si="2"/>
        <v>183</v>
      </c>
      <c r="G197" s="2" t="s">
        <v>358</v>
      </c>
      <c r="H197" s="2"/>
      <c r="I197" s="30"/>
      <c r="J197" s="30"/>
      <c r="K197" s="30"/>
      <c r="L197" s="30"/>
      <c r="M197" s="30"/>
      <c r="N197" s="30"/>
      <c r="O197" s="30"/>
      <c r="P197" s="31"/>
    </row>
    <row r="198" spans="1:16" s="27" customFormat="1" ht="30" customHeight="1" x14ac:dyDescent="0.3">
      <c r="A198" s="2">
        <v>130</v>
      </c>
      <c r="B198" s="2" t="s">
        <v>43</v>
      </c>
      <c r="C198" s="2">
        <v>429</v>
      </c>
      <c r="D198" s="2" t="s">
        <v>381</v>
      </c>
      <c r="E198" s="28">
        <v>11010</v>
      </c>
      <c r="F198" s="31">
        <f t="shared" si="2"/>
        <v>11010</v>
      </c>
      <c r="G198" s="2" t="s">
        <v>384</v>
      </c>
      <c r="H198" s="2"/>
      <c r="I198" s="30"/>
      <c r="J198" s="30"/>
      <c r="K198" s="30"/>
      <c r="L198" s="30"/>
      <c r="M198" s="30"/>
      <c r="N198" s="30"/>
      <c r="O198" s="30"/>
      <c r="P198" s="31"/>
    </row>
    <row r="199" spans="1:16" s="27" customFormat="1" ht="30" customHeight="1" x14ac:dyDescent="0.3">
      <c r="A199" s="2">
        <v>131</v>
      </c>
      <c r="B199" s="2" t="s">
        <v>43</v>
      </c>
      <c r="C199" s="2" t="s">
        <v>385</v>
      </c>
      <c r="D199" s="2" t="s">
        <v>386</v>
      </c>
      <c r="E199" s="28">
        <v>904</v>
      </c>
      <c r="F199" s="31">
        <f t="shared" si="2"/>
        <v>904</v>
      </c>
      <c r="G199" s="2" t="s">
        <v>387</v>
      </c>
      <c r="H199" s="2"/>
      <c r="I199" s="30"/>
      <c r="J199" s="30"/>
      <c r="K199" s="30"/>
      <c r="L199" s="30"/>
      <c r="M199" s="30"/>
      <c r="N199" s="30"/>
      <c r="O199" s="30"/>
      <c r="P199" s="31"/>
    </row>
    <row r="200" spans="1:16" s="27" customFormat="1" ht="30" customHeight="1" x14ac:dyDescent="0.3">
      <c r="A200" s="2">
        <v>132</v>
      </c>
      <c r="B200" s="2" t="s">
        <v>43</v>
      </c>
      <c r="C200" s="2" t="s">
        <v>388</v>
      </c>
      <c r="D200" s="2" t="s">
        <v>389</v>
      </c>
      <c r="E200" s="28">
        <v>83</v>
      </c>
      <c r="F200" s="31">
        <f t="shared" si="2"/>
        <v>83</v>
      </c>
      <c r="G200" s="2" t="s">
        <v>369</v>
      </c>
      <c r="H200" s="2"/>
      <c r="I200" s="30"/>
      <c r="J200" s="30"/>
      <c r="K200" s="30"/>
      <c r="L200" s="30"/>
      <c r="M200" s="30"/>
      <c r="N200" s="30"/>
      <c r="O200" s="30"/>
      <c r="P200" s="31"/>
    </row>
    <row r="201" spans="1:16" s="27" customFormat="1" ht="30" customHeight="1" x14ac:dyDescent="0.3">
      <c r="A201" s="2">
        <v>133</v>
      </c>
      <c r="B201" s="2" t="s">
        <v>43</v>
      </c>
      <c r="C201" s="2" t="s">
        <v>390</v>
      </c>
      <c r="D201" s="2" t="s">
        <v>391</v>
      </c>
      <c r="E201" s="28">
        <v>82</v>
      </c>
      <c r="F201" s="31">
        <f t="shared" si="2"/>
        <v>82</v>
      </c>
      <c r="G201" s="2" t="s">
        <v>369</v>
      </c>
      <c r="H201" s="2"/>
      <c r="I201" s="30"/>
      <c r="J201" s="30"/>
      <c r="K201" s="30"/>
      <c r="L201" s="30"/>
      <c r="M201" s="30"/>
      <c r="N201" s="30"/>
      <c r="O201" s="30"/>
      <c r="P201" s="31"/>
    </row>
    <row r="202" spans="1:16" s="27" customFormat="1" ht="30" customHeight="1" x14ac:dyDescent="0.3">
      <c r="A202" s="2">
        <v>134</v>
      </c>
      <c r="B202" s="2" t="s">
        <v>43</v>
      </c>
      <c r="C202" s="2" t="s">
        <v>392</v>
      </c>
      <c r="D202" s="2" t="s">
        <v>393</v>
      </c>
      <c r="E202" s="28">
        <v>387</v>
      </c>
      <c r="F202" s="31">
        <f t="shared" si="2"/>
        <v>387</v>
      </c>
      <c r="G202" s="2" t="s">
        <v>369</v>
      </c>
      <c r="H202" s="2"/>
      <c r="I202" s="30"/>
      <c r="J202" s="30"/>
      <c r="K202" s="30"/>
      <c r="L202" s="30"/>
      <c r="M202" s="30"/>
      <c r="N202" s="30"/>
      <c r="O202" s="30"/>
      <c r="P202" s="31"/>
    </row>
    <row r="203" spans="1:16" s="27" customFormat="1" ht="30" customHeight="1" x14ac:dyDescent="0.3">
      <c r="A203" s="2">
        <v>135</v>
      </c>
      <c r="B203" s="2" t="s">
        <v>43</v>
      </c>
      <c r="C203" s="2">
        <v>430</v>
      </c>
      <c r="D203" s="2" t="s">
        <v>394</v>
      </c>
      <c r="E203" s="28">
        <v>15936</v>
      </c>
      <c r="F203" s="31">
        <f t="shared" si="2"/>
        <v>15936</v>
      </c>
      <c r="G203" s="2" t="s">
        <v>395</v>
      </c>
      <c r="H203" s="2"/>
      <c r="I203" s="30"/>
      <c r="J203" s="30"/>
      <c r="K203" s="30"/>
      <c r="L203" s="30"/>
      <c r="M203" s="30"/>
      <c r="N203" s="30"/>
      <c r="O203" s="30"/>
      <c r="P203" s="31"/>
    </row>
    <row r="204" spans="1:16" s="27" customFormat="1" ht="30" customHeight="1" x14ac:dyDescent="0.3">
      <c r="A204" s="2">
        <v>136</v>
      </c>
      <c r="B204" s="2" t="s">
        <v>43</v>
      </c>
      <c r="C204" s="2">
        <v>434</v>
      </c>
      <c r="D204" s="2" t="s">
        <v>396</v>
      </c>
      <c r="E204" s="28">
        <v>1550</v>
      </c>
      <c r="F204" s="31">
        <f t="shared" si="2"/>
        <v>1550</v>
      </c>
      <c r="G204" s="2" t="s">
        <v>397</v>
      </c>
      <c r="H204" s="2"/>
      <c r="I204" s="30"/>
      <c r="J204" s="30"/>
      <c r="K204" s="30"/>
      <c r="L204" s="30"/>
      <c r="M204" s="30"/>
      <c r="N204" s="30"/>
      <c r="O204" s="30"/>
      <c r="P204" s="31"/>
    </row>
    <row r="205" spans="1:16" s="27" customFormat="1" ht="30" customHeight="1" x14ac:dyDescent="0.3">
      <c r="A205" s="2">
        <v>137</v>
      </c>
      <c r="B205" s="2" t="s">
        <v>43</v>
      </c>
      <c r="C205" s="2" t="s">
        <v>398</v>
      </c>
      <c r="D205" s="2" t="s">
        <v>399</v>
      </c>
      <c r="E205" s="28">
        <v>21223</v>
      </c>
      <c r="F205" s="31">
        <v>391</v>
      </c>
      <c r="G205" s="2" t="s">
        <v>400</v>
      </c>
      <c r="H205" s="2" t="s">
        <v>401</v>
      </c>
      <c r="I205" s="30"/>
      <c r="J205" s="30"/>
      <c r="K205" s="30"/>
      <c r="L205" s="30"/>
      <c r="M205" s="30"/>
      <c r="N205" s="30"/>
      <c r="O205" s="30"/>
      <c r="P205" s="31"/>
    </row>
    <row r="206" spans="1:16" s="48" customFormat="1" ht="30" customHeight="1" x14ac:dyDescent="0.3">
      <c r="A206" s="2">
        <v>138</v>
      </c>
      <c r="B206" s="30" t="s">
        <v>407</v>
      </c>
      <c r="C206" s="30">
        <v>165</v>
      </c>
      <c r="D206" s="30" t="s">
        <v>402</v>
      </c>
      <c r="E206" s="31">
        <v>1131</v>
      </c>
      <c r="F206" s="31">
        <f t="shared" si="2"/>
        <v>1131</v>
      </c>
      <c r="G206" s="30" t="s">
        <v>1130</v>
      </c>
      <c r="H206" s="30" t="s">
        <v>403</v>
      </c>
      <c r="I206" s="30" t="s">
        <v>404</v>
      </c>
      <c r="J206" s="30" t="s">
        <v>405</v>
      </c>
      <c r="K206" s="30" t="s">
        <v>406</v>
      </c>
      <c r="L206" s="30"/>
      <c r="M206" s="30"/>
      <c r="N206" s="30"/>
      <c r="O206" s="30"/>
      <c r="P206" s="31"/>
    </row>
    <row r="207" spans="1:16" s="48" customFormat="1" ht="30" customHeight="1" x14ac:dyDescent="0.3">
      <c r="A207" s="2">
        <v>139</v>
      </c>
      <c r="B207" s="30" t="s">
        <v>407</v>
      </c>
      <c r="C207" s="30">
        <v>174</v>
      </c>
      <c r="D207" s="30" t="s">
        <v>408</v>
      </c>
      <c r="E207" s="31">
        <v>1006</v>
      </c>
      <c r="F207" s="31">
        <f t="shared" si="2"/>
        <v>1006</v>
      </c>
      <c r="G207" s="30" t="s">
        <v>1131</v>
      </c>
      <c r="H207" s="30" t="s">
        <v>409</v>
      </c>
      <c r="I207" s="30" t="s">
        <v>411</v>
      </c>
      <c r="J207" s="30" t="s">
        <v>412</v>
      </c>
      <c r="K207" s="30" t="s">
        <v>410</v>
      </c>
      <c r="L207" s="30"/>
      <c r="M207" s="30"/>
      <c r="N207" s="30"/>
      <c r="O207" s="30"/>
      <c r="P207" s="31"/>
    </row>
    <row r="208" spans="1:16" s="48" customFormat="1" ht="30" customHeight="1" x14ac:dyDescent="0.3">
      <c r="A208" s="30"/>
      <c r="B208" s="30"/>
      <c r="C208" s="30"/>
      <c r="D208" s="30"/>
      <c r="E208" s="31"/>
      <c r="F208" s="31">
        <f t="shared" si="2"/>
        <v>0</v>
      </c>
      <c r="G208" s="30"/>
      <c r="H208" s="30"/>
      <c r="I208" s="30" t="s">
        <v>413</v>
      </c>
      <c r="J208" s="30" t="s">
        <v>414</v>
      </c>
      <c r="K208" s="30"/>
      <c r="L208" s="30"/>
      <c r="M208" s="30"/>
      <c r="N208" s="30"/>
      <c r="O208" s="30"/>
      <c r="P208" s="31"/>
    </row>
    <row r="209" spans="1:16" s="48" customFormat="1" ht="34.5" customHeight="1" x14ac:dyDescent="0.3">
      <c r="A209" s="30"/>
      <c r="B209" s="30"/>
      <c r="C209" s="30"/>
      <c r="D209" s="30"/>
      <c r="E209" s="31"/>
      <c r="F209" s="31">
        <f t="shared" si="2"/>
        <v>0</v>
      </c>
      <c r="G209" s="30"/>
      <c r="H209" s="30"/>
      <c r="I209" s="30" t="s">
        <v>417</v>
      </c>
      <c r="J209" s="30" t="s">
        <v>415</v>
      </c>
      <c r="K209" s="30" t="s">
        <v>416</v>
      </c>
      <c r="L209" s="30"/>
      <c r="M209" s="30"/>
      <c r="N209" s="30"/>
      <c r="O209" s="30"/>
      <c r="P209" s="31"/>
    </row>
    <row r="210" spans="1:16" s="48" customFormat="1" ht="30" customHeight="1" x14ac:dyDescent="0.3">
      <c r="A210" s="30"/>
      <c r="B210" s="30"/>
      <c r="C210" s="30"/>
      <c r="D210" s="30"/>
      <c r="E210" s="31"/>
      <c r="F210" s="31">
        <f t="shared" si="2"/>
        <v>0</v>
      </c>
      <c r="G210" s="30"/>
      <c r="H210" s="30"/>
      <c r="I210" s="30" t="s">
        <v>418</v>
      </c>
      <c r="J210" s="30" t="s">
        <v>419</v>
      </c>
      <c r="K210" s="30" t="s">
        <v>420</v>
      </c>
      <c r="L210" s="30"/>
      <c r="M210" s="30"/>
      <c r="N210" s="30"/>
      <c r="O210" s="30"/>
      <c r="P210" s="31"/>
    </row>
    <row r="211" spans="1:16" s="48" customFormat="1" ht="30" customHeight="1" x14ac:dyDescent="0.3">
      <c r="A211" s="30">
        <v>140</v>
      </c>
      <c r="B211" s="30" t="s">
        <v>407</v>
      </c>
      <c r="C211" s="30">
        <v>175</v>
      </c>
      <c r="D211" s="30" t="s">
        <v>421</v>
      </c>
      <c r="E211" s="31">
        <v>2377</v>
      </c>
      <c r="F211" s="31">
        <f t="shared" si="2"/>
        <v>2377</v>
      </c>
      <c r="G211" s="30" t="s">
        <v>1131</v>
      </c>
      <c r="H211" s="30" t="s">
        <v>409</v>
      </c>
      <c r="I211" s="30" t="s">
        <v>422</v>
      </c>
      <c r="J211" s="30" t="s">
        <v>423</v>
      </c>
      <c r="K211" s="30" t="s">
        <v>424</v>
      </c>
      <c r="L211" s="30"/>
      <c r="M211" s="30"/>
      <c r="N211" s="30"/>
      <c r="O211" s="30"/>
      <c r="P211" s="31"/>
    </row>
    <row r="212" spans="1:16" s="48" customFormat="1" ht="30" customHeight="1" x14ac:dyDescent="0.3">
      <c r="A212" s="30"/>
      <c r="B212" s="30"/>
      <c r="C212" s="30"/>
      <c r="D212" s="30"/>
      <c r="E212" s="31"/>
      <c r="F212" s="31">
        <f t="shared" si="2"/>
        <v>0</v>
      </c>
      <c r="G212" s="30"/>
      <c r="H212" s="30"/>
      <c r="I212" s="30" t="s">
        <v>417</v>
      </c>
      <c r="J212" s="30" t="s">
        <v>415</v>
      </c>
      <c r="K212" s="30" t="s">
        <v>416</v>
      </c>
      <c r="L212" s="30"/>
      <c r="M212" s="30"/>
      <c r="N212" s="30"/>
      <c r="O212" s="30"/>
      <c r="P212" s="31"/>
    </row>
    <row r="213" spans="1:16" s="48" customFormat="1" ht="30" customHeight="1" x14ac:dyDescent="0.3">
      <c r="A213" s="30"/>
      <c r="B213" s="30"/>
      <c r="C213" s="30"/>
      <c r="D213" s="30"/>
      <c r="E213" s="31"/>
      <c r="F213" s="31">
        <f t="shared" si="2"/>
        <v>0</v>
      </c>
      <c r="G213" s="30"/>
      <c r="H213" s="30"/>
      <c r="I213" s="30" t="s">
        <v>418</v>
      </c>
      <c r="J213" s="30" t="s">
        <v>419</v>
      </c>
      <c r="K213" s="30" t="s">
        <v>420</v>
      </c>
      <c r="L213" s="30"/>
      <c r="M213" s="30"/>
      <c r="N213" s="30"/>
      <c r="O213" s="30"/>
      <c r="P213" s="31"/>
    </row>
    <row r="214" spans="1:16" s="48" customFormat="1" ht="30" customHeight="1" x14ac:dyDescent="0.3">
      <c r="A214" s="30">
        <v>141</v>
      </c>
      <c r="B214" s="30" t="s">
        <v>407</v>
      </c>
      <c r="C214" s="30">
        <v>176</v>
      </c>
      <c r="D214" s="30" t="s">
        <v>402</v>
      </c>
      <c r="E214" s="31">
        <v>974</v>
      </c>
      <c r="F214" s="31">
        <f t="shared" si="2"/>
        <v>974</v>
      </c>
      <c r="G214" s="30" t="s">
        <v>1132</v>
      </c>
      <c r="H214" s="30" t="s">
        <v>425</v>
      </c>
      <c r="I214" s="30"/>
      <c r="J214" s="30"/>
      <c r="K214" s="30"/>
      <c r="L214" s="30"/>
      <c r="M214" s="30"/>
      <c r="N214" s="30"/>
      <c r="O214" s="30"/>
      <c r="P214" s="31"/>
    </row>
    <row r="215" spans="1:16" s="48" customFormat="1" ht="30" customHeight="1" x14ac:dyDescent="0.3">
      <c r="A215" s="30">
        <v>142</v>
      </c>
      <c r="B215" s="30" t="s">
        <v>407</v>
      </c>
      <c r="C215" s="30">
        <v>177</v>
      </c>
      <c r="D215" s="30" t="s">
        <v>426</v>
      </c>
      <c r="E215" s="31">
        <v>1788</v>
      </c>
      <c r="F215" s="31">
        <f t="shared" si="2"/>
        <v>1788</v>
      </c>
      <c r="G215" s="30" t="s">
        <v>1132</v>
      </c>
      <c r="H215" s="30" t="s">
        <v>425</v>
      </c>
      <c r="I215" s="30"/>
      <c r="J215" s="30"/>
      <c r="K215" s="30"/>
      <c r="L215" s="30" t="s">
        <v>845</v>
      </c>
      <c r="M215" s="30"/>
      <c r="N215" s="30">
        <v>111</v>
      </c>
      <c r="O215" s="30" t="s">
        <v>794</v>
      </c>
      <c r="P215" s="31"/>
    </row>
    <row r="216" spans="1:16" s="48" customFormat="1" ht="30" customHeight="1" x14ac:dyDescent="0.3">
      <c r="A216" s="30">
        <v>143</v>
      </c>
      <c r="B216" s="30" t="s">
        <v>407</v>
      </c>
      <c r="C216" s="30">
        <v>178</v>
      </c>
      <c r="D216" s="30" t="s">
        <v>427</v>
      </c>
      <c r="E216" s="31">
        <v>3914</v>
      </c>
      <c r="F216" s="31">
        <f t="shared" si="2"/>
        <v>3914</v>
      </c>
      <c r="G216" s="30" t="s">
        <v>1133</v>
      </c>
      <c r="H216" s="30" t="s">
        <v>428</v>
      </c>
      <c r="I216" s="30"/>
      <c r="J216" s="30"/>
      <c r="K216" s="30"/>
      <c r="L216" s="30"/>
      <c r="M216" s="30"/>
      <c r="N216" s="30"/>
      <c r="O216" s="30"/>
      <c r="P216" s="31"/>
    </row>
    <row r="217" spans="1:16" s="27" customFormat="1" ht="30" customHeight="1" x14ac:dyDescent="0.3">
      <c r="A217" s="2"/>
      <c r="B217" s="2"/>
      <c r="C217" s="2"/>
      <c r="D217" s="2"/>
      <c r="E217" s="28"/>
      <c r="F217" s="31">
        <f t="shared" si="2"/>
        <v>0</v>
      </c>
      <c r="G217" s="2" t="s">
        <v>432</v>
      </c>
      <c r="H217" s="2" t="s">
        <v>429</v>
      </c>
      <c r="I217" s="30"/>
      <c r="J217" s="30"/>
      <c r="K217" s="30"/>
      <c r="L217" s="30"/>
      <c r="M217" s="30"/>
      <c r="N217" s="30"/>
      <c r="O217" s="30"/>
      <c r="P217" s="31"/>
    </row>
    <row r="218" spans="1:16" s="27" customFormat="1" ht="30" customHeight="1" x14ac:dyDescent="0.3">
      <c r="A218" s="2"/>
      <c r="B218" s="2"/>
      <c r="C218" s="2"/>
      <c r="D218" s="2"/>
      <c r="E218" s="28"/>
      <c r="F218" s="31">
        <f t="shared" si="2"/>
        <v>0</v>
      </c>
      <c r="G218" s="2" t="s">
        <v>433</v>
      </c>
      <c r="H218" s="2" t="s">
        <v>430</v>
      </c>
      <c r="I218" s="30"/>
      <c r="J218" s="30"/>
      <c r="K218" s="30"/>
      <c r="L218" s="30"/>
      <c r="M218" s="30"/>
      <c r="N218" s="30"/>
      <c r="O218" s="30"/>
      <c r="P218" s="31"/>
    </row>
    <row r="219" spans="1:16" s="27" customFormat="1" ht="30" customHeight="1" x14ac:dyDescent="0.3">
      <c r="A219" s="2"/>
      <c r="B219" s="2"/>
      <c r="C219" s="2"/>
      <c r="D219" s="2"/>
      <c r="E219" s="28"/>
      <c r="F219" s="31">
        <f t="shared" si="2"/>
        <v>0</v>
      </c>
      <c r="G219" s="2" t="s">
        <v>434</v>
      </c>
      <c r="H219" s="2" t="s">
        <v>431</v>
      </c>
      <c r="I219" s="30"/>
      <c r="J219" s="30"/>
      <c r="K219" s="30"/>
      <c r="L219" s="30"/>
      <c r="M219" s="30"/>
      <c r="N219" s="30"/>
      <c r="O219" s="30"/>
      <c r="P219" s="31"/>
    </row>
    <row r="220" spans="1:16" s="27" customFormat="1" ht="30" customHeight="1" x14ac:dyDescent="0.3">
      <c r="A220" s="2">
        <v>144</v>
      </c>
      <c r="B220" s="2" t="s">
        <v>407</v>
      </c>
      <c r="C220" s="2">
        <v>179</v>
      </c>
      <c r="D220" s="2" t="s">
        <v>435</v>
      </c>
      <c r="E220" s="28">
        <v>1636</v>
      </c>
      <c r="F220" s="31">
        <f t="shared" si="2"/>
        <v>1636</v>
      </c>
      <c r="G220" s="2" t="s">
        <v>439</v>
      </c>
      <c r="H220" s="2" t="s">
        <v>436</v>
      </c>
      <c r="I220" s="30"/>
      <c r="J220" s="30"/>
      <c r="K220" s="30"/>
      <c r="L220" s="30" t="s">
        <v>846</v>
      </c>
      <c r="M220" s="30"/>
      <c r="N220" s="30">
        <v>5</v>
      </c>
      <c r="O220" s="30" t="s">
        <v>841</v>
      </c>
      <c r="P220" s="31"/>
    </row>
    <row r="221" spans="1:16" s="27" customFormat="1" ht="30" customHeight="1" x14ac:dyDescent="0.3">
      <c r="A221" s="2"/>
      <c r="B221" s="2"/>
      <c r="C221" s="2"/>
      <c r="D221" s="2"/>
      <c r="E221" s="28"/>
      <c r="F221" s="31">
        <f t="shared" si="2"/>
        <v>0</v>
      </c>
      <c r="G221" s="2" t="s">
        <v>440</v>
      </c>
      <c r="H221" s="2" t="s">
        <v>437</v>
      </c>
      <c r="I221" s="30"/>
      <c r="J221" s="30"/>
      <c r="K221" s="30"/>
      <c r="L221" s="30" t="s">
        <v>847</v>
      </c>
      <c r="M221" s="30"/>
      <c r="N221" s="30">
        <v>2</v>
      </c>
      <c r="O221" s="30" t="s">
        <v>848</v>
      </c>
      <c r="P221" s="31"/>
    </row>
    <row r="222" spans="1:16" s="27" customFormat="1" ht="30" customHeight="1" x14ac:dyDescent="0.3">
      <c r="A222" s="2"/>
      <c r="B222" s="2"/>
      <c r="C222" s="2"/>
      <c r="D222" s="2"/>
      <c r="E222" s="28"/>
      <c r="F222" s="31">
        <f t="shared" si="2"/>
        <v>0</v>
      </c>
      <c r="G222" s="2" t="s">
        <v>441</v>
      </c>
      <c r="H222" s="2" t="s">
        <v>438</v>
      </c>
      <c r="I222" s="30"/>
      <c r="J222" s="30"/>
      <c r="K222" s="30"/>
      <c r="L222" s="30" t="s">
        <v>849</v>
      </c>
      <c r="M222" s="30"/>
      <c r="N222" s="30">
        <v>1</v>
      </c>
      <c r="O222" s="30" t="s">
        <v>759</v>
      </c>
      <c r="P222" s="31"/>
    </row>
    <row r="223" spans="1:16" s="27" customFormat="1" ht="30" customHeight="1" x14ac:dyDescent="0.3">
      <c r="A223" s="2"/>
      <c r="B223" s="2"/>
      <c r="C223" s="2"/>
      <c r="D223" s="2"/>
      <c r="E223" s="28"/>
      <c r="F223" s="31"/>
      <c r="G223" s="2"/>
      <c r="H223" s="2"/>
      <c r="I223" s="30"/>
      <c r="J223" s="30"/>
      <c r="K223" s="30"/>
      <c r="L223" s="30" t="s">
        <v>850</v>
      </c>
      <c r="M223" s="30"/>
      <c r="N223" s="30">
        <v>1</v>
      </c>
      <c r="O223" s="30" t="s">
        <v>852</v>
      </c>
      <c r="P223" s="31"/>
    </row>
    <row r="224" spans="1:16" s="27" customFormat="1" ht="30" customHeight="1" x14ac:dyDescent="0.3">
      <c r="A224" s="2"/>
      <c r="B224" s="2"/>
      <c r="C224" s="2"/>
      <c r="D224" s="2"/>
      <c r="E224" s="28"/>
      <c r="F224" s="31"/>
      <c r="G224" s="2"/>
      <c r="H224" s="2"/>
      <c r="I224" s="30"/>
      <c r="J224" s="30"/>
      <c r="K224" s="30"/>
      <c r="L224" s="30" t="s">
        <v>851</v>
      </c>
      <c r="M224" s="30"/>
      <c r="N224" s="30">
        <v>1</v>
      </c>
      <c r="O224" s="30" t="s">
        <v>771</v>
      </c>
      <c r="P224" s="31"/>
    </row>
    <row r="225" spans="1:16" s="27" customFormat="1" ht="30" customHeight="1" x14ac:dyDescent="0.3">
      <c r="A225" s="2">
        <v>145</v>
      </c>
      <c r="B225" s="2" t="s">
        <v>407</v>
      </c>
      <c r="C225" s="2">
        <v>180</v>
      </c>
      <c r="D225" s="2" t="s">
        <v>442</v>
      </c>
      <c r="E225" s="28">
        <v>374</v>
      </c>
      <c r="F225" s="31">
        <f t="shared" si="2"/>
        <v>374</v>
      </c>
      <c r="G225" s="2" t="s">
        <v>443</v>
      </c>
      <c r="H225" s="2" t="s">
        <v>444</v>
      </c>
      <c r="I225" s="30"/>
      <c r="J225" s="30"/>
      <c r="K225" s="30"/>
      <c r="L225" s="30"/>
      <c r="M225" s="30"/>
      <c r="N225" s="30"/>
      <c r="O225" s="30"/>
      <c r="P225" s="31"/>
    </row>
    <row r="226" spans="1:16" s="27" customFormat="1" ht="29.25" customHeight="1" x14ac:dyDescent="0.3">
      <c r="A226" s="2">
        <v>146</v>
      </c>
      <c r="B226" s="2" t="s">
        <v>407</v>
      </c>
      <c r="C226" s="2" t="s">
        <v>445</v>
      </c>
      <c r="D226" s="2" t="s">
        <v>446</v>
      </c>
      <c r="E226" s="28">
        <v>1379</v>
      </c>
      <c r="F226" s="31">
        <f t="shared" si="2"/>
        <v>1379</v>
      </c>
      <c r="G226" s="2" t="s">
        <v>447</v>
      </c>
      <c r="H226" s="2" t="s">
        <v>448</v>
      </c>
      <c r="I226" s="30"/>
      <c r="J226" s="30"/>
      <c r="K226" s="30"/>
      <c r="L226" s="30" t="s">
        <v>853</v>
      </c>
      <c r="M226" s="30" t="s">
        <v>854</v>
      </c>
      <c r="N226" s="30">
        <v>6.4</v>
      </c>
      <c r="O226" s="2" t="s">
        <v>726</v>
      </c>
      <c r="P226" s="31"/>
    </row>
    <row r="227" spans="1:16" s="27" customFormat="1" ht="30" customHeight="1" x14ac:dyDescent="0.3">
      <c r="A227" s="2"/>
      <c r="B227" s="2"/>
      <c r="C227" s="2"/>
      <c r="D227" s="2"/>
      <c r="E227" s="28"/>
      <c r="F227" s="31"/>
      <c r="G227" s="2"/>
      <c r="H227" s="2"/>
      <c r="I227" s="30"/>
      <c r="J227" s="30"/>
      <c r="K227" s="30"/>
      <c r="L227" s="30" t="s">
        <v>766</v>
      </c>
      <c r="M227" s="30"/>
      <c r="N227" s="30">
        <v>43</v>
      </c>
      <c r="O227" s="30" t="s">
        <v>771</v>
      </c>
      <c r="P227" s="31"/>
    </row>
    <row r="228" spans="1:16" s="27" customFormat="1" ht="30" customHeight="1" x14ac:dyDescent="0.3">
      <c r="A228" s="2"/>
      <c r="B228" s="2"/>
      <c r="C228" s="2"/>
      <c r="D228" s="2"/>
      <c r="E228" s="28"/>
      <c r="F228" s="31"/>
      <c r="G228" s="2"/>
      <c r="H228" s="2"/>
      <c r="I228" s="30"/>
      <c r="J228" s="30"/>
      <c r="K228" s="30"/>
      <c r="L228" s="30" t="s">
        <v>855</v>
      </c>
      <c r="M228" s="30"/>
      <c r="N228" s="30">
        <v>4</v>
      </c>
      <c r="O228" s="30" t="s">
        <v>771</v>
      </c>
      <c r="P228" s="31"/>
    </row>
    <row r="229" spans="1:16" s="27" customFormat="1" ht="30" customHeight="1" x14ac:dyDescent="0.3">
      <c r="A229" s="2"/>
      <c r="B229" s="2"/>
      <c r="C229" s="2"/>
      <c r="D229" s="2"/>
      <c r="E229" s="28"/>
      <c r="F229" s="31"/>
      <c r="G229" s="2"/>
      <c r="H229" s="2"/>
      <c r="I229" s="30"/>
      <c r="J229" s="30"/>
      <c r="K229" s="30"/>
      <c r="L229" s="30" t="s">
        <v>769</v>
      </c>
      <c r="M229" s="30"/>
      <c r="N229" s="30">
        <v>2</v>
      </c>
      <c r="O229" s="30" t="s">
        <v>771</v>
      </c>
      <c r="P229" s="31"/>
    </row>
    <row r="230" spans="1:16" s="27" customFormat="1" ht="30" customHeight="1" x14ac:dyDescent="0.3">
      <c r="A230" s="2"/>
      <c r="B230" s="2"/>
      <c r="C230" s="2"/>
      <c r="D230" s="2"/>
      <c r="E230" s="28"/>
      <c r="F230" s="31"/>
      <c r="G230" s="2"/>
      <c r="H230" s="2"/>
      <c r="I230" s="30"/>
      <c r="J230" s="30"/>
      <c r="K230" s="30"/>
      <c r="L230" s="30" t="s">
        <v>856</v>
      </c>
      <c r="M230" s="30"/>
      <c r="N230" s="30">
        <v>2</v>
      </c>
      <c r="O230" s="30" t="s">
        <v>771</v>
      </c>
      <c r="P230" s="31"/>
    </row>
    <row r="231" spans="1:16" s="27" customFormat="1" ht="30" customHeight="1" x14ac:dyDescent="0.3">
      <c r="A231" s="2"/>
      <c r="B231" s="2"/>
      <c r="C231" s="2"/>
      <c r="D231" s="2"/>
      <c r="E231" s="28"/>
      <c r="F231" s="31"/>
      <c r="G231" s="2"/>
      <c r="H231" s="2"/>
      <c r="I231" s="30"/>
      <c r="J231" s="30"/>
      <c r="K231" s="30"/>
      <c r="L231" s="30" t="s">
        <v>857</v>
      </c>
      <c r="M231" s="30"/>
      <c r="N231" s="30">
        <v>2</v>
      </c>
      <c r="O231" s="30" t="s">
        <v>771</v>
      </c>
      <c r="P231" s="31"/>
    </row>
    <row r="232" spans="1:16" s="27" customFormat="1" ht="30" customHeight="1" x14ac:dyDescent="0.3">
      <c r="A232" s="2"/>
      <c r="B232" s="2"/>
      <c r="C232" s="2"/>
      <c r="D232" s="2"/>
      <c r="E232" s="28"/>
      <c r="F232" s="31"/>
      <c r="G232" s="2"/>
      <c r="H232" s="2"/>
      <c r="I232" s="30"/>
      <c r="J232" s="30"/>
      <c r="K232" s="30"/>
      <c r="L232" s="30" t="s">
        <v>858</v>
      </c>
      <c r="M232" s="30"/>
      <c r="N232" s="30">
        <v>1</v>
      </c>
      <c r="O232" s="30" t="s">
        <v>771</v>
      </c>
      <c r="P232" s="31"/>
    </row>
    <row r="233" spans="1:16" s="27" customFormat="1" ht="30" customHeight="1" x14ac:dyDescent="0.3">
      <c r="A233" s="2"/>
      <c r="B233" s="2"/>
      <c r="C233" s="2"/>
      <c r="D233" s="2"/>
      <c r="E233" s="28"/>
      <c r="F233" s="31"/>
      <c r="G233" s="2"/>
      <c r="H233" s="2"/>
      <c r="I233" s="30"/>
      <c r="J233" s="30"/>
      <c r="K233" s="30"/>
      <c r="L233" s="30" t="s">
        <v>859</v>
      </c>
      <c r="M233" s="30"/>
      <c r="N233" s="30">
        <v>3</v>
      </c>
      <c r="O233" s="30" t="s">
        <v>771</v>
      </c>
      <c r="P233" s="31"/>
    </row>
    <row r="234" spans="1:16" s="27" customFormat="1" ht="30" customHeight="1" x14ac:dyDescent="0.3">
      <c r="A234" s="2"/>
      <c r="B234" s="2"/>
      <c r="C234" s="2"/>
      <c r="D234" s="2"/>
      <c r="E234" s="28"/>
      <c r="F234" s="31"/>
      <c r="G234" s="2"/>
      <c r="H234" s="2"/>
      <c r="I234" s="30"/>
      <c r="J234" s="30"/>
      <c r="K234" s="30"/>
      <c r="L234" s="30" t="s">
        <v>860</v>
      </c>
      <c r="M234" s="30"/>
      <c r="N234" s="30">
        <v>5</v>
      </c>
      <c r="O234" s="30" t="s">
        <v>771</v>
      </c>
      <c r="P234" s="31"/>
    </row>
    <row r="235" spans="1:16" s="27" customFormat="1" ht="30" customHeight="1" x14ac:dyDescent="0.3">
      <c r="A235" s="2"/>
      <c r="B235" s="2"/>
      <c r="C235" s="2"/>
      <c r="D235" s="2"/>
      <c r="E235" s="28"/>
      <c r="F235" s="31"/>
      <c r="G235" s="2"/>
      <c r="H235" s="2"/>
      <c r="I235" s="30"/>
      <c r="J235" s="30"/>
      <c r="K235" s="30"/>
      <c r="L235" s="30" t="s">
        <v>861</v>
      </c>
      <c r="M235" s="30"/>
      <c r="N235" s="30">
        <v>1</v>
      </c>
      <c r="O235" s="30" t="s">
        <v>771</v>
      </c>
      <c r="P235" s="31"/>
    </row>
    <row r="236" spans="1:16" s="27" customFormat="1" ht="30" customHeight="1" x14ac:dyDescent="0.3">
      <c r="A236" s="2"/>
      <c r="B236" s="2"/>
      <c r="C236" s="2"/>
      <c r="D236" s="2"/>
      <c r="E236" s="28"/>
      <c r="F236" s="31"/>
      <c r="G236" s="2"/>
      <c r="H236" s="2"/>
      <c r="I236" s="30"/>
      <c r="J236" s="30"/>
      <c r="K236" s="30"/>
      <c r="L236" s="30" t="s">
        <v>862</v>
      </c>
      <c r="M236" s="30"/>
      <c r="N236" s="30">
        <v>2</v>
      </c>
      <c r="O236" s="30" t="s">
        <v>771</v>
      </c>
      <c r="P236" s="31"/>
    </row>
    <row r="237" spans="1:16" s="27" customFormat="1" ht="30" customHeight="1" x14ac:dyDescent="0.3">
      <c r="A237" s="2"/>
      <c r="B237" s="2"/>
      <c r="C237" s="2"/>
      <c r="D237" s="2"/>
      <c r="E237" s="28"/>
      <c r="F237" s="31"/>
      <c r="G237" s="2"/>
      <c r="H237" s="2"/>
      <c r="I237" s="30"/>
      <c r="J237" s="30"/>
      <c r="K237" s="30"/>
      <c r="L237" s="30" t="s">
        <v>800</v>
      </c>
      <c r="M237" s="30"/>
      <c r="N237" s="30">
        <v>1</v>
      </c>
      <c r="O237" s="30" t="s">
        <v>771</v>
      </c>
      <c r="P237" s="31"/>
    </row>
    <row r="238" spans="1:16" s="27" customFormat="1" ht="30" customHeight="1" x14ac:dyDescent="0.3">
      <c r="A238" s="2">
        <v>147</v>
      </c>
      <c r="B238" s="2" t="s">
        <v>407</v>
      </c>
      <c r="C238" s="2" t="s">
        <v>449</v>
      </c>
      <c r="D238" s="2" t="s">
        <v>450</v>
      </c>
      <c r="E238" s="28">
        <v>691</v>
      </c>
      <c r="F238" s="31">
        <f t="shared" si="2"/>
        <v>691</v>
      </c>
      <c r="G238" s="2" t="s">
        <v>451</v>
      </c>
      <c r="H238" s="2" t="s">
        <v>452</v>
      </c>
      <c r="I238" s="30"/>
      <c r="J238" s="30"/>
      <c r="K238" s="30"/>
      <c r="L238" s="30" t="s">
        <v>863</v>
      </c>
      <c r="M238" s="30"/>
      <c r="N238" s="30">
        <v>2</v>
      </c>
      <c r="O238" s="30" t="s">
        <v>864</v>
      </c>
      <c r="P238" s="31"/>
    </row>
    <row r="239" spans="1:16" s="27" customFormat="1" ht="30" customHeight="1" x14ac:dyDescent="0.3">
      <c r="A239" s="2"/>
      <c r="B239" s="2"/>
      <c r="C239" s="2"/>
      <c r="D239" s="2"/>
      <c r="E239" s="28"/>
      <c r="F239" s="31"/>
      <c r="G239" s="2"/>
      <c r="H239" s="2"/>
      <c r="I239" s="30"/>
      <c r="J239" s="30"/>
      <c r="K239" s="30"/>
      <c r="L239" s="30" t="s">
        <v>865</v>
      </c>
      <c r="M239" s="30"/>
      <c r="N239" s="30">
        <v>2</v>
      </c>
      <c r="O239" s="30" t="s">
        <v>866</v>
      </c>
      <c r="P239" s="31"/>
    </row>
    <row r="240" spans="1:16" s="27" customFormat="1" ht="30" customHeight="1" x14ac:dyDescent="0.3">
      <c r="A240" s="2"/>
      <c r="B240" s="2"/>
      <c r="C240" s="2"/>
      <c r="D240" s="2"/>
      <c r="E240" s="28"/>
      <c r="F240" s="31"/>
      <c r="G240" s="2"/>
      <c r="H240" s="2"/>
      <c r="I240" s="30"/>
      <c r="J240" s="30"/>
      <c r="K240" s="30"/>
      <c r="L240" s="30" t="s">
        <v>867</v>
      </c>
      <c r="M240" s="30"/>
      <c r="N240" s="30">
        <v>1</v>
      </c>
      <c r="O240" s="30" t="s">
        <v>886</v>
      </c>
      <c r="P240" s="31"/>
    </row>
    <row r="241" spans="1:16" s="27" customFormat="1" ht="30" customHeight="1" x14ac:dyDescent="0.3">
      <c r="A241" s="2"/>
      <c r="B241" s="2"/>
      <c r="C241" s="2"/>
      <c r="D241" s="2"/>
      <c r="E241" s="28"/>
      <c r="F241" s="31"/>
      <c r="G241" s="2"/>
      <c r="H241" s="2"/>
      <c r="I241" s="30"/>
      <c r="J241" s="30"/>
      <c r="K241" s="30"/>
      <c r="L241" s="30" t="s">
        <v>868</v>
      </c>
      <c r="M241" s="30"/>
      <c r="N241" s="30">
        <v>1</v>
      </c>
      <c r="O241" s="30" t="s">
        <v>754</v>
      </c>
      <c r="P241" s="31"/>
    </row>
    <row r="242" spans="1:16" s="27" customFormat="1" ht="30" customHeight="1" x14ac:dyDescent="0.3">
      <c r="A242" s="2"/>
      <c r="B242" s="2"/>
      <c r="C242" s="2"/>
      <c r="D242" s="2"/>
      <c r="E242" s="28"/>
      <c r="F242" s="31"/>
      <c r="G242" s="2"/>
      <c r="H242" s="2"/>
      <c r="I242" s="30"/>
      <c r="J242" s="30"/>
      <c r="K242" s="30"/>
      <c r="L242" s="30" t="s">
        <v>869</v>
      </c>
      <c r="M242" s="30"/>
      <c r="N242" s="30">
        <v>2</v>
      </c>
      <c r="O242" s="30" t="s">
        <v>887</v>
      </c>
      <c r="P242" s="31"/>
    </row>
    <row r="243" spans="1:16" s="27" customFormat="1" ht="30" customHeight="1" x14ac:dyDescent="0.3">
      <c r="A243" s="2"/>
      <c r="B243" s="2"/>
      <c r="C243" s="2"/>
      <c r="D243" s="2"/>
      <c r="E243" s="28"/>
      <c r="F243" s="31"/>
      <c r="G243" s="2"/>
      <c r="H243" s="2"/>
      <c r="I243" s="30"/>
      <c r="J243" s="30"/>
      <c r="K243" s="30"/>
      <c r="L243" s="30" t="s">
        <v>870</v>
      </c>
      <c r="M243" s="30" t="s">
        <v>888</v>
      </c>
      <c r="N243" s="30">
        <v>30</v>
      </c>
      <c r="O243" s="2" t="s">
        <v>726</v>
      </c>
      <c r="P243" s="31"/>
    </row>
    <row r="244" spans="1:16" s="27" customFormat="1" ht="30" customHeight="1" x14ac:dyDescent="0.3">
      <c r="A244" s="2"/>
      <c r="B244" s="2"/>
      <c r="C244" s="2"/>
      <c r="D244" s="2"/>
      <c r="E244" s="28"/>
      <c r="F244" s="31"/>
      <c r="G244" s="2"/>
      <c r="H244" s="2"/>
      <c r="I244" s="30"/>
      <c r="J244" s="30"/>
      <c r="K244" s="30"/>
      <c r="L244" s="30" t="s">
        <v>871</v>
      </c>
      <c r="M244" s="30" t="s">
        <v>889</v>
      </c>
      <c r="N244" s="30">
        <v>51.8</v>
      </c>
      <c r="O244" s="2" t="s">
        <v>726</v>
      </c>
      <c r="P244" s="31"/>
    </row>
    <row r="245" spans="1:16" s="27" customFormat="1" ht="30" customHeight="1" x14ac:dyDescent="0.3">
      <c r="A245" s="2"/>
      <c r="B245" s="2"/>
      <c r="C245" s="2"/>
      <c r="D245" s="2"/>
      <c r="E245" s="28"/>
      <c r="F245" s="31"/>
      <c r="G245" s="2"/>
      <c r="H245" s="2"/>
      <c r="I245" s="30"/>
      <c r="J245" s="30"/>
      <c r="K245" s="30"/>
      <c r="L245" s="30" t="s">
        <v>872</v>
      </c>
      <c r="M245" s="30" t="s">
        <v>890</v>
      </c>
      <c r="N245" s="30">
        <v>83</v>
      </c>
      <c r="O245" s="2" t="s">
        <v>726</v>
      </c>
      <c r="P245" s="31"/>
    </row>
    <row r="246" spans="1:16" s="27" customFormat="1" ht="30" customHeight="1" x14ac:dyDescent="0.3">
      <c r="A246" s="2"/>
      <c r="B246" s="2"/>
      <c r="C246" s="2"/>
      <c r="D246" s="2"/>
      <c r="E246" s="28"/>
      <c r="F246" s="31"/>
      <c r="G246" s="2"/>
      <c r="H246" s="2"/>
      <c r="I246" s="30"/>
      <c r="J246" s="30"/>
      <c r="K246" s="30"/>
      <c r="L246" s="30" t="s">
        <v>873</v>
      </c>
      <c r="M246" s="30"/>
      <c r="N246" s="30">
        <v>21</v>
      </c>
      <c r="O246" s="30" t="s">
        <v>891</v>
      </c>
      <c r="P246" s="31"/>
    </row>
    <row r="247" spans="1:16" s="27" customFormat="1" ht="30" customHeight="1" x14ac:dyDescent="0.3">
      <c r="A247" s="2"/>
      <c r="B247" s="2"/>
      <c r="C247" s="2"/>
      <c r="D247" s="2"/>
      <c r="E247" s="28"/>
      <c r="F247" s="31"/>
      <c r="G247" s="2"/>
      <c r="H247" s="2"/>
      <c r="I247" s="30"/>
      <c r="J247" s="30"/>
      <c r="K247" s="30"/>
      <c r="L247" s="30" t="s">
        <v>874</v>
      </c>
      <c r="M247" s="30"/>
      <c r="N247" s="30">
        <v>2</v>
      </c>
      <c r="O247" s="30" t="s">
        <v>891</v>
      </c>
      <c r="P247" s="31"/>
    </row>
    <row r="248" spans="1:16" s="27" customFormat="1" ht="30" customHeight="1" x14ac:dyDescent="0.3">
      <c r="A248" s="2"/>
      <c r="B248" s="2"/>
      <c r="C248" s="2"/>
      <c r="D248" s="2"/>
      <c r="E248" s="28"/>
      <c r="F248" s="31"/>
      <c r="G248" s="2"/>
      <c r="H248" s="2"/>
      <c r="I248" s="30"/>
      <c r="J248" s="30"/>
      <c r="K248" s="30"/>
      <c r="L248" s="30" t="s">
        <v>875</v>
      </c>
      <c r="M248" s="30"/>
      <c r="N248" s="30">
        <v>5</v>
      </c>
      <c r="O248" s="30" t="s">
        <v>891</v>
      </c>
      <c r="P248" s="31"/>
    </row>
    <row r="249" spans="1:16" s="27" customFormat="1" ht="30" customHeight="1" x14ac:dyDescent="0.3">
      <c r="A249" s="2"/>
      <c r="B249" s="2"/>
      <c r="C249" s="2"/>
      <c r="D249" s="2"/>
      <c r="E249" s="28"/>
      <c r="F249" s="31"/>
      <c r="G249" s="2"/>
      <c r="H249" s="2"/>
      <c r="I249" s="30"/>
      <c r="J249" s="30"/>
      <c r="K249" s="30"/>
      <c r="L249" s="30" t="s">
        <v>876</v>
      </c>
      <c r="M249" s="30"/>
      <c r="N249" s="30">
        <v>1</v>
      </c>
      <c r="O249" s="30" t="s">
        <v>891</v>
      </c>
      <c r="P249" s="31"/>
    </row>
    <row r="250" spans="1:16" s="27" customFormat="1" ht="30" customHeight="1" x14ac:dyDescent="0.3">
      <c r="A250" s="2"/>
      <c r="B250" s="2"/>
      <c r="C250" s="2"/>
      <c r="D250" s="2"/>
      <c r="E250" s="28"/>
      <c r="F250" s="31"/>
      <c r="G250" s="2"/>
      <c r="H250" s="2"/>
      <c r="I250" s="30"/>
      <c r="J250" s="30"/>
      <c r="K250" s="30"/>
      <c r="L250" s="30" t="s">
        <v>877</v>
      </c>
      <c r="M250" s="30"/>
      <c r="N250" s="30">
        <v>1</v>
      </c>
      <c r="O250" s="30" t="s">
        <v>891</v>
      </c>
      <c r="P250" s="31"/>
    </row>
    <row r="251" spans="1:16" s="27" customFormat="1" ht="30" customHeight="1" x14ac:dyDescent="0.3">
      <c r="A251" s="2"/>
      <c r="B251" s="2"/>
      <c r="C251" s="2"/>
      <c r="D251" s="2"/>
      <c r="E251" s="28"/>
      <c r="F251" s="31"/>
      <c r="G251" s="2"/>
      <c r="H251" s="2"/>
      <c r="I251" s="30"/>
      <c r="J251" s="30"/>
      <c r="K251" s="30"/>
      <c r="L251" s="30" t="s">
        <v>878</v>
      </c>
      <c r="M251" s="30"/>
      <c r="N251" s="30">
        <v>1</v>
      </c>
      <c r="O251" s="30" t="s">
        <v>891</v>
      </c>
      <c r="P251" s="31"/>
    </row>
    <row r="252" spans="1:16" s="27" customFormat="1" ht="30" customHeight="1" x14ac:dyDescent="0.3">
      <c r="A252" s="2"/>
      <c r="B252" s="2"/>
      <c r="C252" s="2"/>
      <c r="D252" s="2"/>
      <c r="E252" s="28"/>
      <c r="F252" s="31"/>
      <c r="G252" s="2"/>
      <c r="H252" s="2"/>
      <c r="I252" s="30"/>
      <c r="J252" s="30"/>
      <c r="K252" s="30"/>
      <c r="L252" s="30" t="s">
        <v>879</v>
      </c>
      <c r="M252" s="30"/>
      <c r="N252" s="30">
        <v>8</v>
      </c>
      <c r="O252" s="30" t="s">
        <v>891</v>
      </c>
      <c r="P252" s="31"/>
    </row>
    <row r="253" spans="1:16" s="27" customFormat="1" ht="30" customHeight="1" x14ac:dyDescent="0.3">
      <c r="A253" s="2"/>
      <c r="B253" s="2"/>
      <c r="C253" s="2"/>
      <c r="D253" s="2"/>
      <c r="E253" s="28"/>
      <c r="F253" s="31"/>
      <c r="G253" s="2"/>
      <c r="H253" s="2"/>
      <c r="I253" s="30"/>
      <c r="J253" s="30"/>
      <c r="K253" s="30"/>
      <c r="L253" s="30" t="s">
        <v>880</v>
      </c>
      <c r="M253" s="30"/>
      <c r="N253" s="30">
        <v>2</v>
      </c>
      <c r="O253" s="30" t="s">
        <v>891</v>
      </c>
      <c r="P253" s="31"/>
    </row>
    <row r="254" spans="1:16" s="27" customFormat="1" ht="30" customHeight="1" x14ac:dyDescent="0.3">
      <c r="A254" s="2"/>
      <c r="B254" s="2"/>
      <c r="C254" s="2"/>
      <c r="D254" s="2"/>
      <c r="E254" s="28"/>
      <c r="F254" s="31"/>
      <c r="G254" s="2"/>
      <c r="H254" s="2"/>
      <c r="I254" s="30"/>
      <c r="J254" s="30"/>
      <c r="K254" s="30"/>
      <c r="L254" s="30" t="s">
        <v>881</v>
      </c>
      <c r="M254" s="30"/>
      <c r="N254" s="30">
        <v>1</v>
      </c>
      <c r="O254" s="30" t="s">
        <v>891</v>
      </c>
      <c r="P254" s="31"/>
    </row>
    <row r="255" spans="1:16" s="27" customFormat="1" ht="30" customHeight="1" x14ac:dyDescent="0.3">
      <c r="A255" s="2"/>
      <c r="B255" s="2"/>
      <c r="C255" s="2"/>
      <c r="D255" s="2"/>
      <c r="E255" s="28"/>
      <c r="F255" s="31"/>
      <c r="G255" s="2"/>
      <c r="H255" s="2"/>
      <c r="I255" s="30"/>
      <c r="J255" s="30"/>
      <c r="K255" s="30"/>
      <c r="L255" s="30" t="s">
        <v>882</v>
      </c>
      <c r="M255" s="30"/>
      <c r="N255" s="30">
        <v>36</v>
      </c>
      <c r="O255" s="30" t="s">
        <v>891</v>
      </c>
      <c r="P255" s="31"/>
    </row>
    <row r="256" spans="1:16" s="27" customFormat="1" ht="30" customHeight="1" x14ac:dyDescent="0.3">
      <c r="A256" s="2"/>
      <c r="B256" s="2"/>
      <c r="C256" s="2"/>
      <c r="D256" s="2"/>
      <c r="E256" s="28"/>
      <c r="F256" s="31"/>
      <c r="G256" s="2"/>
      <c r="H256" s="2"/>
      <c r="I256" s="30"/>
      <c r="J256" s="30"/>
      <c r="K256" s="30"/>
      <c r="L256" s="30" t="s">
        <v>883</v>
      </c>
      <c r="M256" s="30"/>
      <c r="N256" s="30">
        <v>1</v>
      </c>
      <c r="O256" s="30" t="s">
        <v>891</v>
      </c>
      <c r="P256" s="31"/>
    </row>
    <row r="257" spans="1:16" s="27" customFormat="1" ht="30" customHeight="1" x14ac:dyDescent="0.3">
      <c r="A257" s="2"/>
      <c r="B257" s="2"/>
      <c r="C257" s="2"/>
      <c r="D257" s="2"/>
      <c r="E257" s="28"/>
      <c r="F257" s="31"/>
      <c r="G257" s="2"/>
      <c r="H257" s="2"/>
      <c r="I257" s="30"/>
      <c r="J257" s="30"/>
      <c r="K257" s="30"/>
      <c r="L257" s="30" t="s">
        <v>884</v>
      </c>
      <c r="M257" s="30"/>
      <c r="N257" s="30">
        <v>1</v>
      </c>
      <c r="O257" s="30" t="s">
        <v>891</v>
      </c>
      <c r="P257" s="31"/>
    </row>
    <row r="258" spans="1:16" s="27" customFormat="1" ht="30" customHeight="1" x14ac:dyDescent="0.3">
      <c r="A258" s="2"/>
      <c r="B258" s="2"/>
      <c r="C258" s="2"/>
      <c r="D258" s="2"/>
      <c r="E258" s="28"/>
      <c r="F258" s="31"/>
      <c r="G258" s="2"/>
      <c r="H258" s="2"/>
      <c r="I258" s="30"/>
      <c r="J258" s="30"/>
      <c r="K258" s="30"/>
      <c r="L258" s="30" t="s">
        <v>885</v>
      </c>
      <c r="M258" s="30"/>
      <c r="N258" s="30">
        <v>6</v>
      </c>
      <c r="O258" s="30" t="s">
        <v>891</v>
      </c>
      <c r="P258" s="31"/>
    </row>
    <row r="259" spans="1:16" s="27" customFormat="1" ht="30" customHeight="1" x14ac:dyDescent="0.3">
      <c r="A259" s="2">
        <v>148</v>
      </c>
      <c r="B259" s="2" t="s">
        <v>407</v>
      </c>
      <c r="C259" s="2" t="s">
        <v>453</v>
      </c>
      <c r="D259" s="2" t="s">
        <v>454</v>
      </c>
      <c r="E259" s="28">
        <v>628</v>
      </c>
      <c r="F259" s="31">
        <f t="shared" si="2"/>
        <v>628</v>
      </c>
      <c r="G259" s="2" t="s">
        <v>455</v>
      </c>
      <c r="H259" s="2" t="s">
        <v>444</v>
      </c>
      <c r="I259" s="30"/>
      <c r="J259" s="30"/>
      <c r="K259" s="30"/>
      <c r="L259" s="30" t="s">
        <v>892</v>
      </c>
      <c r="M259" s="30"/>
      <c r="N259" s="30">
        <v>2</v>
      </c>
      <c r="O259" s="30" t="s">
        <v>893</v>
      </c>
      <c r="P259" s="31"/>
    </row>
    <row r="260" spans="1:16" s="27" customFormat="1" ht="30" customHeight="1" x14ac:dyDescent="0.3">
      <c r="A260" s="2"/>
      <c r="B260" s="2"/>
      <c r="C260" s="2"/>
      <c r="D260" s="2"/>
      <c r="E260" s="28"/>
      <c r="F260" s="31"/>
      <c r="G260" s="2"/>
      <c r="H260" s="2"/>
      <c r="I260" s="30"/>
      <c r="J260" s="30"/>
      <c r="K260" s="30"/>
      <c r="L260" s="30" t="s">
        <v>894</v>
      </c>
      <c r="M260" s="30"/>
      <c r="N260" s="30">
        <v>2</v>
      </c>
      <c r="O260" s="30" t="s">
        <v>842</v>
      </c>
      <c r="P260" s="31"/>
    </row>
    <row r="261" spans="1:16" s="27" customFormat="1" ht="30" customHeight="1" x14ac:dyDescent="0.3">
      <c r="A261" s="2"/>
      <c r="B261" s="2"/>
      <c r="C261" s="2"/>
      <c r="D261" s="2"/>
      <c r="E261" s="28"/>
      <c r="F261" s="31"/>
      <c r="G261" s="2"/>
      <c r="H261" s="2"/>
      <c r="I261" s="30"/>
      <c r="J261" s="30"/>
      <c r="K261" s="30"/>
      <c r="L261" s="30" t="s">
        <v>895</v>
      </c>
      <c r="M261" s="30"/>
      <c r="N261" s="30">
        <v>1</v>
      </c>
      <c r="O261" s="30" t="s">
        <v>905</v>
      </c>
      <c r="P261" s="31"/>
    </row>
    <row r="262" spans="1:16" s="27" customFormat="1" ht="30" customHeight="1" x14ac:dyDescent="0.3">
      <c r="A262" s="2"/>
      <c r="B262" s="2"/>
      <c r="C262" s="2"/>
      <c r="D262" s="2"/>
      <c r="E262" s="28"/>
      <c r="F262" s="31"/>
      <c r="G262" s="2"/>
      <c r="H262" s="2"/>
      <c r="I262" s="30"/>
      <c r="J262" s="30"/>
      <c r="K262" s="30"/>
      <c r="L262" s="30" t="s">
        <v>896</v>
      </c>
      <c r="M262" s="30"/>
      <c r="N262" s="30">
        <v>1</v>
      </c>
      <c r="O262" s="30" t="s">
        <v>905</v>
      </c>
      <c r="P262" s="31"/>
    </row>
    <row r="263" spans="1:16" s="27" customFormat="1" ht="30" customHeight="1" x14ac:dyDescent="0.3">
      <c r="A263" s="2"/>
      <c r="B263" s="2"/>
      <c r="C263" s="2"/>
      <c r="D263" s="2"/>
      <c r="E263" s="28"/>
      <c r="F263" s="31"/>
      <c r="G263" s="2"/>
      <c r="H263" s="2"/>
      <c r="I263" s="30"/>
      <c r="J263" s="30"/>
      <c r="K263" s="30"/>
      <c r="L263" s="30" t="s">
        <v>897</v>
      </c>
      <c r="M263" s="30"/>
      <c r="N263" s="30">
        <v>1</v>
      </c>
      <c r="O263" s="30" t="s">
        <v>905</v>
      </c>
      <c r="P263" s="31"/>
    </row>
    <row r="264" spans="1:16" s="27" customFormat="1" ht="30" customHeight="1" x14ac:dyDescent="0.3">
      <c r="A264" s="2"/>
      <c r="B264" s="2"/>
      <c r="C264" s="2"/>
      <c r="D264" s="2"/>
      <c r="E264" s="28"/>
      <c r="F264" s="31"/>
      <c r="G264" s="2"/>
      <c r="H264" s="2"/>
      <c r="I264" s="30"/>
      <c r="J264" s="30"/>
      <c r="K264" s="30"/>
      <c r="L264" s="30" t="s">
        <v>898</v>
      </c>
      <c r="M264" s="30"/>
      <c r="N264" s="30">
        <v>13</v>
      </c>
      <c r="O264" s="30" t="s">
        <v>905</v>
      </c>
      <c r="P264" s="31"/>
    </row>
    <row r="265" spans="1:16" s="27" customFormat="1" ht="30" customHeight="1" x14ac:dyDescent="0.3">
      <c r="A265" s="2"/>
      <c r="B265" s="2"/>
      <c r="C265" s="2"/>
      <c r="D265" s="2"/>
      <c r="E265" s="28"/>
      <c r="F265" s="31"/>
      <c r="G265" s="2"/>
      <c r="H265" s="2"/>
      <c r="I265" s="30"/>
      <c r="J265" s="30"/>
      <c r="K265" s="30"/>
      <c r="L265" s="30" t="s">
        <v>882</v>
      </c>
      <c r="M265" s="30"/>
      <c r="N265" s="30">
        <v>5</v>
      </c>
      <c r="O265" s="30" t="s">
        <v>905</v>
      </c>
      <c r="P265" s="31"/>
    </row>
    <row r="266" spans="1:16" s="27" customFormat="1" ht="30" customHeight="1" x14ac:dyDescent="0.3">
      <c r="A266" s="2"/>
      <c r="B266" s="2"/>
      <c r="C266" s="2"/>
      <c r="D266" s="2"/>
      <c r="E266" s="28"/>
      <c r="F266" s="31"/>
      <c r="G266" s="2"/>
      <c r="H266" s="2"/>
      <c r="I266" s="30"/>
      <c r="J266" s="30"/>
      <c r="K266" s="30"/>
      <c r="L266" s="30" t="s">
        <v>899</v>
      </c>
      <c r="M266" s="30"/>
      <c r="N266" s="30">
        <v>6</v>
      </c>
      <c r="O266" s="30" t="s">
        <v>905</v>
      </c>
      <c r="P266" s="31"/>
    </row>
    <row r="267" spans="1:16" s="27" customFormat="1" ht="30" customHeight="1" x14ac:dyDescent="0.3">
      <c r="A267" s="2"/>
      <c r="B267" s="2"/>
      <c r="C267" s="2"/>
      <c r="D267" s="2"/>
      <c r="E267" s="28"/>
      <c r="F267" s="31"/>
      <c r="G267" s="2"/>
      <c r="H267" s="2"/>
      <c r="I267" s="30"/>
      <c r="J267" s="30"/>
      <c r="K267" s="30"/>
      <c r="L267" s="30" t="s">
        <v>900</v>
      </c>
      <c r="M267" s="30"/>
      <c r="N267" s="30">
        <v>2</v>
      </c>
      <c r="O267" s="30" t="s">
        <v>905</v>
      </c>
      <c r="P267" s="31"/>
    </row>
    <row r="268" spans="1:16" s="27" customFormat="1" ht="30" customHeight="1" x14ac:dyDescent="0.3">
      <c r="A268" s="2"/>
      <c r="B268" s="2"/>
      <c r="C268" s="2"/>
      <c r="D268" s="2"/>
      <c r="E268" s="28"/>
      <c r="F268" s="31"/>
      <c r="G268" s="2"/>
      <c r="H268" s="2"/>
      <c r="I268" s="30"/>
      <c r="J268" s="30"/>
      <c r="K268" s="30"/>
      <c r="L268" s="30" t="s">
        <v>901</v>
      </c>
      <c r="M268" s="30"/>
      <c r="N268" s="30">
        <v>13</v>
      </c>
      <c r="O268" s="30" t="s">
        <v>905</v>
      </c>
      <c r="P268" s="31"/>
    </row>
    <row r="269" spans="1:16" s="27" customFormat="1" ht="30" customHeight="1" x14ac:dyDescent="0.3">
      <c r="A269" s="2"/>
      <c r="B269" s="2"/>
      <c r="C269" s="2"/>
      <c r="D269" s="2"/>
      <c r="E269" s="28"/>
      <c r="F269" s="31"/>
      <c r="G269" s="2"/>
      <c r="H269" s="2"/>
      <c r="I269" s="30"/>
      <c r="J269" s="30"/>
      <c r="K269" s="30"/>
      <c r="L269" s="30" t="s">
        <v>902</v>
      </c>
      <c r="M269" s="30"/>
      <c r="N269" s="30">
        <v>1</v>
      </c>
      <c r="O269" s="30" t="s">
        <v>905</v>
      </c>
      <c r="P269" s="31"/>
    </row>
    <row r="270" spans="1:16" s="27" customFormat="1" ht="30" customHeight="1" x14ac:dyDescent="0.3">
      <c r="A270" s="2"/>
      <c r="B270" s="2"/>
      <c r="C270" s="2"/>
      <c r="D270" s="2"/>
      <c r="E270" s="28"/>
      <c r="F270" s="31"/>
      <c r="G270" s="2"/>
      <c r="H270" s="2"/>
      <c r="I270" s="30"/>
      <c r="J270" s="30"/>
      <c r="K270" s="30"/>
      <c r="L270" s="30" t="s">
        <v>903</v>
      </c>
      <c r="M270" s="30"/>
      <c r="N270" s="30">
        <v>1</v>
      </c>
      <c r="O270" s="30" t="s">
        <v>905</v>
      </c>
      <c r="P270" s="31"/>
    </row>
    <row r="271" spans="1:16" s="27" customFormat="1" ht="30" customHeight="1" x14ac:dyDescent="0.3">
      <c r="A271" s="2"/>
      <c r="B271" s="2"/>
      <c r="C271" s="2"/>
      <c r="D271" s="2"/>
      <c r="E271" s="28"/>
      <c r="F271" s="31"/>
      <c r="G271" s="2"/>
      <c r="H271" s="2"/>
      <c r="I271" s="30"/>
      <c r="J271" s="30"/>
      <c r="K271" s="30"/>
      <c r="L271" s="30" t="s">
        <v>904</v>
      </c>
      <c r="M271" s="30"/>
      <c r="N271" s="30">
        <v>1</v>
      </c>
      <c r="O271" s="30" t="s">
        <v>905</v>
      </c>
      <c r="P271" s="31"/>
    </row>
    <row r="272" spans="1:16" s="27" customFormat="1" ht="30" customHeight="1" x14ac:dyDescent="0.3">
      <c r="A272" s="2">
        <v>149</v>
      </c>
      <c r="B272" s="2" t="s">
        <v>407</v>
      </c>
      <c r="C272" s="2">
        <v>181</v>
      </c>
      <c r="D272" s="2" t="s">
        <v>450</v>
      </c>
      <c r="E272" s="28">
        <v>1620</v>
      </c>
      <c r="F272" s="31">
        <f t="shared" si="2"/>
        <v>1620</v>
      </c>
      <c r="G272" s="2" t="s">
        <v>456</v>
      </c>
      <c r="H272" s="2" t="s">
        <v>457</v>
      </c>
      <c r="I272" s="30"/>
      <c r="J272" s="30"/>
      <c r="K272" s="30"/>
      <c r="L272" s="30" t="s">
        <v>906</v>
      </c>
      <c r="M272" s="30"/>
      <c r="N272" s="30">
        <v>1</v>
      </c>
      <c r="O272" s="30" t="s">
        <v>802</v>
      </c>
      <c r="P272" s="31"/>
    </row>
    <row r="273" spans="1:16" s="27" customFormat="1" ht="30" customHeight="1" x14ac:dyDescent="0.3">
      <c r="A273" s="2">
        <v>150</v>
      </c>
      <c r="B273" s="2" t="s">
        <v>407</v>
      </c>
      <c r="C273" s="2">
        <v>182</v>
      </c>
      <c r="D273" s="2" t="s">
        <v>450</v>
      </c>
      <c r="E273" s="28">
        <v>1685</v>
      </c>
      <c r="F273" s="31">
        <f t="shared" si="2"/>
        <v>1685</v>
      </c>
      <c r="G273" s="2" t="s">
        <v>458</v>
      </c>
      <c r="H273" s="2" t="s">
        <v>459</v>
      </c>
      <c r="I273" s="30"/>
      <c r="J273" s="30"/>
      <c r="K273" s="30"/>
      <c r="L273" s="30" t="s">
        <v>907</v>
      </c>
      <c r="M273" s="30"/>
      <c r="N273" s="30">
        <v>3</v>
      </c>
      <c r="O273" s="30" t="s">
        <v>908</v>
      </c>
      <c r="P273" s="31"/>
    </row>
    <row r="274" spans="1:16" s="27" customFormat="1" ht="30" customHeight="1" x14ac:dyDescent="0.3">
      <c r="A274" s="2"/>
      <c r="B274" s="2"/>
      <c r="C274" s="2"/>
      <c r="D274" s="2"/>
      <c r="E274" s="28"/>
      <c r="F274" s="31"/>
      <c r="G274" s="2"/>
      <c r="H274" s="2"/>
      <c r="I274" s="30"/>
      <c r="J274" s="30"/>
      <c r="K274" s="30"/>
      <c r="L274" s="30" t="s">
        <v>909</v>
      </c>
      <c r="M274" s="30"/>
      <c r="N274" s="30">
        <v>5</v>
      </c>
      <c r="O274" s="30" t="s">
        <v>844</v>
      </c>
      <c r="P274" s="31"/>
    </row>
    <row r="275" spans="1:16" s="27" customFormat="1" ht="30" customHeight="1" x14ac:dyDescent="0.3">
      <c r="A275" s="2"/>
      <c r="B275" s="2"/>
      <c r="C275" s="2"/>
      <c r="D275" s="2"/>
      <c r="E275" s="28"/>
      <c r="F275" s="31"/>
      <c r="G275" s="2"/>
      <c r="H275" s="2"/>
      <c r="I275" s="30"/>
      <c r="J275" s="30"/>
      <c r="K275" s="30"/>
      <c r="L275" s="30" t="s">
        <v>910</v>
      </c>
      <c r="M275" s="30"/>
      <c r="N275" s="30">
        <v>1</v>
      </c>
      <c r="O275" s="30" t="s">
        <v>844</v>
      </c>
      <c r="P275" s="31"/>
    </row>
    <row r="276" spans="1:16" s="27" customFormat="1" ht="30" customHeight="1" x14ac:dyDescent="0.3">
      <c r="A276" s="2"/>
      <c r="B276" s="2"/>
      <c r="C276" s="2"/>
      <c r="D276" s="2"/>
      <c r="E276" s="28"/>
      <c r="F276" s="31"/>
      <c r="G276" s="2"/>
      <c r="H276" s="2"/>
      <c r="I276" s="30"/>
      <c r="J276" s="30"/>
      <c r="K276" s="30"/>
      <c r="L276" s="30" t="s">
        <v>911</v>
      </c>
      <c r="M276" s="30"/>
      <c r="N276" s="30">
        <v>2</v>
      </c>
      <c r="O276" s="30" t="s">
        <v>844</v>
      </c>
      <c r="P276" s="31"/>
    </row>
    <row r="277" spans="1:16" s="27" customFormat="1" ht="30" customHeight="1" x14ac:dyDescent="0.3">
      <c r="A277" s="2"/>
      <c r="B277" s="2"/>
      <c r="C277" s="2"/>
      <c r="D277" s="2"/>
      <c r="E277" s="28"/>
      <c r="F277" s="31"/>
      <c r="G277" s="2"/>
      <c r="H277" s="2"/>
      <c r="I277" s="30"/>
      <c r="J277" s="30"/>
      <c r="K277" s="30"/>
      <c r="L277" s="30" t="s">
        <v>912</v>
      </c>
      <c r="M277" s="30"/>
      <c r="N277" s="30">
        <v>2</v>
      </c>
      <c r="O277" s="30" t="s">
        <v>844</v>
      </c>
      <c r="P277" s="31"/>
    </row>
    <row r="278" spans="1:16" s="27" customFormat="1" ht="30" customHeight="1" x14ac:dyDescent="0.3">
      <c r="A278" s="2"/>
      <c r="B278" s="2"/>
      <c r="C278" s="2"/>
      <c r="D278" s="2"/>
      <c r="E278" s="28"/>
      <c r="F278" s="31"/>
      <c r="G278" s="2"/>
      <c r="H278" s="2"/>
      <c r="I278" s="30"/>
      <c r="J278" s="30"/>
      <c r="K278" s="30"/>
      <c r="L278" s="30" t="s">
        <v>913</v>
      </c>
      <c r="M278" s="30"/>
      <c r="N278" s="30">
        <v>5</v>
      </c>
      <c r="O278" s="30" t="s">
        <v>844</v>
      </c>
      <c r="P278" s="31"/>
    </row>
    <row r="279" spans="1:16" s="27" customFormat="1" ht="30" customHeight="1" x14ac:dyDescent="0.3">
      <c r="A279" s="2">
        <v>151</v>
      </c>
      <c r="B279" s="2" t="s">
        <v>407</v>
      </c>
      <c r="C279" s="2" t="s">
        <v>460</v>
      </c>
      <c r="D279" s="2" t="s">
        <v>461</v>
      </c>
      <c r="E279" s="28">
        <v>710</v>
      </c>
      <c r="F279" s="31">
        <f t="shared" si="2"/>
        <v>710</v>
      </c>
      <c r="G279" s="2" t="s">
        <v>462</v>
      </c>
      <c r="H279" s="2"/>
      <c r="I279" s="30"/>
      <c r="J279" s="30"/>
      <c r="K279" s="30"/>
      <c r="L279" s="30"/>
      <c r="M279" s="30"/>
      <c r="N279" s="30"/>
      <c r="O279" s="30"/>
      <c r="P279" s="31"/>
    </row>
    <row r="280" spans="1:16" s="27" customFormat="1" ht="30" customHeight="1" x14ac:dyDescent="0.3">
      <c r="A280" s="2">
        <v>152</v>
      </c>
      <c r="B280" s="2" t="s">
        <v>407</v>
      </c>
      <c r="C280" s="2">
        <v>183</v>
      </c>
      <c r="D280" s="2" t="s">
        <v>463</v>
      </c>
      <c r="E280" s="28">
        <v>1201</v>
      </c>
      <c r="F280" s="31">
        <f t="shared" si="2"/>
        <v>1201</v>
      </c>
      <c r="G280" s="2" t="s">
        <v>464</v>
      </c>
      <c r="H280" s="2" t="s">
        <v>465</v>
      </c>
      <c r="I280" s="30"/>
      <c r="J280" s="30"/>
      <c r="K280" s="30"/>
      <c r="L280" s="30" t="s">
        <v>914</v>
      </c>
      <c r="M280" s="30"/>
      <c r="N280" s="30">
        <v>1</v>
      </c>
      <c r="O280" s="30" t="s">
        <v>782</v>
      </c>
      <c r="P280" s="31"/>
    </row>
    <row r="281" spans="1:16" s="27" customFormat="1" ht="30" customHeight="1" x14ac:dyDescent="0.3">
      <c r="A281" s="2"/>
      <c r="B281" s="2"/>
      <c r="C281" s="2"/>
      <c r="D281" s="2"/>
      <c r="E281" s="28"/>
      <c r="F281" s="31"/>
      <c r="G281" s="2"/>
      <c r="H281" s="2"/>
      <c r="I281" s="30"/>
      <c r="J281" s="30"/>
      <c r="K281" s="30"/>
      <c r="L281" s="30" t="s">
        <v>915</v>
      </c>
      <c r="M281" s="30"/>
      <c r="N281" s="30">
        <v>1</v>
      </c>
      <c r="O281" s="30" t="s">
        <v>852</v>
      </c>
      <c r="P281" s="31"/>
    </row>
    <row r="282" spans="1:16" s="27" customFormat="1" ht="30" customHeight="1" x14ac:dyDescent="0.3">
      <c r="A282" s="2"/>
      <c r="B282" s="2"/>
      <c r="C282" s="2"/>
      <c r="D282" s="2"/>
      <c r="E282" s="28"/>
      <c r="F282" s="31"/>
      <c r="G282" s="2"/>
      <c r="H282" s="2"/>
      <c r="I282" s="30"/>
      <c r="J282" s="30"/>
      <c r="K282" s="30"/>
      <c r="L282" s="30" t="s">
        <v>916</v>
      </c>
      <c r="M282" s="30"/>
      <c r="N282" s="30">
        <v>2</v>
      </c>
      <c r="O282" s="30" t="s">
        <v>852</v>
      </c>
      <c r="P282" s="31"/>
    </row>
    <row r="283" spans="1:16" s="27" customFormat="1" ht="30" customHeight="1" x14ac:dyDescent="0.3">
      <c r="A283" s="2"/>
      <c r="B283" s="2"/>
      <c r="C283" s="2"/>
      <c r="D283" s="2"/>
      <c r="E283" s="28"/>
      <c r="F283" s="31"/>
      <c r="G283" s="2"/>
      <c r="H283" s="2"/>
      <c r="I283" s="30"/>
      <c r="J283" s="30"/>
      <c r="K283" s="30"/>
      <c r="L283" s="30" t="s">
        <v>917</v>
      </c>
      <c r="M283" s="30"/>
      <c r="N283" s="30">
        <v>1</v>
      </c>
      <c r="O283" s="30" t="s">
        <v>852</v>
      </c>
      <c r="P283" s="31"/>
    </row>
    <row r="284" spans="1:16" s="27" customFormat="1" ht="30" customHeight="1" x14ac:dyDescent="0.3">
      <c r="A284" s="2"/>
      <c r="B284" s="2"/>
      <c r="C284" s="2"/>
      <c r="D284" s="2"/>
      <c r="E284" s="28"/>
      <c r="F284" s="31"/>
      <c r="G284" s="2"/>
      <c r="H284" s="2"/>
      <c r="I284" s="30"/>
      <c r="J284" s="30"/>
      <c r="K284" s="30"/>
      <c r="L284" s="30" t="s">
        <v>918</v>
      </c>
      <c r="M284" s="30"/>
      <c r="N284" s="30">
        <v>1</v>
      </c>
      <c r="O284" s="30" t="s">
        <v>852</v>
      </c>
      <c r="P284" s="31"/>
    </row>
    <row r="285" spans="1:16" s="27" customFormat="1" ht="30" customHeight="1" x14ac:dyDescent="0.3">
      <c r="A285" s="2"/>
      <c r="B285" s="2"/>
      <c r="C285" s="2"/>
      <c r="D285" s="2"/>
      <c r="E285" s="28"/>
      <c r="F285" s="31"/>
      <c r="G285" s="2"/>
      <c r="H285" s="2"/>
      <c r="I285" s="30"/>
      <c r="J285" s="30"/>
      <c r="K285" s="30"/>
      <c r="L285" s="30" t="s">
        <v>919</v>
      </c>
      <c r="M285" s="30" t="s">
        <v>921</v>
      </c>
      <c r="N285" s="30">
        <v>1</v>
      </c>
      <c r="O285" s="30" t="s">
        <v>852</v>
      </c>
      <c r="P285" s="31"/>
    </row>
    <row r="286" spans="1:16" s="27" customFormat="1" ht="30" customHeight="1" x14ac:dyDescent="0.3">
      <c r="A286" s="2"/>
      <c r="B286" s="2"/>
      <c r="C286" s="2"/>
      <c r="D286" s="2"/>
      <c r="E286" s="28"/>
      <c r="F286" s="31"/>
      <c r="G286" s="2"/>
      <c r="H286" s="2"/>
      <c r="I286" s="30"/>
      <c r="J286" s="30"/>
      <c r="K286" s="30"/>
      <c r="L286" s="30" t="s">
        <v>920</v>
      </c>
      <c r="M286" s="30"/>
      <c r="N286" s="30">
        <v>3</v>
      </c>
      <c r="O286" s="30" t="s">
        <v>771</v>
      </c>
      <c r="P286" s="31"/>
    </row>
    <row r="287" spans="1:16" s="27" customFormat="1" ht="30" customHeight="1" x14ac:dyDescent="0.3">
      <c r="A287" s="2">
        <v>153</v>
      </c>
      <c r="B287" s="2" t="s">
        <v>407</v>
      </c>
      <c r="C287" s="2">
        <v>184</v>
      </c>
      <c r="D287" s="2" t="s">
        <v>466</v>
      </c>
      <c r="E287" s="28">
        <v>674</v>
      </c>
      <c r="F287" s="31">
        <f t="shared" si="2"/>
        <v>674</v>
      </c>
      <c r="G287" s="2" t="s">
        <v>922</v>
      </c>
      <c r="H287" s="2" t="s">
        <v>467</v>
      </c>
      <c r="I287" s="30" t="s">
        <v>468</v>
      </c>
      <c r="J287" s="30" t="s">
        <v>469</v>
      </c>
      <c r="K287" s="30" t="s">
        <v>470</v>
      </c>
      <c r="L287" s="30" t="s">
        <v>923</v>
      </c>
      <c r="M287" s="30"/>
      <c r="N287" s="30">
        <v>4</v>
      </c>
      <c r="O287" s="30" t="s">
        <v>771</v>
      </c>
      <c r="P287" s="31"/>
    </row>
    <row r="288" spans="1:16" s="27" customFormat="1" ht="30" customHeight="1" x14ac:dyDescent="0.3">
      <c r="A288" s="2"/>
      <c r="B288" s="2"/>
      <c r="C288" s="2"/>
      <c r="D288" s="2"/>
      <c r="E288" s="28"/>
      <c r="F288" s="31"/>
      <c r="G288" s="2"/>
      <c r="H288" s="2"/>
      <c r="I288" s="30"/>
      <c r="J288" s="30"/>
      <c r="K288" s="30"/>
      <c r="L288" s="30" t="s">
        <v>924</v>
      </c>
      <c r="M288" s="30"/>
      <c r="N288" s="30">
        <v>4</v>
      </c>
      <c r="O288" s="30" t="s">
        <v>926</v>
      </c>
      <c r="P288" s="31"/>
    </row>
    <row r="289" spans="1:16" s="27" customFormat="1" ht="30" customHeight="1" x14ac:dyDescent="0.3">
      <c r="A289" s="2"/>
      <c r="B289" s="2"/>
      <c r="C289" s="2"/>
      <c r="D289" s="2"/>
      <c r="E289" s="28"/>
      <c r="F289" s="31"/>
      <c r="G289" s="2"/>
      <c r="H289" s="2"/>
      <c r="I289" s="30"/>
      <c r="J289" s="30"/>
      <c r="K289" s="30"/>
      <c r="L289" s="30" t="s">
        <v>925</v>
      </c>
      <c r="M289" s="30"/>
      <c r="N289" s="30">
        <v>4</v>
      </c>
      <c r="O289" s="30" t="s">
        <v>927</v>
      </c>
      <c r="P289" s="31"/>
    </row>
    <row r="290" spans="1:16" s="27" customFormat="1" ht="30" customHeight="1" x14ac:dyDescent="0.3">
      <c r="A290" s="2">
        <v>154</v>
      </c>
      <c r="B290" s="2" t="s">
        <v>407</v>
      </c>
      <c r="C290" s="2" t="s">
        <v>471</v>
      </c>
      <c r="D290" s="2" t="s">
        <v>472</v>
      </c>
      <c r="E290" s="28">
        <v>829</v>
      </c>
      <c r="F290" s="31">
        <f t="shared" si="2"/>
        <v>829</v>
      </c>
      <c r="G290" s="2" t="s">
        <v>473</v>
      </c>
      <c r="H290" s="2" t="s">
        <v>474</v>
      </c>
      <c r="I290" s="30"/>
      <c r="J290" s="30"/>
      <c r="K290" s="30"/>
      <c r="L290" s="30"/>
      <c r="M290" s="30"/>
      <c r="N290" s="30"/>
      <c r="O290" s="30"/>
      <c r="P290" s="31"/>
    </row>
    <row r="291" spans="1:16" s="27" customFormat="1" ht="30" customHeight="1" x14ac:dyDescent="0.3">
      <c r="A291" s="2">
        <v>155</v>
      </c>
      <c r="B291" s="2" t="s">
        <v>407</v>
      </c>
      <c r="C291" s="2" t="s">
        <v>475</v>
      </c>
      <c r="D291" s="2" t="s">
        <v>476</v>
      </c>
      <c r="E291" s="28">
        <v>17</v>
      </c>
      <c r="F291" s="31">
        <f t="shared" si="2"/>
        <v>17</v>
      </c>
      <c r="G291" s="2" t="s">
        <v>473</v>
      </c>
      <c r="H291" s="2" t="s">
        <v>474</v>
      </c>
      <c r="I291" s="30"/>
      <c r="J291" s="30"/>
      <c r="K291" s="30"/>
      <c r="L291" s="30"/>
      <c r="M291" s="30"/>
      <c r="N291" s="30"/>
      <c r="O291" s="30"/>
      <c r="P291" s="31"/>
    </row>
    <row r="292" spans="1:16" s="27" customFormat="1" ht="30" customHeight="1" x14ac:dyDescent="0.3">
      <c r="A292" s="2">
        <v>156</v>
      </c>
      <c r="B292" s="2" t="s">
        <v>407</v>
      </c>
      <c r="C292" s="2">
        <v>185</v>
      </c>
      <c r="D292" s="2" t="s">
        <v>446</v>
      </c>
      <c r="E292" s="28">
        <v>1660</v>
      </c>
      <c r="F292" s="31">
        <f t="shared" si="2"/>
        <v>1660</v>
      </c>
      <c r="G292" s="2" t="s">
        <v>477</v>
      </c>
      <c r="H292" s="2" t="s">
        <v>478</v>
      </c>
      <c r="I292" s="30"/>
      <c r="J292" s="30"/>
      <c r="K292" s="30"/>
      <c r="L292" s="30" t="s">
        <v>907</v>
      </c>
      <c r="M292" s="30"/>
      <c r="N292" s="30">
        <v>1</v>
      </c>
      <c r="O292" s="30" t="s">
        <v>782</v>
      </c>
      <c r="P292" s="31"/>
    </row>
    <row r="293" spans="1:16" s="27" customFormat="1" ht="30" customHeight="1" x14ac:dyDescent="0.3">
      <c r="A293" s="2"/>
      <c r="B293" s="2"/>
      <c r="C293" s="2"/>
      <c r="D293" s="2"/>
      <c r="E293" s="28"/>
      <c r="F293" s="31"/>
      <c r="G293" s="2"/>
      <c r="H293" s="2"/>
      <c r="I293" s="30"/>
      <c r="J293" s="30"/>
      <c r="K293" s="30"/>
      <c r="L293" s="30" t="s">
        <v>928</v>
      </c>
      <c r="M293" s="30"/>
      <c r="N293" s="30">
        <v>1</v>
      </c>
      <c r="O293" s="30" t="s">
        <v>771</v>
      </c>
      <c r="P293" s="31"/>
    </row>
    <row r="294" spans="1:16" s="27" customFormat="1" ht="30" customHeight="1" x14ac:dyDescent="0.3">
      <c r="A294" s="2"/>
      <c r="B294" s="2"/>
      <c r="C294" s="2"/>
      <c r="D294" s="2"/>
      <c r="E294" s="28"/>
      <c r="F294" s="31"/>
      <c r="G294" s="2"/>
      <c r="H294" s="2"/>
      <c r="I294" s="30"/>
      <c r="J294" s="30"/>
      <c r="K294" s="30"/>
      <c r="L294" s="30" t="s">
        <v>929</v>
      </c>
      <c r="M294" s="30"/>
      <c r="N294" s="30">
        <v>5</v>
      </c>
      <c r="O294" s="30" t="s">
        <v>771</v>
      </c>
      <c r="P294" s="31"/>
    </row>
    <row r="295" spans="1:16" s="27" customFormat="1" ht="30" customHeight="1" x14ac:dyDescent="0.3">
      <c r="A295" s="2"/>
      <c r="B295" s="2"/>
      <c r="C295" s="2"/>
      <c r="D295" s="2"/>
      <c r="E295" s="28"/>
      <c r="F295" s="31"/>
      <c r="G295" s="2"/>
      <c r="H295" s="2"/>
      <c r="I295" s="30"/>
      <c r="J295" s="30"/>
      <c r="K295" s="30"/>
      <c r="L295" s="30" t="s">
        <v>930</v>
      </c>
      <c r="M295" s="30"/>
      <c r="N295" s="30">
        <v>1</v>
      </c>
      <c r="O295" s="30" t="s">
        <v>771</v>
      </c>
      <c r="P295" s="31"/>
    </row>
    <row r="296" spans="1:16" s="27" customFormat="1" ht="30" customHeight="1" x14ac:dyDescent="0.3">
      <c r="A296" s="2"/>
      <c r="B296" s="2"/>
      <c r="C296" s="2"/>
      <c r="D296" s="2"/>
      <c r="E296" s="28"/>
      <c r="F296" s="31"/>
      <c r="G296" s="2"/>
      <c r="H296" s="2"/>
      <c r="I296" s="30"/>
      <c r="J296" s="30"/>
      <c r="K296" s="30"/>
      <c r="L296" s="30" t="s">
        <v>827</v>
      </c>
      <c r="M296" s="30"/>
      <c r="N296" s="30">
        <v>11</v>
      </c>
      <c r="O296" s="30" t="s">
        <v>771</v>
      </c>
      <c r="P296" s="31"/>
    </row>
    <row r="297" spans="1:16" s="27" customFormat="1" ht="30" customHeight="1" x14ac:dyDescent="0.3">
      <c r="A297" s="2"/>
      <c r="B297" s="2"/>
      <c r="C297" s="2"/>
      <c r="D297" s="2"/>
      <c r="E297" s="28"/>
      <c r="F297" s="31"/>
      <c r="G297" s="2"/>
      <c r="H297" s="2"/>
      <c r="I297" s="30"/>
      <c r="J297" s="30"/>
      <c r="K297" s="30"/>
      <c r="L297" s="30" t="s">
        <v>931</v>
      </c>
      <c r="M297" s="30"/>
      <c r="N297" s="30">
        <v>3</v>
      </c>
      <c r="O297" s="30" t="s">
        <v>771</v>
      </c>
      <c r="P297" s="31"/>
    </row>
    <row r="298" spans="1:16" s="27" customFormat="1" ht="30" customHeight="1" x14ac:dyDescent="0.3">
      <c r="A298" s="2"/>
      <c r="B298" s="2"/>
      <c r="C298" s="2"/>
      <c r="D298" s="2"/>
      <c r="E298" s="28"/>
      <c r="F298" s="31"/>
      <c r="G298" s="2"/>
      <c r="H298" s="2"/>
      <c r="I298" s="30"/>
      <c r="J298" s="30"/>
      <c r="K298" s="30"/>
      <c r="L298" s="30" t="s">
        <v>932</v>
      </c>
      <c r="M298" s="30"/>
      <c r="N298" s="30">
        <v>1</v>
      </c>
      <c r="O298" s="30" t="s">
        <v>771</v>
      </c>
      <c r="P298" s="31"/>
    </row>
    <row r="299" spans="1:16" s="27" customFormat="1" ht="30" customHeight="1" x14ac:dyDescent="0.3">
      <c r="A299" s="2"/>
      <c r="B299" s="2"/>
      <c r="C299" s="2"/>
      <c r="D299" s="2"/>
      <c r="E299" s="28"/>
      <c r="F299" s="31"/>
      <c r="G299" s="2"/>
      <c r="H299" s="2"/>
      <c r="I299" s="30"/>
      <c r="J299" s="30"/>
      <c r="K299" s="30"/>
      <c r="L299" s="30" t="s">
        <v>774</v>
      </c>
      <c r="M299" s="30"/>
      <c r="N299" s="30">
        <v>1</v>
      </c>
      <c r="O299" s="30" t="s">
        <v>771</v>
      </c>
      <c r="P299" s="31"/>
    </row>
    <row r="300" spans="1:16" s="27" customFormat="1" ht="30" customHeight="1" x14ac:dyDescent="0.3">
      <c r="A300" s="2">
        <v>157</v>
      </c>
      <c r="B300" s="2" t="s">
        <v>407</v>
      </c>
      <c r="C300" s="2">
        <v>186</v>
      </c>
      <c r="D300" s="2" t="s">
        <v>446</v>
      </c>
      <c r="E300" s="28">
        <v>149</v>
      </c>
      <c r="F300" s="31">
        <f t="shared" si="2"/>
        <v>149</v>
      </c>
      <c r="G300" s="2" t="s">
        <v>479</v>
      </c>
      <c r="H300" s="2" t="s">
        <v>457</v>
      </c>
      <c r="I300" s="30"/>
      <c r="J300" s="30"/>
      <c r="K300" s="30"/>
      <c r="L300" s="30"/>
      <c r="M300" s="30"/>
      <c r="N300" s="30"/>
      <c r="O300" s="30"/>
      <c r="P300" s="31"/>
    </row>
    <row r="301" spans="1:16" s="27" customFormat="1" ht="30" customHeight="1" x14ac:dyDescent="0.3">
      <c r="A301" s="2">
        <v>158</v>
      </c>
      <c r="B301" s="2" t="s">
        <v>407</v>
      </c>
      <c r="C301" s="2">
        <v>187</v>
      </c>
      <c r="D301" s="2" t="s">
        <v>480</v>
      </c>
      <c r="E301" s="28">
        <v>5021</v>
      </c>
      <c r="F301" s="31">
        <f t="shared" si="2"/>
        <v>5021</v>
      </c>
      <c r="G301" s="2" t="s">
        <v>481</v>
      </c>
      <c r="H301" s="2" t="s">
        <v>483</v>
      </c>
      <c r="I301" s="30"/>
      <c r="J301" s="30"/>
      <c r="K301" s="30"/>
      <c r="L301" s="30"/>
      <c r="M301" s="30"/>
      <c r="N301" s="30"/>
      <c r="O301" s="30"/>
      <c r="P301" s="31"/>
    </row>
    <row r="302" spans="1:16" s="27" customFormat="1" ht="30" customHeight="1" x14ac:dyDescent="0.3">
      <c r="A302" s="2"/>
      <c r="B302" s="2"/>
      <c r="C302" s="2"/>
      <c r="D302" s="2"/>
      <c r="E302" s="28"/>
      <c r="F302" s="31"/>
      <c r="G302" s="2" t="s">
        <v>482</v>
      </c>
      <c r="H302" s="2" t="s">
        <v>484</v>
      </c>
      <c r="I302" s="30"/>
      <c r="J302" s="30"/>
      <c r="K302" s="30"/>
      <c r="L302" s="30"/>
      <c r="M302" s="30"/>
      <c r="N302" s="30"/>
      <c r="O302" s="30"/>
      <c r="P302" s="31"/>
    </row>
    <row r="303" spans="1:16" s="27" customFormat="1" ht="30" customHeight="1" x14ac:dyDescent="0.3">
      <c r="A303" s="2">
        <v>159</v>
      </c>
      <c r="B303" s="2" t="s">
        <v>407</v>
      </c>
      <c r="C303" s="2" t="s">
        <v>485</v>
      </c>
      <c r="D303" s="2" t="s">
        <v>486</v>
      </c>
      <c r="E303" s="28">
        <v>2651</v>
      </c>
      <c r="F303" s="31">
        <f t="shared" si="2"/>
        <v>2651</v>
      </c>
      <c r="G303" s="2" t="s">
        <v>487</v>
      </c>
      <c r="H303" s="2" t="s">
        <v>488</v>
      </c>
      <c r="I303" s="30"/>
      <c r="J303" s="30"/>
      <c r="K303" s="30"/>
      <c r="L303" s="30" t="s">
        <v>933</v>
      </c>
      <c r="M303" s="30" t="s">
        <v>934</v>
      </c>
      <c r="N303" s="30">
        <v>2</v>
      </c>
      <c r="O303" s="30" t="s">
        <v>842</v>
      </c>
      <c r="P303" s="31"/>
    </row>
    <row r="304" spans="1:16" s="27" customFormat="1" ht="30" customHeight="1" x14ac:dyDescent="0.3">
      <c r="A304" s="2"/>
      <c r="B304" s="2"/>
      <c r="C304" s="2"/>
      <c r="D304" s="2"/>
      <c r="E304" s="28"/>
      <c r="F304" s="31"/>
      <c r="G304" s="2"/>
      <c r="H304" s="2"/>
      <c r="I304" s="30"/>
      <c r="J304" s="30"/>
      <c r="K304" s="30"/>
      <c r="L304" s="30" t="s">
        <v>935</v>
      </c>
      <c r="M304" s="30" t="s">
        <v>936</v>
      </c>
      <c r="N304" s="30">
        <v>1</v>
      </c>
      <c r="O304" s="30" t="s">
        <v>843</v>
      </c>
      <c r="P304" s="31"/>
    </row>
    <row r="305" spans="1:16" s="27" customFormat="1" ht="30" customHeight="1" x14ac:dyDescent="0.3">
      <c r="A305" s="2">
        <v>160</v>
      </c>
      <c r="B305" s="2" t="s">
        <v>407</v>
      </c>
      <c r="C305" s="2" t="s">
        <v>489</v>
      </c>
      <c r="D305" s="2" t="s">
        <v>490</v>
      </c>
      <c r="E305" s="28">
        <v>972</v>
      </c>
      <c r="F305" s="31">
        <f t="shared" si="2"/>
        <v>972</v>
      </c>
      <c r="G305" s="2" t="s">
        <v>487</v>
      </c>
      <c r="H305" s="2" t="s">
        <v>488</v>
      </c>
      <c r="I305" s="30"/>
      <c r="J305" s="30"/>
      <c r="K305" s="30"/>
      <c r="L305" s="30" t="s">
        <v>937</v>
      </c>
      <c r="M305" s="30"/>
      <c r="N305" s="30">
        <v>16</v>
      </c>
      <c r="O305" s="30" t="s">
        <v>938</v>
      </c>
      <c r="P305" s="31"/>
    </row>
    <row r="306" spans="1:16" s="27" customFormat="1" ht="30" customHeight="1" x14ac:dyDescent="0.3">
      <c r="A306" s="2"/>
      <c r="B306" s="2"/>
      <c r="C306" s="2"/>
      <c r="D306" s="2"/>
      <c r="E306" s="28"/>
      <c r="F306" s="31"/>
      <c r="G306" s="2"/>
      <c r="H306" s="2"/>
      <c r="I306" s="30"/>
      <c r="J306" s="30"/>
      <c r="K306" s="30"/>
      <c r="L306" s="30" t="s">
        <v>939</v>
      </c>
      <c r="M306" s="30"/>
      <c r="N306" s="30">
        <v>5</v>
      </c>
      <c r="O306" s="30" t="s">
        <v>771</v>
      </c>
      <c r="P306" s="31"/>
    </row>
    <row r="307" spans="1:16" s="27" customFormat="1" ht="30" customHeight="1" x14ac:dyDescent="0.3">
      <c r="A307" s="2">
        <v>161</v>
      </c>
      <c r="B307" s="2" t="s">
        <v>407</v>
      </c>
      <c r="C307" s="2">
        <v>189</v>
      </c>
      <c r="D307" s="2" t="s">
        <v>491</v>
      </c>
      <c r="E307" s="28">
        <v>1646</v>
      </c>
      <c r="F307" s="31">
        <f t="shared" si="2"/>
        <v>1646</v>
      </c>
      <c r="G307" s="2" t="s">
        <v>492</v>
      </c>
      <c r="H307" s="2" t="s">
        <v>493</v>
      </c>
      <c r="I307" s="30"/>
      <c r="J307" s="30"/>
      <c r="K307" s="30"/>
      <c r="L307" s="30" t="s">
        <v>907</v>
      </c>
      <c r="M307" s="30"/>
      <c r="N307" s="30">
        <v>1</v>
      </c>
      <c r="O307" s="30" t="s">
        <v>940</v>
      </c>
      <c r="P307" s="31"/>
    </row>
    <row r="308" spans="1:16" s="27" customFormat="1" ht="30" customHeight="1" x14ac:dyDescent="0.3">
      <c r="A308" s="2"/>
      <c r="B308" s="2"/>
      <c r="C308" s="2"/>
      <c r="D308" s="2"/>
      <c r="E308" s="28"/>
      <c r="F308" s="31"/>
      <c r="G308" s="2"/>
      <c r="H308" s="2"/>
      <c r="I308" s="30"/>
      <c r="J308" s="30"/>
      <c r="K308" s="30"/>
      <c r="L308" s="30" t="s">
        <v>941</v>
      </c>
      <c r="M308" s="30"/>
      <c r="N308" s="30">
        <v>2</v>
      </c>
      <c r="O308" s="30" t="s">
        <v>782</v>
      </c>
      <c r="P308" s="31"/>
    </row>
    <row r="309" spans="1:16" s="27" customFormat="1" ht="30" customHeight="1" x14ac:dyDescent="0.3">
      <c r="A309" s="2"/>
      <c r="B309" s="2"/>
      <c r="C309" s="2"/>
      <c r="D309" s="2"/>
      <c r="E309" s="28"/>
      <c r="F309" s="31"/>
      <c r="G309" s="2"/>
      <c r="H309" s="2"/>
      <c r="I309" s="30"/>
      <c r="J309" s="30"/>
      <c r="K309" s="30"/>
      <c r="L309" s="30" t="s">
        <v>942</v>
      </c>
      <c r="M309" s="30"/>
      <c r="N309" s="30">
        <v>1</v>
      </c>
      <c r="O309" s="30" t="s">
        <v>765</v>
      </c>
      <c r="P309" s="31"/>
    </row>
    <row r="310" spans="1:16" s="27" customFormat="1" ht="30" customHeight="1" x14ac:dyDescent="0.3">
      <c r="A310" s="2"/>
      <c r="B310" s="2"/>
      <c r="C310" s="2"/>
      <c r="D310" s="2"/>
      <c r="E310" s="28"/>
      <c r="F310" s="31"/>
      <c r="G310" s="2"/>
      <c r="H310" s="2"/>
      <c r="I310" s="30"/>
      <c r="J310" s="30"/>
      <c r="K310" s="30"/>
      <c r="L310" s="30" t="s">
        <v>943</v>
      </c>
      <c r="M310" s="30"/>
      <c r="N310" s="30">
        <v>4</v>
      </c>
      <c r="O310" s="30" t="s">
        <v>945</v>
      </c>
      <c r="P310" s="31"/>
    </row>
    <row r="311" spans="1:16" s="27" customFormat="1" ht="30" customHeight="1" x14ac:dyDescent="0.3">
      <c r="A311" s="2"/>
      <c r="B311" s="2"/>
      <c r="C311" s="2"/>
      <c r="D311" s="2"/>
      <c r="E311" s="28"/>
      <c r="F311" s="31"/>
      <c r="G311" s="2"/>
      <c r="H311" s="2"/>
      <c r="I311" s="30"/>
      <c r="J311" s="30"/>
      <c r="K311" s="30"/>
      <c r="L311" s="30" t="s">
        <v>944</v>
      </c>
      <c r="M311" s="30"/>
      <c r="N311" s="30">
        <v>1</v>
      </c>
      <c r="O311" s="30" t="s">
        <v>926</v>
      </c>
      <c r="P311" s="31"/>
    </row>
    <row r="312" spans="1:16" s="27" customFormat="1" ht="30" customHeight="1" x14ac:dyDescent="0.3">
      <c r="A312" s="2">
        <v>162</v>
      </c>
      <c r="B312" s="2" t="s">
        <v>407</v>
      </c>
      <c r="C312" s="2" t="s">
        <v>494</v>
      </c>
      <c r="D312" s="2" t="s">
        <v>446</v>
      </c>
      <c r="E312" s="28">
        <v>938</v>
      </c>
      <c r="F312" s="31">
        <f t="shared" si="2"/>
        <v>938</v>
      </c>
      <c r="G312" s="2" t="s">
        <v>495</v>
      </c>
      <c r="H312" s="2"/>
      <c r="I312" s="30"/>
      <c r="J312" s="30"/>
      <c r="K312" s="30"/>
      <c r="L312" s="30"/>
      <c r="M312" s="30"/>
      <c r="N312" s="30"/>
      <c r="O312" s="30"/>
      <c r="P312" s="31"/>
    </row>
    <row r="313" spans="1:16" s="27" customFormat="1" ht="30" customHeight="1" x14ac:dyDescent="0.3">
      <c r="A313" s="2">
        <v>163</v>
      </c>
      <c r="B313" s="2" t="s">
        <v>407</v>
      </c>
      <c r="C313" s="2" t="s">
        <v>496</v>
      </c>
      <c r="D313" s="2" t="s">
        <v>497</v>
      </c>
      <c r="E313" s="28">
        <v>172</v>
      </c>
      <c r="F313" s="31">
        <f t="shared" si="2"/>
        <v>172</v>
      </c>
      <c r="G313" s="2" t="s">
        <v>495</v>
      </c>
      <c r="H313" s="2"/>
      <c r="I313" s="30"/>
      <c r="J313" s="30"/>
      <c r="K313" s="30"/>
      <c r="L313" s="30"/>
      <c r="M313" s="30"/>
      <c r="N313" s="30"/>
      <c r="O313" s="30"/>
      <c r="P313" s="31"/>
    </row>
    <row r="314" spans="1:16" s="27" customFormat="1" ht="30" customHeight="1" x14ac:dyDescent="0.3">
      <c r="A314" s="2">
        <v>164</v>
      </c>
      <c r="B314" s="2" t="s">
        <v>407</v>
      </c>
      <c r="C314" s="2" t="s">
        <v>498</v>
      </c>
      <c r="D314" s="2" t="s">
        <v>446</v>
      </c>
      <c r="E314" s="28">
        <v>349</v>
      </c>
      <c r="F314" s="31">
        <f t="shared" si="2"/>
        <v>349</v>
      </c>
      <c r="G314" s="2" t="s">
        <v>495</v>
      </c>
      <c r="H314" s="2"/>
      <c r="I314" s="30"/>
      <c r="J314" s="30"/>
      <c r="K314" s="30"/>
      <c r="L314" s="30"/>
      <c r="M314" s="30"/>
      <c r="N314" s="30"/>
      <c r="O314" s="30"/>
      <c r="P314" s="31"/>
    </row>
    <row r="315" spans="1:16" s="27" customFormat="1" ht="30" customHeight="1" x14ac:dyDescent="0.3">
      <c r="A315" s="2">
        <v>165</v>
      </c>
      <c r="B315" s="2" t="s">
        <v>407</v>
      </c>
      <c r="C315" s="2" t="s">
        <v>499</v>
      </c>
      <c r="D315" s="2" t="s">
        <v>446</v>
      </c>
      <c r="E315" s="28">
        <v>1002</v>
      </c>
      <c r="F315" s="31">
        <f t="shared" si="2"/>
        <v>1002</v>
      </c>
      <c r="G315" s="2" t="s">
        <v>500</v>
      </c>
      <c r="H315" s="2" t="s">
        <v>501</v>
      </c>
      <c r="I315" s="30"/>
      <c r="J315" s="30"/>
      <c r="K315" s="30"/>
      <c r="L315" s="30" t="s">
        <v>946</v>
      </c>
      <c r="M315" s="30"/>
      <c r="N315" s="30">
        <v>7</v>
      </c>
      <c r="O315" s="30" t="s">
        <v>798</v>
      </c>
      <c r="P315" s="31"/>
    </row>
    <row r="316" spans="1:16" s="27" customFormat="1" ht="30" customHeight="1" x14ac:dyDescent="0.3">
      <c r="A316" s="2"/>
      <c r="B316" s="2"/>
      <c r="C316" s="2"/>
      <c r="D316" s="2"/>
      <c r="E316" s="28"/>
      <c r="F316" s="31"/>
      <c r="G316" s="2"/>
      <c r="H316" s="2"/>
      <c r="I316" s="30"/>
      <c r="J316" s="30"/>
      <c r="K316" s="30"/>
      <c r="L316" s="30" t="s">
        <v>947</v>
      </c>
      <c r="M316" s="30"/>
      <c r="N316" s="30">
        <v>1</v>
      </c>
      <c r="O316" s="30" t="s">
        <v>798</v>
      </c>
      <c r="P316" s="31"/>
    </row>
    <row r="317" spans="1:16" s="27" customFormat="1" ht="30" customHeight="1" x14ac:dyDescent="0.3">
      <c r="A317" s="2"/>
      <c r="B317" s="2"/>
      <c r="C317" s="2"/>
      <c r="D317" s="2"/>
      <c r="E317" s="28"/>
      <c r="F317" s="31"/>
      <c r="G317" s="2"/>
      <c r="H317" s="2"/>
      <c r="I317" s="30"/>
      <c r="J317" s="30"/>
      <c r="K317" s="30"/>
      <c r="L317" s="30" t="s">
        <v>948</v>
      </c>
      <c r="M317" s="30"/>
      <c r="N317" s="30">
        <v>1</v>
      </c>
      <c r="O317" s="30" t="s">
        <v>798</v>
      </c>
      <c r="P317" s="31"/>
    </row>
    <row r="318" spans="1:16" s="27" customFormat="1" ht="30" customHeight="1" x14ac:dyDescent="0.3">
      <c r="A318" s="2"/>
      <c r="B318" s="2"/>
      <c r="C318" s="2"/>
      <c r="D318" s="2"/>
      <c r="E318" s="28"/>
      <c r="F318" s="31"/>
      <c r="G318" s="2"/>
      <c r="H318" s="2"/>
      <c r="I318" s="30"/>
      <c r="J318" s="30"/>
      <c r="K318" s="30"/>
      <c r="L318" s="30" t="s">
        <v>949</v>
      </c>
      <c r="M318" s="30"/>
      <c r="N318" s="30">
        <v>1</v>
      </c>
      <c r="O318" s="30" t="s">
        <v>950</v>
      </c>
      <c r="P318" s="31"/>
    </row>
    <row r="319" spans="1:16" s="27" customFormat="1" ht="30" customHeight="1" x14ac:dyDescent="0.3">
      <c r="A319" s="2">
        <v>166</v>
      </c>
      <c r="B319" s="2" t="s">
        <v>407</v>
      </c>
      <c r="C319" s="2" t="s">
        <v>502</v>
      </c>
      <c r="D319" s="2" t="s">
        <v>503</v>
      </c>
      <c r="E319" s="28">
        <v>49</v>
      </c>
      <c r="F319" s="31">
        <f t="shared" si="2"/>
        <v>49</v>
      </c>
      <c r="G319" s="2" t="s">
        <v>495</v>
      </c>
      <c r="H319" s="2"/>
      <c r="I319" s="30"/>
      <c r="J319" s="30"/>
      <c r="K319" s="30"/>
      <c r="L319" s="30" t="s">
        <v>914</v>
      </c>
      <c r="M319" s="30"/>
      <c r="N319" s="30">
        <v>1</v>
      </c>
      <c r="O319" s="30" t="s">
        <v>951</v>
      </c>
      <c r="P319" s="31"/>
    </row>
    <row r="320" spans="1:16" s="27" customFormat="1" ht="30" customHeight="1" x14ac:dyDescent="0.3">
      <c r="A320" s="2">
        <v>167</v>
      </c>
      <c r="B320" s="2" t="s">
        <v>407</v>
      </c>
      <c r="C320" s="2" t="s">
        <v>504</v>
      </c>
      <c r="D320" s="2" t="s">
        <v>497</v>
      </c>
      <c r="E320" s="28">
        <v>863</v>
      </c>
      <c r="F320" s="31">
        <f t="shared" si="2"/>
        <v>863</v>
      </c>
      <c r="G320" s="2" t="s">
        <v>495</v>
      </c>
      <c r="H320" s="2"/>
      <c r="I320" s="30"/>
      <c r="J320" s="30"/>
      <c r="K320" s="30"/>
      <c r="L320" s="30" t="s">
        <v>907</v>
      </c>
      <c r="M320" s="30"/>
      <c r="N320" s="30">
        <v>1</v>
      </c>
      <c r="O320" s="30" t="s">
        <v>782</v>
      </c>
      <c r="P320" s="31"/>
    </row>
    <row r="321" spans="1:16" s="27" customFormat="1" ht="30" customHeight="1" x14ac:dyDescent="0.3">
      <c r="A321" s="2"/>
      <c r="B321" s="2"/>
      <c r="C321" s="2"/>
      <c r="D321" s="2"/>
      <c r="E321" s="28"/>
      <c r="F321" s="31"/>
      <c r="G321" s="2"/>
      <c r="H321" s="2"/>
      <c r="I321" s="30"/>
      <c r="J321" s="30"/>
      <c r="K321" s="30"/>
      <c r="L321" s="30" t="s">
        <v>952</v>
      </c>
      <c r="M321" s="30"/>
      <c r="N321" s="30">
        <v>1</v>
      </c>
      <c r="O321" s="30" t="s">
        <v>955</v>
      </c>
      <c r="P321" s="31"/>
    </row>
    <row r="322" spans="1:16" s="27" customFormat="1" ht="30" customHeight="1" x14ac:dyDescent="0.3">
      <c r="A322" s="2"/>
      <c r="B322" s="2"/>
      <c r="C322" s="2"/>
      <c r="D322" s="2"/>
      <c r="E322" s="28"/>
      <c r="F322" s="31"/>
      <c r="G322" s="2"/>
      <c r="H322" s="2"/>
      <c r="I322" s="30"/>
      <c r="J322" s="30"/>
      <c r="K322" s="30"/>
      <c r="L322" s="30" t="s">
        <v>953</v>
      </c>
      <c r="M322" s="30"/>
      <c r="N322" s="30">
        <v>1</v>
      </c>
      <c r="O322" s="30" t="s">
        <v>841</v>
      </c>
      <c r="P322" s="31"/>
    </row>
    <row r="323" spans="1:16" s="27" customFormat="1" ht="30" customHeight="1" x14ac:dyDescent="0.3">
      <c r="A323" s="2"/>
      <c r="B323" s="2"/>
      <c r="C323" s="2"/>
      <c r="D323" s="2"/>
      <c r="E323" s="28"/>
      <c r="F323" s="31"/>
      <c r="G323" s="2"/>
      <c r="H323" s="2"/>
      <c r="I323" s="30"/>
      <c r="J323" s="30"/>
      <c r="K323" s="30"/>
      <c r="L323" s="30" t="s">
        <v>954</v>
      </c>
      <c r="M323" s="30"/>
      <c r="N323" s="30">
        <v>5</v>
      </c>
      <c r="O323" s="30" t="s">
        <v>926</v>
      </c>
      <c r="P323" s="31"/>
    </row>
    <row r="324" spans="1:16" s="27" customFormat="1" ht="30" customHeight="1" x14ac:dyDescent="0.3">
      <c r="A324" s="2">
        <v>168</v>
      </c>
      <c r="B324" s="2" t="s">
        <v>407</v>
      </c>
      <c r="C324" s="2" t="s">
        <v>505</v>
      </c>
      <c r="D324" s="2" t="s">
        <v>506</v>
      </c>
      <c r="E324" s="28">
        <v>508</v>
      </c>
      <c r="F324" s="31">
        <f t="shared" si="2"/>
        <v>508</v>
      </c>
      <c r="G324" s="2" t="s">
        <v>495</v>
      </c>
      <c r="H324" s="2"/>
      <c r="I324" s="30"/>
      <c r="J324" s="30"/>
      <c r="K324" s="30"/>
      <c r="L324" s="30" t="s">
        <v>956</v>
      </c>
      <c r="M324" s="30"/>
      <c r="N324" s="30">
        <v>4</v>
      </c>
      <c r="O324" s="30" t="s">
        <v>959</v>
      </c>
      <c r="P324" s="31"/>
    </row>
    <row r="325" spans="1:16" s="27" customFormat="1" ht="30" customHeight="1" x14ac:dyDescent="0.3">
      <c r="A325" s="2"/>
      <c r="B325" s="2"/>
      <c r="C325" s="2"/>
      <c r="D325" s="2"/>
      <c r="E325" s="28"/>
      <c r="F325" s="31"/>
      <c r="G325" s="2"/>
      <c r="H325" s="2"/>
      <c r="I325" s="30"/>
      <c r="J325" s="30"/>
      <c r="K325" s="30"/>
      <c r="L325" s="30" t="s">
        <v>957</v>
      </c>
      <c r="M325" s="30"/>
      <c r="N325" s="30">
        <v>1</v>
      </c>
      <c r="O325" s="30" t="s">
        <v>959</v>
      </c>
      <c r="P325" s="31"/>
    </row>
    <row r="326" spans="1:16" s="27" customFormat="1" ht="30" customHeight="1" x14ac:dyDescent="0.3">
      <c r="A326" s="2"/>
      <c r="B326" s="2"/>
      <c r="C326" s="2"/>
      <c r="D326" s="2"/>
      <c r="E326" s="28"/>
      <c r="F326" s="31"/>
      <c r="G326" s="2"/>
      <c r="H326" s="2"/>
      <c r="I326" s="30"/>
      <c r="J326" s="30"/>
      <c r="K326" s="30"/>
      <c r="L326" s="30" t="s">
        <v>958</v>
      </c>
      <c r="M326" s="30"/>
      <c r="N326" s="30">
        <v>1</v>
      </c>
      <c r="O326" s="30" t="s">
        <v>959</v>
      </c>
      <c r="P326" s="31"/>
    </row>
    <row r="327" spans="1:16" s="27" customFormat="1" ht="30" customHeight="1" x14ac:dyDescent="0.3">
      <c r="A327" s="2">
        <v>169</v>
      </c>
      <c r="B327" s="2" t="s">
        <v>407</v>
      </c>
      <c r="C327" s="2" t="s">
        <v>507</v>
      </c>
      <c r="D327" s="2" t="s">
        <v>508</v>
      </c>
      <c r="E327" s="28">
        <v>1012</v>
      </c>
      <c r="F327" s="31">
        <f t="shared" si="2"/>
        <v>1012</v>
      </c>
      <c r="G327" s="2" t="s">
        <v>500</v>
      </c>
      <c r="H327" s="2" t="s">
        <v>509</v>
      </c>
      <c r="I327" s="30"/>
      <c r="J327" s="30"/>
      <c r="K327" s="30"/>
      <c r="L327" s="30" t="s">
        <v>846</v>
      </c>
      <c r="M327" s="30"/>
      <c r="N327" s="30">
        <v>4</v>
      </c>
      <c r="O327" s="30" t="s">
        <v>960</v>
      </c>
      <c r="P327" s="31"/>
    </row>
    <row r="328" spans="1:16" s="27" customFormat="1" ht="30" customHeight="1" x14ac:dyDescent="0.3">
      <c r="A328" s="2"/>
      <c r="B328" s="2"/>
      <c r="C328" s="2"/>
      <c r="D328" s="2"/>
      <c r="E328" s="28"/>
      <c r="F328" s="31"/>
      <c r="G328" s="2"/>
      <c r="H328" s="2"/>
      <c r="I328" s="30"/>
      <c r="J328" s="30"/>
      <c r="K328" s="30"/>
      <c r="L328" s="30" t="s">
        <v>961</v>
      </c>
      <c r="M328" s="30"/>
      <c r="N328" s="30">
        <v>4</v>
      </c>
      <c r="O328" s="30" t="s">
        <v>765</v>
      </c>
      <c r="P328" s="31"/>
    </row>
    <row r="329" spans="1:16" s="27" customFormat="1" ht="30" customHeight="1" x14ac:dyDescent="0.3">
      <c r="A329" s="2"/>
      <c r="B329" s="2"/>
      <c r="C329" s="2"/>
      <c r="D329" s="2"/>
      <c r="E329" s="28"/>
      <c r="F329" s="31"/>
      <c r="G329" s="2"/>
      <c r="H329" s="2"/>
      <c r="I329" s="30"/>
      <c r="J329" s="30"/>
      <c r="K329" s="30"/>
      <c r="L329" s="30" t="s">
        <v>962</v>
      </c>
      <c r="M329" s="30"/>
      <c r="N329" s="30">
        <v>4</v>
      </c>
      <c r="O329" s="30" t="s">
        <v>754</v>
      </c>
      <c r="P329" s="31"/>
    </row>
    <row r="330" spans="1:16" s="27" customFormat="1" ht="30" customHeight="1" x14ac:dyDescent="0.3">
      <c r="A330" s="2"/>
      <c r="B330" s="2"/>
      <c r="C330" s="2"/>
      <c r="D330" s="2"/>
      <c r="E330" s="28"/>
      <c r="F330" s="31"/>
      <c r="G330" s="2"/>
      <c r="H330" s="2"/>
      <c r="I330" s="30"/>
      <c r="J330" s="30"/>
      <c r="K330" s="30"/>
      <c r="L330" s="30" t="s">
        <v>963</v>
      </c>
      <c r="M330" s="30"/>
      <c r="N330" s="30">
        <v>1</v>
      </c>
      <c r="O330" s="30" t="s">
        <v>765</v>
      </c>
      <c r="P330" s="31"/>
    </row>
    <row r="331" spans="1:16" s="27" customFormat="1" ht="30" customHeight="1" x14ac:dyDescent="0.3">
      <c r="A331" s="2"/>
      <c r="B331" s="2"/>
      <c r="C331" s="2"/>
      <c r="D331" s="2"/>
      <c r="E331" s="28"/>
      <c r="F331" s="31"/>
      <c r="G331" s="2"/>
      <c r="H331" s="2"/>
      <c r="I331" s="30"/>
      <c r="J331" s="30"/>
      <c r="K331" s="30"/>
      <c r="L331" s="30" t="s">
        <v>766</v>
      </c>
      <c r="M331" s="30"/>
      <c r="N331" s="30">
        <v>5</v>
      </c>
      <c r="O331" s="30" t="s">
        <v>967</v>
      </c>
      <c r="P331" s="31"/>
    </row>
    <row r="332" spans="1:16" s="27" customFormat="1" ht="30" customHeight="1" x14ac:dyDescent="0.3">
      <c r="A332" s="2"/>
      <c r="B332" s="2"/>
      <c r="C332" s="2"/>
      <c r="D332" s="2"/>
      <c r="E332" s="28"/>
      <c r="F332" s="31"/>
      <c r="G332" s="2"/>
      <c r="H332" s="2"/>
      <c r="I332" s="30"/>
      <c r="J332" s="30"/>
      <c r="K332" s="30"/>
      <c r="L332" s="30" t="s">
        <v>964</v>
      </c>
      <c r="M332" s="30"/>
      <c r="N332" s="30">
        <v>1</v>
      </c>
      <c r="O332" s="30" t="s">
        <v>967</v>
      </c>
      <c r="P332" s="31"/>
    </row>
    <row r="333" spans="1:16" s="27" customFormat="1" ht="30" customHeight="1" x14ac:dyDescent="0.3">
      <c r="A333" s="2"/>
      <c r="B333" s="2"/>
      <c r="C333" s="2"/>
      <c r="D333" s="2"/>
      <c r="E333" s="28"/>
      <c r="F333" s="31"/>
      <c r="G333" s="2"/>
      <c r="H333" s="2"/>
      <c r="I333" s="30"/>
      <c r="J333" s="30"/>
      <c r="K333" s="30"/>
      <c r="L333" s="30" t="s">
        <v>965</v>
      </c>
      <c r="M333" s="30"/>
      <c r="N333" s="30">
        <v>1</v>
      </c>
      <c r="O333" s="30" t="s">
        <v>967</v>
      </c>
      <c r="P333" s="31"/>
    </row>
    <row r="334" spans="1:16" s="27" customFormat="1" ht="30" customHeight="1" x14ac:dyDescent="0.3">
      <c r="A334" s="2"/>
      <c r="B334" s="2"/>
      <c r="C334" s="2"/>
      <c r="D334" s="2"/>
      <c r="E334" s="28"/>
      <c r="F334" s="31"/>
      <c r="G334" s="2"/>
      <c r="H334" s="2"/>
      <c r="I334" s="30"/>
      <c r="J334" s="30"/>
      <c r="K334" s="30"/>
      <c r="L334" s="30" t="s">
        <v>966</v>
      </c>
      <c r="M334" s="30"/>
      <c r="N334" s="30">
        <v>8</v>
      </c>
      <c r="O334" s="30" t="s">
        <v>968</v>
      </c>
      <c r="P334" s="31"/>
    </row>
    <row r="335" spans="1:16" s="27" customFormat="1" ht="30" customHeight="1" x14ac:dyDescent="0.3">
      <c r="A335" s="2">
        <v>170</v>
      </c>
      <c r="B335" s="2" t="s">
        <v>407</v>
      </c>
      <c r="C335" s="2" t="s">
        <v>510</v>
      </c>
      <c r="D335" s="2" t="s">
        <v>497</v>
      </c>
      <c r="E335" s="28">
        <v>382</v>
      </c>
      <c r="F335" s="31">
        <f t="shared" si="2"/>
        <v>382</v>
      </c>
      <c r="G335" s="2" t="s">
        <v>511</v>
      </c>
      <c r="H335" s="2"/>
      <c r="I335" s="30"/>
      <c r="J335" s="30"/>
      <c r="K335" s="30"/>
      <c r="L335" s="30"/>
      <c r="M335" s="30"/>
      <c r="N335" s="30"/>
      <c r="O335" s="30"/>
      <c r="P335" s="31"/>
    </row>
    <row r="336" spans="1:16" s="27" customFormat="1" ht="30" customHeight="1" x14ac:dyDescent="0.3">
      <c r="A336" s="2">
        <v>171</v>
      </c>
      <c r="B336" s="2" t="s">
        <v>407</v>
      </c>
      <c r="C336" s="2" t="s">
        <v>512</v>
      </c>
      <c r="D336" s="2" t="s">
        <v>513</v>
      </c>
      <c r="E336" s="28">
        <v>754</v>
      </c>
      <c r="F336" s="31">
        <f t="shared" si="2"/>
        <v>754</v>
      </c>
      <c r="G336" s="2" t="s">
        <v>511</v>
      </c>
      <c r="H336" s="2"/>
      <c r="I336" s="30"/>
      <c r="J336" s="30"/>
      <c r="K336" s="30"/>
      <c r="L336" s="30" t="s">
        <v>969</v>
      </c>
      <c r="M336" s="30"/>
      <c r="N336" s="30">
        <v>3</v>
      </c>
      <c r="O336" s="30" t="s">
        <v>960</v>
      </c>
      <c r="P336" s="31"/>
    </row>
    <row r="337" spans="1:16" s="27" customFormat="1" ht="30" customHeight="1" x14ac:dyDescent="0.3">
      <c r="A337" s="2"/>
      <c r="B337" s="2"/>
      <c r="C337" s="2"/>
      <c r="D337" s="2"/>
      <c r="E337" s="28"/>
      <c r="F337" s="31"/>
      <c r="G337" s="2"/>
      <c r="H337" s="2"/>
      <c r="I337" s="30"/>
      <c r="J337" s="30"/>
      <c r="K337" s="30"/>
      <c r="L337" s="30" t="s">
        <v>970</v>
      </c>
      <c r="M337" s="30"/>
      <c r="N337" s="30">
        <v>1</v>
      </c>
      <c r="O337" s="30" t="s">
        <v>973</v>
      </c>
      <c r="P337" s="31"/>
    </row>
    <row r="338" spans="1:16" s="27" customFormat="1" ht="30" customHeight="1" x14ac:dyDescent="0.3">
      <c r="A338" s="2"/>
      <c r="B338" s="2"/>
      <c r="C338" s="2"/>
      <c r="D338" s="2"/>
      <c r="E338" s="28"/>
      <c r="F338" s="31"/>
      <c r="G338" s="2"/>
      <c r="H338" s="2"/>
      <c r="I338" s="30"/>
      <c r="J338" s="30"/>
      <c r="K338" s="30"/>
      <c r="L338" s="30" t="s">
        <v>971</v>
      </c>
      <c r="M338" s="30"/>
      <c r="N338" s="30">
        <v>2</v>
      </c>
      <c r="O338" s="30" t="s">
        <v>891</v>
      </c>
      <c r="P338" s="31"/>
    </row>
    <row r="339" spans="1:16" s="27" customFormat="1" ht="30" customHeight="1" x14ac:dyDescent="0.3">
      <c r="A339" s="2"/>
      <c r="B339" s="2"/>
      <c r="C339" s="2"/>
      <c r="D339" s="2"/>
      <c r="E339" s="28"/>
      <c r="F339" s="31"/>
      <c r="G339" s="2"/>
      <c r="H339" s="2"/>
      <c r="I339" s="30"/>
      <c r="J339" s="30"/>
      <c r="K339" s="30"/>
      <c r="L339" s="30" t="s">
        <v>972</v>
      </c>
      <c r="M339" s="30"/>
      <c r="N339" s="30">
        <v>3</v>
      </c>
      <c r="O339" s="30" t="s">
        <v>968</v>
      </c>
      <c r="P339" s="31"/>
    </row>
    <row r="340" spans="1:16" s="27" customFormat="1" ht="30" customHeight="1" x14ac:dyDescent="0.3">
      <c r="A340" s="2">
        <v>172</v>
      </c>
      <c r="B340" s="2" t="s">
        <v>407</v>
      </c>
      <c r="C340" s="2" t="s">
        <v>514</v>
      </c>
      <c r="D340" s="2" t="s">
        <v>497</v>
      </c>
      <c r="E340" s="28">
        <v>688</v>
      </c>
      <c r="F340" s="31">
        <f t="shared" si="2"/>
        <v>688</v>
      </c>
      <c r="G340" s="2" t="s">
        <v>515</v>
      </c>
      <c r="H340" s="2" t="s">
        <v>516</v>
      </c>
      <c r="I340" s="30"/>
      <c r="J340" s="30"/>
      <c r="K340" s="30"/>
      <c r="L340" s="30" t="s">
        <v>907</v>
      </c>
      <c r="M340" s="30"/>
      <c r="N340" s="30">
        <v>5</v>
      </c>
      <c r="O340" s="30" t="s">
        <v>951</v>
      </c>
      <c r="P340" s="31"/>
    </row>
    <row r="341" spans="1:16" s="27" customFormat="1" ht="30" customHeight="1" x14ac:dyDescent="0.3">
      <c r="A341" s="2"/>
      <c r="B341" s="2"/>
      <c r="C341" s="2"/>
      <c r="D341" s="2"/>
      <c r="E341" s="28"/>
      <c r="F341" s="31"/>
      <c r="G341" s="2"/>
      <c r="H341" s="2"/>
      <c r="I341" s="30"/>
      <c r="J341" s="30"/>
      <c r="K341" s="30"/>
      <c r="L341" s="30" t="s">
        <v>974</v>
      </c>
      <c r="M341" s="30"/>
      <c r="N341" s="30">
        <v>2</v>
      </c>
      <c r="O341" s="30" t="s">
        <v>765</v>
      </c>
      <c r="P341" s="31"/>
    </row>
    <row r="342" spans="1:16" s="27" customFormat="1" ht="30" customHeight="1" x14ac:dyDescent="0.3">
      <c r="A342" s="2"/>
      <c r="B342" s="2"/>
      <c r="C342" s="2"/>
      <c r="D342" s="2"/>
      <c r="E342" s="28"/>
      <c r="F342" s="31"/>
      <c r="G342" s="2"/>
      <c r="H342" s="2"/>
      <c r="I342" s="30"/>
      <c r="J342" s="30"/>
      <c r="K342" s="30"/>
      <c r="L342" s="30" t="s">
        <v>975</v>
      </c>
      <c r="M342" s="30"/>
      <c r="N342" s="30">
        <v>2</v>
      </c>
      <c r="O342" s="30" t="s">
        <v>765</v>
      </c>
      <c r="P342" s="31"/>
    </row>
    <row r="343" spans="1:16" s="27" customFormat="1" ht="30" customHeight="1" x14ac:dyDescent="0.3">
      <c r="A343" s="2"/>
      <c r="B343" s="2"/>
      <c r="C343" s="2"/>
      <c r="D343" s="2"/>
      <c r="E343" s="28"/>
      <c r="F343" s="31"/>
      <c r="G343" s="2"/>
      <c r="H343" s="2"/>
      <c r="I343" s="30"/>
      <c r="J343" s="30"/>
      <c r="K343" s="30"/>
      <c r="L343" s="30" t="s">
        <v>976</v>
      </c>
      <c r="M343" s="30"/>
      <c r="N343" s="30">
        <v>1</v>
      </c>
      <c r="O343" s="30" t="s">
        <v>771</v>
      </c>
      <c r="P343" s="31"/>
    </row>
    <row r="344" spans="1:16" s="27" customFormat="1" ht="30" customHeight="1" x14ac:dyDescent="0.3">
      <c r="A344" s="2"/>
      <c r="B344" s="2"/>
      <c r="C344" s="2"/>
      <c r="D344" s="2"/>
      <c r="E344" s="28"/>
      <c r="F344" s="31"/>
      <c r="G344" s="2"/>
      <c r="H344" s="2"/>
      <c r="I344" s="30"/>
      <c r="J344" s="30"/>
      <c r="K344" s="30"/>
      <c r="L344" s="30" t="s">
        <v>923</v>
      </c>
      <c r="M344" s="30"/>
      <c r="N344" s="30">
        <v>1</v>
      </c>
      <c r="O344" s="30" t="s">
        <v>771</v>
      </c>
      <c r="P344" s="31"/>
    </row>
    <row r="345" spans="1:16" s="27" customFormat="1" ht="30" customHeight="1" x14ac:dyDescent="0.3">
      <c r="A345" s="2"/>
      <c r="B345" s="2"/>
      <c r="C345" s="2"/>
      <c r="D345" s="2"/>
      <c r="E345" s="28"/>
      <c r="F345" s="31"/>
      <c r="G345" s="2"/>
      <c r="H345" s="2"/>
      <c r="I345" s="30"/>
      <c r="J345" s="30"/>
      <c r="K345" s="30"/>
      <c r="L345" s="30" t="s">
        <v>929</v>
      </c>
      <c r="M345" s="30"/>
      <c r="N345" s="30">
        <v>1</v>
      </c>
      <c r="O345" s="30" t="s">
        <v>771</v>
      </c>
      <c r="P345" s="31"/>
    </row>
    <row r="346" spans="1:16" s="27" customFormat="1" ht="30" customHeight="1" x14ac:dyDescent="0.3">
      <c r="A346" s="2"/>
      <c r="B346" s="2"/>
      <c r="C346" s="2"/>
      <c r="D346" s="2"/>
      <c r="E346" s="28"/>
      <c r="F346" s="31"/>
      <c r="G346" s="2"/>
      <c r="H346" s="2"/>
      <c r="I346" s="30"/>
      <c r="J346" s="30"/>
      <c r="K346" s="30"/>
      <c r="L346" s="30" t="s">
        <v>977</v>
      </c>
      <c r="M346" s="30"/>
      <c r="N346" s="30">
        <v>1</v>
      </c>
      <c r="O346" s="30" t="s">
        <v>771</v>
      </c>
      <c r="P346" s="31"/>
    </row>
    <row r="347" spans="1:16" s="27" customFormat="1" ht="30" customHeight="1" x14ac:dyDescent="0.3">
      <c r="A347" s="2"/>
      <c r="B347" s="2"/>
      <c r="C347" s="2"/>
      <c r="D347" s="2"/>
      <c r="E347" s="28"/>
      <c r="F347" s="31"/>
      <c r="G347" s="2"/>
      <c r="H347" s="2"/>
      <c r="I347" s="30"/>
      <c r="J347" s="30"/>
      <c r="K347" s="30"/>
      <c r="L347" s="30" t="s">
        <v>978</v>
      </c>
      <c r="M347" s="30"/>
      <c r="N347" s="30">
        <v>1</v>
      </c>
      <c r="O347" s="30" t="s">
        <v>771</v>
      </c>
      <c r="P347" s="31"/>
    </row>
    <row r="348" spans="1:16" s="27" customFormat="1" ht="30" customHeight="1" x14ac:dyDescent="0.3">
      <c r="A348" s="2">
        <v>173</v>
      </c>
      <c r="B348" s="2" t="s">
        <v>407</v>
      </c>
      <c r="C348" s="2" t="s">
        <v>517</v>
      </c>
      <c r="D348" s="2" t="s">
        <v>446</v>
      </c>
      <c r="E348" s="28">
        <v>902</v>
      </c>
      <c r="F348" s="31">
        <f t="shared" si="2"/>
        <v>902</v>
      </c>
      <c r="G348" s="2" t="s">
        <v>518</v>
      </c>
      <c r="H348" s="2" t="s">
        <v>519</v>
      </c>
      <c r="I348" s="30"/>
      <c r="J348" s="30"/>
      <c r="K348" s="30"/>
      <c r="L348" s="30" t="s">
        <v>979</v>
      </c>
      <c r="M348" s="30"/>
      <c r="N348" s="30">
        <v>49</v>
      </c>
      <c r="O348" s="30" t="s">
        <v>826</v>
      </c>
      <c r="P348" s="31"/>
    </row>
    <row r="349" spans="1:16" s="27" customFormat="1" ht="30" customHeight="1" x14ac:dyDescent="0.3">
      <c r="A349" s="2"/>
      <c r="B349" s="2"/>
      <c r="C349" s="2"/>
      <c r="D349" s="2"/>
      <c r="E349" s="28"/>
      <c r="F349" s="31"/>
      <c r="G349" s="2"/>
      <c r="H349" s="2"/>
      <c r="I349" s="30"/>
      <c r="J349" s="30"/>
      <c r="K349" s="30"/>
      <c r="L349" s="30" t="s">
        <v>980</v>
      </c>
      <c r="M349" s="30"/>
      <c r="N349" s="30">
        <v>3</v>
      </c>
      <c r="O349" s="30" t="s">
        <v>826</v>
      </c>
      <c r="P349" s="31"/>
    </row>
    <row r="350" spans="1:16" s="27" customFormat="1" ht="30" customHeight="1" x14ac:dyDescent="0.3">
      <c r="A350" s="2"/>
      <c r="B350" s="2"/>
      <c r="C350" s="2"/>
      <c r="D350" s="2"/>
      <c r="E350" s="28"/>
      <c r="F350" s="31"/>
      <c r="G350" s="2"/>
      <c r="H350" s="2"/>
      <c r="I350" s="30"/>
      <c r="J350" s="30"/>
      <c r="K350" s="30"/>
      <c r="L350" s="30" t="s">
        <v>981</v>
      </c>
      <c r="M350" s="30"/>
      <c r="N350" s="30">
        <v>1</v>
      </c>
      <c r="O350" s="30" t="s">
        <v>826</v>
      </c>
      <c r="P350" s="31"/>
    </row>
    <row r="351" spans="1:16" s="27" customFormat="1" ht="30" customHeight="1" x14ac:dyDescent="0.3">
      <c r="A351" s="2"/>
      <c r="B351" s="2"/>
      <c r="C351" s="2"/>
      <c r="D351" s="2"/>
      <c r="E351" s="28"/>
      <c r="F351" s="31"/>
      <c r="G351" s="2"/>
      <c r="H351" s="2"/>
      <c r="I351" s="30"/>
      <c r="J351" s="30"/>
      <c r="K351" s="30"/>
      <c r="L351" s="30" t="s">
        <v>982</v>
      </c>
      <c r="M351" s="30"/>
      <c r="N351" s="30">
        <v>1</v>
      </c>
      <c r="O351" s="30" t="s">
        <v>826</v>
      </c>
      <c r="P351" s="31"/>
    </row>
    <row r="352" spans="1:16" s="27" customFormat="1" ht="30" customHeight="1" x14ac:dyDescent="0.3">
      <c r="A352" s="2"/>
      <c r="B352" s="2"/>
      <c r="C352" s="2"/>
      <c r="D352" s="2"/>
      <c r="E352" s="28"/>
      <c r="F352" s="31"/>
      <c r="G352" s="2"/>
      <c r="H352" s="2"/>
      <c r="I352" s="30"/>
      <c r="J352" s="30"/>
      <c r="K352" s="30"/>
      <c r="L352" s="30" t="s">
        <v>983</v>
      </c>
      <c r="M352" s="30"/>
      <c r="N352" s="30">
        <v>1</v>
      </c>
      <c r="O352" s="30" t="s">
        <v>826</v>
      </c>
      <c r="P352" s="31"/>
    </row>
    <row r="353" spans="1:16" s="27" customFormat="1" ht="30" customHeight="1" x14ac:dyDescent="0.3">
      <c r="A353" s="2"/>
      <c r="B353" s="2"/>
      <c r="C353" s="2"/>
      <c r="D353" s="2"/>
      <c r="E353" s="28"/>
      <c r="F353" s="31"/>
      <c r="G353" s="2"/>
      <c r="H353" s="2"/>
      <c r="I353" s="30"/>
      <c r="J353" s="30"/>
      <c r="K353" s="30"/>
      <c r="L353" s="30" t="s">
        <v>899</v>
      </c>
      <c r="M353" s="30"/>
      <c r="N353" s="30">
        <v>264</v>
      </c>
      <c r="O353" s="2" t="s">
        <v>726</v>
      </c>
      <c r="P353" s="31"/>
    </row>
    <row r="354" spans="1:16" s="27" customFormat="1" ht="30" customHeight="1" x14ac:dyDescent="0.3">
      <c r="A354" s="2">
        <v>174</v>
      </c>
      <c r="B354" s="2" t="s">
        <v>407</v>
      </c>
      <c r="C354" s="2" t="s">
        <v>520</v>
      </c>
      <c r="D354" s="2" t="s">
        <v>497</v>
      </c>
      <c r="E354" s="28">
        <v>516</v>
      </c>
      <c r="F354" s="31">
        <f t="shared" si="2"/>
        <v>516</v>
      </c>
      <c r="G354" s="2" t="s">
        <v>521</v>
      </c>
      <c r="H354" s="2" t="s">
        <v>522</v>
      </c>
      <c r="I354" s="30" t="s">
        <v>523</v>
      </c>
      <c r="J354" s="30" t="s">
        <v>524</v>
      </c>
      <c r="K354" s="30" t="s">
        <v>525</v>
      </c>
      <c r="L354" s="30"/>
      <c r="M354" s="30"/>
      <c r="N354" s="30"/>
      <c r="O354" s="30"/>
      <c r="P354" s="31"/>
    </row>
    <row r="355" spans="1:16" s="27" customFormat="1" ht="30" customHeight="1" x14ac:dyDescent="0.3">
      <c r="A355" s="2"/>
      <c r="B355" s="2"/>
      <c r="C355" s="2"/>
      <c r="D355" s="2"/>
      <c r="E355" s="28"/>
      <c r="F355" s="31"/>
      <c r="G355" s="2"/>
      <c r="H355" s="2"/>
      <c r="I355" s="30" t="s">
        <v>526</v>
      </c>
      <c r="J355" s="30" t="s">
        <v>527</v>
      </c>
      <c r="K355" s="30" t="s">
        <v>528</v>
      </c>
      <c r="L355" s="30"/>
      <c r="M355" s="30"/>
      <c r="N355" s="30"/>
      <c r="O355" s="30"/>
      <c r="P355" s="31"/>
    </row>
    <row r="356" spans="1:16" s="27" customFormat="1" ht="30" customHeight="1" x14ac:dyDescent="0.3">
      <c r="A356" s="2">
        <v>175</v>
      </c>
      <c r="B356" s="2" t="s">
        <v>407</v>
      </c>
      <c r="C356" s="2" t="s">
        <v>529</v>
      </c>
      <c r="D356" s="2" t="s">
        <v>530</v>
      </c>
      <c r="E356" s="28">
        <v>112</v>
      </c>
      <c r="F356" s="31">
        <f t="shared" si="2"/>
        <v>112</v>
      </c>
      <c r="G356" s="2" t="s">
        <v>531</v>
      </c>
      <c r="H356" s="2" t="s">
        <v>532</v>
      </c>
      <c r="I356" s="30" t="s">
        <v>533</v>
      </c>
      <c r="J356" s="30" t="s">
        <v>534</v>
      </c>
      <c r="K356" s="30"/>
      <c r="L356" s="30"/>
      <c r="M356" s="30"/>
      <c r="N356" s="30"/>
      <c r="O356" s="30"/>
      <c r="P356" s="31"/>
    </row>
    <row r="357" spans="1:16" s="27" customFormat="1" ht="30" customHeight="1" x14ac:dyDescent="0.3">
      <c r="A357" s="2"/>
      <c r="B357" s="2"/>
      <c r="C357" s="2"/>
      <c r="D357" s="2"/>
      <c r="E357" s="28"/>
      <c r="F357" s="31"/>
      <c r="G357" s="2"/>
      <c r="H357" s="2"/>
      <c r="I357" s="30" t="s">
        <v>535</v>
      </c>
      <c r="J357" s="30" t="s">
        <v>536</v>
      </c>
      <c r="K357" s="30"/>
      <c r="L357" s="30"/>
      <c r="M357" s="30"/>
      <c r="N357" s="30"/>
      <c r="O357" s="30"/>
      <c r="P357" s="31"/>
    </row>
    <row r="358" spans="1:16" s="27" customFormat="1" ht="30" customHeight="1" x14ac:dyDescent="0.3">
      <c r="A358" s="2">
        <v>176</v>
      </c>
      <c r="B358" s="2" t="s">
        <v>407</v>
      </c>
      <c r="C358" s="2" t="s">
        <v>537</v>
      </c>
      <c r="D358" s="2" t="s">
        <v>497</v>
      </c>
      <c r="E358" s="28">
        <v>195</v>
      </c>
      <c r="F358" s="31">
        <f t="shared" si="2"/>
        <v>195</v>
      </c>
      <c r="G358" s="2" t="s">
        <v>538</v>
      </c>
      <c r="H358" s="2"/>
      <c r="I358" s="30"/>
      <c r="J358" s="30"/>
      <c r="K358" s="30"/>
      <c r="L358" s="30"/>
      <c r="M358" s="30"/>
      <c r="N358" s="30"/>
      <c r="O358" s="30"/>
      <c r="P358" s="31"/>
    </row>
    <row r="359" spans="1:16" s="27" customFormat="1" ht="30" customHeight="1" x14ac:dyDescent="0.3">
      <c r="A359" s="2">
        <v>177</v>
      </c>
      <c r="B359" s="2" t="s">
        <v>407</v>
      </c>
      <c r="C359" s="2" t="s">
        <v>539</v>
      </c>
      <c r="D359" s="2" t="s">
        <v>466</v>
      </c>
      <c r="E359" s="28">
        <v>519</v>
      </c>
      <c r="F359" s="31">
        <f t="shared" si="2"/>
        <v>519</v>
      </c>
      <c r="G359" s="2" t="s">
        <v>540</v>
      </c>
      <c r="H359" s="2"/>
      <c r="I359" s="30"/>
      <c r="J359" s="30"/>
      <c r="K359" s="30"/>
      <c r="L359" s="30"/>
      <c r="M359" s="30"/>
      <c r="N359" s="30"/>
      <c r="O359" s="30"/>
      <c r="P359" s="31"/>
    </row>
    <row r="360" spans="1:16" s="27" customFormat="1" ht="30" customHeight="1" x14ac:dyDescent="0.3">
      <c r="A360" s="2">
        <v>178</v>
      </c>
      <c r="B360" s="2" t="s">
        <v>407</v>
      </c>
      <c r="C360" s="2" t="s">
        <v>541</v>
      </c>
      <c r="D360" s="2" t="s">
        <v>542</v>
      </c>
      <c r="E360" s="28">
        <v>145</v>
      </c>
      <c r="F360" s="31">
        <f t="shared" si="2"/>
        <v>145</v>
      </c>
      <c r="G360" s="2" t="s">
        <v>543</v>
      </c>
      <c r="H360" s="2"/>
      <c r="I360" s="30"/>
      <c r="J360" s="30"/>
      <c r="K360" s="30"/>
      <c r="L360" s="30"/>
      <c r="M360" s="30"/>
      <c r="N360" s="30"/>
      <c r="O360" s="30"/>
      <c r="P360" s="31"/>
    </row>
    <row r="361" spans="1:16" s="27" customFormat="1" ht="30" customHeight="1" x14ac:dyDescent="0.3">
      <c r="A361" s="2">
        <v>179</v>
      </c>
      <c r="B361" s="2" t="s">
        <v>407</v>
      </c>
      <c r="C361" s="2" t="s">
        <v>544</v>
      </c>
      <c r="D361" s="2" t="s">
        <v>542</v>
      </c>
      <c r="E361" s="28">
        <v>896</v>
      </c>
      <c r="F361" s="31">
        <f t="shared" si="2"/>
        <v>896</v>
      </c>
      <c r="G361" s="2" t="s">
        <v>540</v>
      </c>
      <c r="H361" s="2"/>
      <c r="I361" s="30"/>
      <c r="J361" s="30"/>
      <c r="K361" s="30"/>
      <c r="L361" s="30"/>
      <c r="M361" s="30"/>
      <c r="N361" s="30"/>
      <c r="O361" s="30"/>
      <c r="P361" s="31"/>
    </row>
    <row r="362" spans="1:16" s="27" customFormat="1" ht="30" customHeight="1" x14ac:dyDescent="0.3">
      <c r="A362" s="2">
        <v>180</v>
      </c>
      <c r="B362" s="2" t="s">
        <v>407</v>
      </c>
      <c r="C362" s="2" t="s">
        <v>545</v>
      </c>
      <c r="D362" s="2" t="s">
        <v>546</v>
      </c>
      <c r="E362" s="28">
        <v>314</v>
      </c>
      <c r="F362" s="31">
        <f t="shared" si="2"/>
        <v>314</v>
      </c>
      <c r="G362" s="2" t="s">
        <v>547</v>
      </c>
      <c r="H362" s="2"/>
      <c r="I362" s="30"/>
      <c r="J362" s="30"/>
      <c r="K362" s="30"/>
      <c r="L362" s="30"/>
      <c r="M362" s="30"/>
      <c r="N362" s="30"/>
      <c r="O362" s="30"/>
      <c r="P362" s="31"/>
    </row>
    <row r="363" spans="1:16" s="27" customFormat="1" ht="30" customHeight="1" x14ac:dyDescent="0.3">
      <c r="A363" s="2">
        <v>181</v>
      </c>
      <c r="B363" s="2" t="s">
        <v>407</v>
      </c>
      <c r="C363" s="2" t="s">
        <v>548</v>
      </c>
      <c r="D363" s="2" t="s">
        <v>542</v>
      </c>
      <c r="E363" s="28">
        <v>1160</v>
      </c>
      <c r="F363" s="31">
        <f t="shared" si="2"/>
        <v>1160</v>
      </c>
      <c r="G363" s="2" t="s">
        <v>540</v>
      </c>
      <c r="H363" s="2"/>
      <c r="I363" s="30"/>
      <c r="J363" s="30"/>
      <c r="K363" s="30"/>
      <c r="L363" s="30"/>
      <c r="M363" s="30"/>
      <c r="N363" s="30"/>
      <c r="O363" s="30"/>
      <c r="P363" s="31"/>
    </row>
    <row r="364" spans="1:16" s="27" customFormat="1" ht="30" customHeight="1" x14ac:dyDescent="0.3">
      <c r="A364" s="2">
        <v>182</v>
      </c>
      <c r="B364" s="2" t="s">
        <v>407</v>
      </c>
      <c r="C364" s="2" t="s">
        <v>549</v>
      </c>
      <c r="D364" s="2" t="s">
        <v>550</v>
      </c>
      <c r="E364" s="28">
        <v>45</v>
      </c>
      <c r="F364" s="31">
        <f t="shared" si="2"/>
        <v>45</v>
      </c>
      <c r="G364" s="2" t="s">
        <v>551</v>
      </c>
      <c r="H364" s="2"/>
      <c r="I364" s="30"/>
      <c r="J364" s="30"/>
      <c r="K364" s="30"/>
      <c r="L364" s="30"/>
      <c r="M364" s="30"/>
      <c r="N364" s="30"/>
      <c r="O364" s="30"/>
      <c r="P364" s="31"/>
    </row>
    <row r="365" spans="1:16" s="27" customFormat="1" ht="30" customHeight="1" x14ac:dyDescent="0.3">
      <c r="A365" s="2">
        <v>183</v>
      </c>
      <c r="B365" s="2" t="s">
        <v>407</v>
      </c>
      <c r="C365" s="2" t="s">
        <v>552</v>
      </c>
      <c r="D365" s="2" t="s">
        <v>553</v>
      </c>
      <c r="E365" s="28">
        <v>1147</v>
      </c>
      <c r="F365" s="31">
        <f t="shared" si="2"/>
        <v>1147</v>
      </c>
      <c r="G365" s="2" t="s">
        <v>554</v>
      </c>
      <c r="H365" s="2"/>
      <c r="I365" s="30"/>
      <c r="J365" s="30"/>
      <c r="K365" s="30"/>
      <c r="L365" s="30" t="s">
        <v>984</v>
      </c>
      <c r="M365" s="30"/>
      <c r="N365" s="30">
        <v>6</v>
      </c>
      <c r="O365" s="30" t="s">
        <v>782</v>
      </c>
      <c r="P365" s="31"/>
    </row>
    <row r="366" spans="1:16" s="27" customFormat="1" ht="30" customHeight="1" x14ac:dyDescent="0.3">
      <c r="A366" s="2"/>
      <c r="B366" s="2"/>
      <c r="C366" s="2"/>
      <c r="D366" s="2"/>
      <c r="E366" s="28"/>
      <c r="F366" s="31"/>
      <c r="G366" s="2"/>
      <c r="H366" s="2"/>
      <c r="I366" s="30"/>
      <c r="J366" s="30"/>
      <c r="K366" s="30"/>
      <c r="L366" s="30" t="s">
        <v>985</v>
      </c>
      <c r="M366" s="30"/>
      <c r="N366" s="30">
        <v>6</v>
      </c>
      <c r="O366" s="30" t="s">
        <v>754</v>
      </c>
      <c r="P366" s="31"/>
    </row>
    <row r="367" spans="1:16" s="27" customFormat="1" ht="30" customHeight="1" x14ac:dyDescent="0.3">
      <c r="A367" s="2"/>
      <c r="B367" s="2"/>
      <c r="C367" s="2"/>
      <c r="D367" s="2"/>
      <c r="E367" s="28"/>
      <c r="F367" s="31"/>
      <c r="G367" s="2"/>
      <c r="H367" s="2"/>
      <c r="I367" s="30"/>
      <c r="J367" s="30"/>
      <c r="K367" s="30"/>
      <c r="L367" s="30" t="s">
        <v>986</v>
      </c>
      <c r="M367" s="30"/>
      <c r="N367" s="30">
        <v>3</v>
      </c>
      <c r="O367" s="30" t="s">
        <v>989</v>
      </c>
      <c r="P367" s="31"/>
    </row>
    <row r="368" spans="1:16" s="47" customFormat="1" ht="30" customHeight="1" x14ac:dyDescent="0.3">
      <c r="A368" s="43"/>
      <c r="B368" s="43"/>
      <c r="C368" s="43"/>
      <c r="D368" s="43"/>
      <c r="E368" s="44"/>
      <c r="F368" s="45"/>
      <c r="G368" s="43"/>
      <c r="H368" s="43"/>
      <c r="I368" s="46"/>
      <c r="J368" s="46"/>
      <c r="K368" s="46"/>
      <c r="L368" s="30" t="s">
        <v>869</v>
      </c>
      <c r="M368" s="46"/>
      <c r="N368" s="46">
        <v>2</v>
      </c>
      <c r="O368" s="46" t="s">
        <v>765</v>
      </c>
      <c r="P368" s="45"/>
    </row>
    <row r="369" spans="1:16" s="27" customFormat="1" ht="30" customHeight="1" x14ac:dyDescent="0.3">
      <c r="A369" s="2"/>
      <c r="B369" s="2"/>
      <c r="C369" s="2"/>
      <c r="D369" s="2"/>
      <c r="E369" s="28"/>
      <c r="F369" s="31"/>
      <c r="G369" s="2"/>
      <c r="H369" s="2"/>
      <c r="I369" s="30"/>
      <c r="J369" s="30"/>
      <c r="K369" s="30"/>
      <c r="L369" s="30" t="s">
        <v>987</v>
      </c>
      <c r="M369" s="30"/>
      <c r="N369" s="30">
        <v>1</v>
      </c>
      <c r="O369" s="30" t="s">
        <v>990</v>
      </c>
      <c r="P369" s="31"/>
    </row>
    <row r="370" spans="1:16" s="27" customFormat="1" ht="30" customHeight="1" x14ac:dyDescent="0.3">
      <c r="A370" s="2"/>
      <c r="B370" s="2"/>
      <c r="C370" s="2"/>
      <c r="D370" s="2"/>
      <c r="E370" s="28"/>
      <c r="F370" s="31"/>
      <c r="G370" s="2"/>
      <c r="H370" s="2"/>
      <c r="I370" s="30"/>
      <c r="J370" s="30"/>
      <c r="K370" s="30"/>
      <c r="L370" s="30" t="s">
        <v>898</v>
      </c>
      <c r="M370" s="30"/>
      <c r="N370" s="30">
        <v>89</v>
      </c>
      <c r="O370" s="30" t="s">
        <v>926</v>
      </c>
      <c r="P370" s="31"/>
    </row>
    <row r="371" spans="1:16" s="27" customFormat="1" ht="30" customHeight="1" x14ac:dyDescent="0.3">
      <c r="A371" s="2"/>
      <c r="B371" s="2"/>
      <c r="C371" s="2"/>
      <c r="D371" s="2"/>
      <c r="E371" s="28"/>
      <c r="F371" s="31"/>
      <c r="G371" s="2"/>
      <c r="H371" s="2"/>
      <c r="I371" s="30"/>
      <c r="J371" s="30"/>
      <c r="K371" s="30"/>
      <c r="L371" s="30" t="s">
        <v>988</v>
      </c>
      <c r="M371" s="30"/>
      <c r="N371" s="30">
        <v>1</v>
      </c>
      <c r="O371" s="30" t="s">
        <v>802</v>
      </c>
      <c r="P371" s="31"/>
    </row>
    <row r="372" spans="1:16" s="27" customFormat="1" ht="30" customHeight="1" x14ac:dyDescent="0.3">
      <c r="A372" s="2">
        <v>184</v>
      </c>
      <c r="B372" s="2" t="s">
        <v>407</v>
      </c>
      <c r="C372" s="2" t="s">
        <v>555</v>
      </c>
      <c r="D372" s="2" t="s">
        <v>446</v>
      </c>
      <c r="E372" s="28">
        <v>826</v>
      </c>
      <c r="F372" s="31">
        <f t="shared" si="2"/>
        <v>826</v>
      </c>
      <c r="G372" s="2" t="s">
        <v>556</v>
      </c>
      <c r="H372" s="2" t="s">
        <v>557</v>
      </c>
      <c r="I372" s="30"/>
      <c r="J372" s="30"/>
      <c r="K372" s="30"/>
      <c r="L372" s="30" t="s">
        <v>907</v>
      </c>
      <c r="M372" s="30"/>
      <c r="N372" s="30">
        <v>1</v>
      </c>
      <c r="O372" s="30" t="s">
        <v>782</v>
      </c>
      <c r="P372" s="31"/>
    </row>
    <row r="373" spans="1:16" s="27" customFormat="1" ht="30" customHeight="1" x14ac:dyDescent="0.3">
      <c r="A373" s="2"/>
      <c r="B373" s="2"/>
      <c r="C373" s="2"/>
      <c r="D373" s="2"/>
      <c r="E373" s="28"/>
      <c r="F373" s="31"/>
      <c r="G373" s="2"/>
      <c r="H373" s="2"/>
      <c r="I373" s="30"/>
      <c r="J373" s="30"/>
      <c r="K373" s="30"/>
      <c r="L373" s="30" t="s">
        <v>991</v>
      </c>
      <c r="M373" s="30"/>
      <c r="N373" s="30">
        <v>1</v>
      </c>
      <c r="O373" s="30" t="s">
        <v>992</v>
      </c>
      <c r="P373" s="31"/>
    </row>
    <row r="374" spans="1:16" s="27" customFormat="1" ht="30" customHeight="1" x14ac:dyDescent="0.3">
      <c r="A374" s="2">
        <v>185</v>
      </c>
      <c r="B374" s="2" t="s">
        <v>407</v>
      </c>
      <c r="C374" s="2" t="s">
        <v>558</v>
      </c>
      <c r="D374" s="2" t="s">
        <v>506</v>
      </c>
      <c r="E374" s="28">
        <v>423</v>
      </c>
      <c r="F374" s="31">
        <f t="shared" si="2"/>
        <v>423</v>
      </c>
      <c r="G374" s="2" t="s">
        <v>511</v>
      </c>
      <c r="H374" s="2"/>
      <c r="I374" s="30"/>
      <c r="J374" s="30"/>
      <c r="K374" s="30"/>
      <c r="L374" s="30" t="s">
        <v>993</v>
      </c>
      <c r="M374" s="30"/>
      <c r="N374" s="30">
        <v>1</v>
      </c>
      <c r="O374" s="30" t="s">
        <v>995</v>
      </c>
      <c r="P374" s="31"/>
    </row>
    <row r="375" spans="1:16" s="27" customFormat="1" ht="30" customHeight="1" x14ac:dyDescent="0.3">
      <c r="A375" s="2"/>
      <c r="B375" s="2"/>
      <c r="C375" s="2"/>
      <c r="D375" s="2"/>
      <c r="E375" s="28"/>
      <c r="F375" s="31"/>
      <c r="G375" s="2"/>
      <c r="H375" s="2"/>
      <c r="I375" s="30"/>
      <c r="J375" s="30"/>
      <c r="K375" s="30"/>
      <c r="L375" s="30" t="s">
        <v>994</v>
      </c>
      <c r="M375" s="30"/>
      <c r="N375" s="30">
        <v>1</v>
      </c>
      <c r="O375" s="30" t="s">
        <v>967</v>
      </c>
      <c r="P375" s="31"/>
    </row>
    <row r="376" spans="1:16" s="27" customFormat="1" ht="30" customHeight="1" x14ac:dyDescent="0.3">
      <c r="A376" s="2">
        <v>186</v>
      </c>
      <c r="B376" s="2" t="s">
        <v>407</v>
      </c>
      <c r="C376" s="2" t="s">
        <v>559</v>
      </c>
      <c r="D376" s="2" t="s">
        <v>560</v>
      </c>
      <c r="E376" s="28">
        <v>57</v>
      </c>
      <c r="F376" s="31">
        <f t="shared" si="2"/>
        <v>57</v>
      </c>
      <c r="G376" s="2" t="s">
        <v>511</v>
      </c>
      <c r="H376" s="2"/>
      <c r="I376" s="30"/>
      <c r="J376" s="30"/>
      <c r="K376" s="30"/>
      <c r="L376" s="30"/>
      <c r="M376" s="30"/>
      <c r="N376" s="30"/>
      <c r="O376" s="30"/>
      <c r="P376" s="31"/>
    </row>
    <row r="377" spans="1:16" s="27" customFormat="1" ht="30" customHeight="1" x14ac:dyDescent="0.3">
      <c r="A377" s="2">
        <v>187</v>
      </c>
      <c r="B377" s="2" t="s">
        <v>407</v>
      </c>
      <c r="C377" s="2" t="s">
        <v>561</v>
      </c>
      <c r="D377" s="2" t="s">
        <v>513</v>
      </c>
      <c r="E377" s="28">
        <v>1120</v>
      </c>
      <c r="F377" s="31">
        <f t="shared" si="2"/>
        <v>1120</v>
      </c>
      <c r="G377" s="2" t="s">
        <v>511</v>
      </c>
      <c r="H377" s="2"/>
      <c r="I377" s="30"/>
      <c r="J377" s="30"/>
      <c r="K377" s="30"/>
      <c r="L377" s="30"/>
      <c r="M377" s="30"/>
      <c r="N377" s="30"/>
      <c r="O377" s="30"/>
      <c r="P377" s="31"/>
    </row>
    <row r="378" spans="1:16" s="27" customFormat="1" ht="30" customHeight="1" x14ac:dyDescent="0.3">
      <c r="A378" s="2">
        <v>188</v>
      </c>
      <c r="B378" s="2" t="s">
        <v>407</v>
      </c>
      <c r="C378" s="2" t="s">
        <v>562</v>
      </c>
      <c r="D378" s="2" t="s">
        <v>550</v>
      </c>
      <c r="E378" s="28">
        <v>390</v>
      </c>
      <c r="F378" s="31">
        <f t="shared" si="2"/>
        <v>390</v>
      </c>
      <c r="G378" s="2" t="s">
        <v>551</v>
      </c>
      <c r="H378" s="2"/>
      <c r="I378" s="30"/>
      <c r="J378" s="30"/>
      <c r="K378" s="30"/>
      <c r="L378" s="30"/>
      <c r="M378" s="30"/>
      <c r="N378" s="30"/>
      <c r="O378" s="30"/>
      <c r="P378" s="31"/>
    </row>
    <row r="379" spans="1:16" s="27" customFormat="1" ht="30" customHeight="1" x14ac:dyDescent="0.3">
      <c r="A379" s="2">
        <v>189</v>
      </c>
      <c r="B379" s="2" t="s">
        <v>407</v>
      </c>
      <c r="C379" s="2" t="s">
        <v>563</v>
      </c>
      <c r="D379" s="2" t="s">
        <v>564</v>
      </c>
      <c r="E379" s="28">
        <v>14266</v>
      </c>
      <c r="F379" s="31">
        <v>152</v>
      </c>
      <c r="G379" s="2" t="s">
        <v>511</v>
      </c>
      <c r="H379" s="2"/>
      <c r="I379" s="30"/>
      <c r="J379" s="30"/>
      <c r="K379" s="30"/>
      <c r="L379" s="30"/>
      <c r="M379" s="30"/>
      <c r="N379" s="30"/>
      <c r="O379" s="30"/>
      <c r="P379" s="31"/>
    </row>
    <row r="380" spans="1:16" s="27" customFormat="1" ht="30" customHeight="1" x14ac:dyDescent="0.3">
      <c r="A380" s="2">
        <v>190</v>
      </c>
      <c r="B380" s="2" t="s">
        <v>407</v>
      </c>
      <c r="C380" s="2" t="s">
        <v>565</v>
      </c>
      <c r="D380" s="2" t="s">
        <v>566</v>
      </c>
      <c r="E380" s="28">
        <v>63</v>
      </c>
      <c r="F380" s="31">
        <f t="shared" si="2"/>
        <v>63</v>
      </c>
      <c r="G380" s="2" t="s">
        <v>511</v>
      </c>
      <c r="H380" s="2"/>
      <c r="I380" s="30"/>
      <c r="J380" s="30"/>
      <c r="K380" s="30"/>
      <c r="L380" s="30"/>
      <c r="M380" s="30"/>
      <c r="N380" s="30"/>
      <c r="O380" s="30"/>
      <c r="P380" s="31"/>
    </row>
    <row r="381" spans="1:16" s="27" customFormat="1" ht="30" customHeight="1" x14ac:dyDescent="0.3">
      <c r="A381" s="2">
        <v>191</v>
      </c>
      <c r="B381" s="2" t="s">
        <v>407</v>
      </c>
      <c r="C381" s="2">
        <v>190</v>
      </c>
      <c r="D381" s="2" t="s">
        <v>497</v>
      </c>
      <c r="E381" s="28">
        <v>1317</v>
      </c>
      <c r="F381" s="31">
        <f t="shared" si="2"/>
        <v>1317</v>
      </c>
      <c r="G381" s="2" t="s">
        <v>567</v>
      </c>
      <c r="H381" s="2" t="s">
        <v>568</v>
      </c>
      <c r="I381" s="30" t="s">
        <v>569</v>
      </c>
      <c r="J381" s="30" t="s">
        <v>570</v>
      </c>
      <c r="K381" s="30" t="s">
        <v>571</v>
      </c>
      <c r="L381" s="30"/>
      <c r="M381" s="30"/>
      <c r="N381" s="30"/>
      <c r="O381" s="30"/>
      <c r="P381" s="31"/>
    </row>
    <row r="382" spans="1:16" s="27" customFormat="1" ht="30" customHeight="1" x14ac:dyDescent="0.3">
      <c r="A382" s="2">
        <v>192</v>
      </c>
      <c r="B382" s="2" t="s">
        <v>407</v>
      </c>
      <c r="C382" s="2" t="s">
        <v>572</v>
      </c>
      <c r="D382" s="2" t="s">
        <v>446</v>
      </c>
      <c r="E382" s="28">
        <v>32</v>
      </c>
      <c r="F382" s="31">
        <f t="shared" si="2"/>
        <v>32</v>
      </c>
      <c r="G382" s="2" t="s">
        <v>573</v>
      </c>
      <c r="H382" s="2" t="s">
        <v>574</v>
      </c>
      <c r="I382" s="30"/>
      <c r="J382" s="30"/>
      <c r="K382" s="30"/>
      <c r="L382" s="30"/>
      <c r="M382" s="30"/>
      <c r="N382" s="30"/>
      <c r="O382" s="30"/>
      <c r="P382" s="31" t="s">
        <v>695</v>
      </c>
    </row>
    <row r="383" spans="1:16" s="27" customFormat="1" ht="30" customHeight="1" x14ac:dyDescent="0.3">
      <c r="A383" s="2">
        <v>193</v>
      </c>
      <c r="B383" s="2" t="s">
        <v>407</v>
      </c>
      <c r="C383" s="2">
        <v>191</v>
      </c>
      <c r="D383" s="2" t="s">
        <v>466</v>
      </c>
      <c r="E383" s="28">
        <v>324</v>
      </c>
      <c r="F383" s="31">
        <f t="shared" si="2"/>
        <v>324</v>
      </c>
      <c r="G383" s="2" t="s">
        <v>551</v>
      </c>
      <c r="H383" s="2"/>
      <c r="I383" s="30"/>
      <c r="J383" s="30"/>
      <c r="K383" s="30"/>
      <c r="L383" s="30"/>
      <c r="M383" s="30"/>
      <c r="N383" s="30"/>
      <c r="O383" s="30"/>
      <c r="P383" s="31"/>
    </row>
    <row r="384" spans="1:16" s="27" customFormat="1" ht="30" customHeight="1" x14ac:dyDescent="0.3">
      <c r="A384" s="2">
        <v>194</v>
      </c>
      <c r="B384" s="2" t="s">
        <v>407</v>
      </c>
      <c r="C384" s="2" t="s">
        <v>575</v>
      </c>
      <c r="D384" s="2" t="s">
        <v>577</v>
      </c>
      <c r="E384" s="28">
        <v>466</v>
      </c>
      <c r="F384" s="31">
        <f t="shared" si="2"/>
        <v>466</v>
      </c>
      <c r="G384" s="2" t="s">
        <v>576</v>
      </c>
      <c r="H384" s="2"/>
      <c r="I384" s="30"/>
      <c r="J384" s="30"/>
      <c r="K384" s="30"/>
      <c r="L384" s="30"/>
      <c r="M384" s="30"/>
      <c r="N384" s="30"/>
      <c r="O384" s="30"/>
      <c r="P384" s="31"/>
    </row>
    <row r="385" spans="1:16" s="27" customFormat="1" ht="30" customHeight="1" x14ac:dyDescent="0.3">
      <c r="A385" s="2">
        <v>195</v>
      </c>
      <c r="B385" s="2" t="s">
        <v>407</v>
      </c>
      <c r="C385" s="2" t="s">
        <v>579</v>
      </c>
      <c r="D385" s="2" t="s">
        <v>578</v>
      </c>
      <c r="E385" s="28">
        <v>139</v>
      </c>
      <c r="F385" s="31">
        <f t="shared" si="2"/>
        <v>139</v>
      </c>
      <c r="G385" s="2" t="s">
        <v>540</v>
      </c>
      <c r="H385" s="2"/>
      <c r="I385" s="30"/>
      <c r="J385" s="30"/>
      <c r="K385" s="30"/>
      <c r="L385" s="30"/>
      <c r="M385" s="30"/>
      <c r="N385" s="30"/>
      <c r="O385" s="30"/>
      <c r="P385" s="31"/>
    </row>
    <row r="386" spans="1:16" s="27" customFormat="1" ht="30" customHeight="1" x14ac:dyDescent="0.3">
      <c r="A386" s="2">
        <v>196</v>
      </c>
      <c r="B386" s="2" t="s">
        <v>407</v>
      </c>
      <c r="C386" s="2" t="s">
        <v>580</v>
      </c>
      <c r="D386" s="2" t="s">
        <v>578</v>
      </c>
      <c r="E386" s="28">
        <v>83</v>
      </c>
      <c r="F386" s="31">
        <f t="shared" si="2"/>
        <v>83</v>
      </c>
      <c r="G386" s="2" t="s">
        <v>540</v>
      </c>
      <c r="H386" s="2"/>
      <c r="I386" s="30"/>
      <c r="J386" s="30"/>
      <c r="K386" s="30"/>
      <c r="L386" s="30"/>
      <c r="M386" s="30"/>
      <c r="N386" s="30"/>
      <c r="O386" s="30"/>
      <c r="P386" s="31"/>
    </row>
    <row r="387" spans="1:16" s="27" customFormat="1" ht="30" customHeight="1" x14ac:dyDescent="0.3">
      <c r="A387" s="2">
        <v>197</v>
      </c>
      <c r="B387" s="2" t="s">
        <v>407</v>
      </c>
      <c r="C387" s="2" t="s">
        <v>581</v>
      </c>
      <c r="D387" s="2" t="s">
        <v>578</v>
      </c>
      <c r="E387" s="28">
        <v>145</v>
      </c>
      <c r="F387" s="31">
        <f t="shared" si="2"/>
        <v>145</v>
      </c>
      <c r="G387" s="30" t="s">
        <v>551</v>
      </c>
      <c r="H387" s="2"/>
      <c r="I387" s="30"/>
      <c r="J387" s="30"/>
      <c r="K387" s="30"/>
      <c r="L387" s="30"/>
      <c r="M387" s="30"/>
      <c r="N387" s="30"/>
      <c r="O387" s="30"/>
      <c r="P387" s="31"/>
    </row>
    <row r="388" spans="1:16" s="27" customFormat="1" ht="30" customHeight="1" x14ac:dyDescent="0.3">
      <c r="A388" s="2">
        <v>198</v>
      </c>
      <c r="B388" s="2" t="s">
        <v>407</v>
      </c>
      <c r="C388" s="2" t="s">
        <v>582</v>
      </c>
      <c r="D388" s="2" t="s">
        <v>583</v>
      </c>
      <c r="E388" s="28">
        <v>483</v>
      </c>
      <c r="F388" s="31">
        <f t="shared" si="2"/>
        <v>483</v>
      </c>
      <c r="G388" s="30" t="s">
        <v>551</v>
      </c>
      <c r="H388" s="2"/>
      <c r="I388" s="30"/>
      <c r="J388" s="30"/>
      <c r="K388" s="30"/>
      <c r="L388" s="30"/>
      <c r="M388" s="30"/>
      <c r="N388" s="30"/>
      <c r="O388" s="30"/>
      <c r="P388" s="31"/>
    </row>
    <row r="389" spans="1:16" s="27" customFormat="1" ht="30" customHeight="1" x14ac:dyDescent="0.3">
      <c r="A389" s="2">
        <v>199</v>
      </c>
      <c r="B389" s="2" t="s">
        <v>407</v>
      </c>
      <c r="C389" s="2" t="s">
        <v>584</v>
      </c>
      <c r="D389" s="2" t="s">
        <v>585</v>
      </c>
      <c r="E389" s="28">
        <v>1153</v>
      </c>
      <c r="F389" s="31">
        <f t="shared" si="2"/>
        <v>1153</v>
      </c>
      <c r="G389" s="30" t="s">
        <v>586</v>
      </c>
      <c r="H389" s="2"/>
      <c r="I389" s="30"/>
      <c r="J389" s="30"/>
      <c r="K389" s="30"/>
      <c r="L389" s="30"/>
      <c r="M389" s="30"/>
      <c r="N389" s="30"/>
      <c r="O389" s="30"/>
      <c r="P389" s="31"/>
    </row>
    <row r="390" spans="1:16" s="27" customFormat="1" ht="30" customHeight="1" x14ac:dyDescent="0.3">
      <c r="A390" s="2">
        <v>200</v>
      </c>
      <c r="B390" s="2" t="s">
        <v>407</v>
      </c>
      <c r="C390" s="2" t="s">
        <v>587</v>
      </c>
      <c r="D390" s="2" t="s">
        <v>588</v>
      </c>
      <c r="E390" s="28">
        <v>360</v>
      </c>
      <c r="F390" s="31">
        <f t="shared" si="2"/>
        <v>360</v>
      </c>
      <c r="G390" s="30" t="s">
        <v>589</v>
      </c>
      <c r="H390" s="2" t="s">
        <v>590</v>
      </c>
      <c r="I390" s="30"/>
      <c r="J390" s="30"/>
      <c r="K390" s="30"/>
      <c r="L390" s="30" t="s">
        <v>996</v>
      </c>
      <c r="M390" s="30" t="s">
        <v>997</v>
      </c>
      <c r="N390" s="30">
        <v>66.099999999999994</v>
      </c>
      <c r="O390" s="2" t="s">
        <v>726</v>
      </c>
      <c r="P390" s="31"/>
    </row>
    <row r="391" spans="1:16" s="27" customFormat="1" ht="30" customHeight="1" x14ac:dyDescent="0.3">
      <c r="A391" s="2"/>
      <c r="B391" s="2"/>
      <c r="C391" s="2"/>
      <c r="D391" s="2"/>
      <c r="E391" s="28"/>
      <c r="F391" s="31"/>
      <c r="G391" s="30"/>
      <c r="H391" s="2"/>
      <c r="I391" s="30"/>
      <c r="J391" s="30"/>
      <c r="K391" s="30"/>
      <c r="L391" s="30" t="s">
        <v>998</v>
      </c>
      <c r="M391" s="30" t="s">
        <v>999</v>
      </c>
      <c r="N391" s="30">
        <v>14.3</v>
      </c>
      <c r="O391" s="2" t="s">
        <v>726</v>
      </c>
      <c r="P391" s="31"/>
    </row>
    <row r="392" spans="1:16" s="27" customFormat="1" ht="30" customHeight="1" x14ac:dyDescent="0.3">
      <c r="A392" s="2"/>
      <c r="B392" s="2"/>
      <c r="C392" s="2"/>
      <c r="D392" s="2"/>
      <c r="E392" s="28"/>
      <c r="F392" s="31"/>
      <c r="G392" s="30"/>
      <c r="H392" s="2"/>
      <c r="I392" s="30"/>
      <c r="J392" s="30"/>
      <c r="K392" s="30"/>
      <c r="L392" s="30" t="s">
        <v>1000</v>
      </c>
      <c r="M392" s="30" t="s">
        <v>1001</v>
      </c>
      <c r="N392" s="30">
        <v>7.4</v>
      </c>
      <c r="O392" s="2" t="s">
        <v>726</v>
      </c>
      <c r="P392" s="31"/>
    </row>
    <row r="393" spans="1:16" s="27" customFormat="1" ht="30" customHeight="1" x14ac:dyDescent="0.3">
      <c r="A393" s="2"/>
      <c r="B393" s="2"/>
      <c r="C393" s="2"/>
      <c r="D393" s="2"/>
      <c r="E393" s="28"/>
      <c r="F393" s="31"/>
      <c r="G393" s="30"/>
      <c r="H393" s="2"/>
      <c r="I393" s="30"/>
      <c r="J393" s="30"/>
      <c r="K393" s="30"/>
      <c r="L393" s="30" t="s">
        <v>1002</v>
      </c>
      <c r="M393" s="30" t="s">
        <v>1003</v>
      </c>
      <c r="N393" s="30">
        <v>1</v>
      </c>
      <c r="O393" s="30" t="s">
        <v>1004</v>
      </c>
      <c r="P393" s="31"/>
    </row>
    <row r="394" spans="1:16" s="27" customFormat="1" ht="30" customHeight="1" x14ac:dyDescent="0.3">
      <c r="A394" s="2"/>
      <c r="B394" s="2"/>
      <c r="C394" s="2"/>
      <c r="D394" s="2"/>
      <c r="E394" s="28"/>
      <c r="F394" s="31"/>
      <c r="G394" s="30"/>
      <c r="H394" s="2"/>
      <c r="I394" s="30"/>
      <c r="J394" s="30"/>
      <c r="K394" s="30"/>
      <c r="L394" s="30" t="s">
        <v>1005</v>
      </c>
      <c r="M394" s="30" t="s">
        <v>1006</v>
      </c>
      <c r="N394" s="30">
        <v>1</v>
      </c>
      <c r="O394" s="30" t="s">
        <v>759</v>
      </c>
      <c r="P394" s="31"/>
    </row>
    <row r="395" spans="1:16" s="27" customFormat="1" ht="30" customHeight="1" x14ac:dyDescent="0.3">
      <c r="A395" s="2"/>
      <c r="B395" s="2"/>
      <c r="C395" s="2"/>
      <c r="D395" s="2"/>
      <c r="E395" s="28"/>
      <c r="F395" s="31"/>
      <c r="G395" s="30"/>
      <c r="H395" s="2"/>
      <c r="I395" s="30"/>
      <c r="J395" s="30"/>
      <c r="K395" s="30"/>
      <c r="L395" s="30" t="s">
        <v>1007</v>
      </c>
      <c r="M395" s="30" t="s">
        <v>1008</v>
      </c>
      <c r="N395" s="30">
        <v>19.2</v>
      </c>
      <c r="O395" s="2" t="s">
        <v>726</v>
      </c>
      <c r="P395" s="31"/>
    </row>
    <row r="396" spans="1:16" s="27" customFormat="1" ht="30" customHeight="1" x14ac:dyDescent="0.3">
      <c r="A396" s="2"/>
      <c r="B396" s="2"/>
      <c r="C396" s="2"/>
      <c r="D396" s="2"/>
      <c r="E396" s="28"/>
      <c r="F396" s="31"/>
      <c r="G396" s="30"/>
      <c r="H396" s="2"/>
      <c r="I396" s="30"/>
      <c r="J396" s="30"/>
      <c r="K396" s="30"/>
      <c r="L396" s="30" t="s">
        <v>1009</v>
      </c>
      <c r="M396" s="30" t="s">
        <v>1010</v>
      </c>
      <c r="N396" s="30">
        <v>1</v>
      </c>
      <c r="O396" s="30" t="s">
        <v>765</v>
      </c>
      <c r="P396" s="31"/>
    </row>
    <row r="397" spans="1:16" s="27" customFormat="1" ht="30" customHeight="1" x14ac:dyDescent="0.3">
      <c r="A397" s="2"/>
      <c r="B397" s="2"/>
      <c r="C397" s="2"/>
      <c r="D397" s="2"/>
      <c r="E397" s="28"/>
      <c r="F397" s="31"/>
      <c r="G397" s="30"/>
      <c r="H397" s="2"/>
      <c r="I397" s="30"/>
      <c r="J397" s="30"/>
      <c r="K397" s="30"/>
      <c r="L397" s="30" t="s">
        <v>1011</v>
      </c>
      <c r="M397" s="30" t="s">
        <v>1012</v>
      </c>
      <c r="N397" s="30">
        <v>14.1</v>
      </c>
      <c r="O397" s="2" t="s">
        <v>726</v>
      </c>
      <c r="P397" s="31"/>
    </row>
    <row r="398" spans="1:16" s="27" customFormat="1" ht="30" customHeight="1" x14ac:dyDescent="0.3">
      <c r="A398" s="2"/>
      <c r="B398" s="2"/>
      <c r="C398" s="2"/>
      <c r="D398" s="2"/>
      <c r="E398" s="28"/>
      <c r="F398" s="31"/>
      <c r="G398" s="30"/>
      <c r="H398" s="2"/>
      <c r="I398" s="30"/>
      <c r="J398" s="30"/>
      <c r="K398" s="30"/>
      <c r="L398" s="30" t="s">
        <v>1014</v>
      </c>
      <c r="M398" s="30" t="s">
        <v>1013</v>
      </c>
      <c r="N398" s="30">
        <v>128</v>
      </c>
      <c r="O398" s="2" t="s">
        <v>726</v>
      </c>
      <c r="P398" s="31"/>
    </row>
    <row r="399" spans="1:16" s="27" customFormat="1" ht="30" customHeight="1" x14ac:dyDescent="0.3">
      <c r="A399" s="2"/>
      <c r="B399" s="2"/>
      <c r="C399" s="2"/>
      <c r="D399" s="2"/>
      <c r="E399" s="28"/>
      <c r="F399" s="31"/>
      <c r="G399" s="30"/>
      <c r="H399" s="2"/>
      <c r="I399" s="30"/>
      <c r="J399" s="30"/>
      <c r="K399" s="30"/>
      <c r="L399" s="30" t="s">
        <v>1015</v>
      </c>
      <c r="M399" s="30"/>
      <c r="N399" s="30">
        <v>1</v>
      </c>
      <c r="O399" s="30" t="s">
        <v>1023</v>
      </c>
      <c r="P399" s="31"/>
    </row>
    <row r="400" spans="1:16" s="27" customFormat="1" ht="30" customHeight="1" x14ac:dyDescent="0.3">
      <c r="A400" s="2"/>
      <c r="B400" s="2"/>
      <c r="C400" s="2"/>
      <c r="D400" s="2"/>
      <c r="E400" s="28"/>
      <c r="F400" s="31"/>
      <c r="G400" s="30"/>
      <c r="H400" s="2"/>
      <c r="I400" s="30"/>
      <c r="J400" s="30"/>
      <c r="K400" s="30"/>
      <c r="L400" s="30" t="s">
        <v>1016</v>
      </c>
      <c r="M400" s="30"/>
      <c r="N400" s="30">
        <v>1</v>
      </c>
      <c r="O400" s="30" t="s">
        <v>1004</v>
      </c>
      <c r="P400" s="31"/>
    </row>
    <row r="401" spans="1:16" s="27" customFormat="1" ht="30" customHeight="1" x14ac:dyDescent="0.3">
      <c r="A401" s="2"/>
      <c r="B401" s="2"/>
      <c r="C401" s="2"/>
      <c r="D401" s="2"/>
      <c r="E401" s="28"/>
      <c r="F401" s="31"/>
      <c r="G401" s="30"/>
      <c r="H401" s="2"/>
      <c r="I401" s="30"/>
      <c r="J401" s="30"/>
      <c r="K401" s="30"/>
      <c r="L401" s="30" t="s">
        <v>1017</v>
      </c>
      <c r="M401" s="30"/>
      <c r="N401" s="30">
        <v>1</v>
      </c>
      <c r="O401" s="30" t="s">
        <v>771</v>
      </c>
      <c r="P401" s="31"/>
    </row>
    <row r="402" spans="1:16" s="27" customFormat="1" ht="30" customHeight="1" x14ac:dyDescent="0.3">
      <c r="A402" s="2"/>
      <c r="B402" s="2"/>
      <c r="C402" s="2"/>
      <c r="D402" s="2"/>
      <c r="E402" s="28"/>
      <c r="F402" s="31"/>
      <c r="G402" s="30"/>
      <c r="H402" s="2"/>
      <c r="I402" s="30"/>
      <c r="J402" s="30"/>
      <c r="K402" s="30"/>
      <c r="L402" s="30" t="s">
        <v>1018</v>
      </c>
      <c r="M402" s="30"/>
      <c r="N402" s="30">
        <v>1</v>
      </c>
      <c r="O402" s="30" t="s">
        <v>771</v>
      </c>
      <c r="P402" s="31"/>
    </row>
    <row r="403" spans="1:16" s="27" customFormat="1" ht="30" customHeight="1" x14ac:dyDescent="0.3">
      <c r="A403" s="2"/>
      <c r="B403" s="2"/>
      <c r="C403" s="2"/>
      <c r="D403" s="2"/>
      <c r="E403" s="28"/>
      <c r="F403" s="31"/>
      <c r="G403" s="30"/>
      <c r="H403" s="2"/>
      <c r="I403" s="30"/>
      <c r="J403" s="30"/>
      <c r="K403" s="30"/>
      <c r="L403" s="30" t="s">
        <v>1019</v>
      </c>
      <c r="M403" s="30"/>
      <c r="N403" s="30">
        <v>3</v>
      </c>
      <c r="O403" s="30" t="s">
        <v>771</v>
      </c>
      <c r="P403" s="31"/>
    </row>
    <row r="404" spans="1:16" s="27" customFormat="1" ht="30" customHeight="1" x14ac:dyDescent="0.3">
      <c r="A404" s="2"/>
      <c r="B404" s="2"/>
      <c r="C404" s="2"/>
      <c r="D404" s="2"/>
      <c r="E404" s="28"/>
      <c r="F404" s="31"/>
      <c r="G404" s="30"/>
      <c r="H404" s="2"/>
      <c r="I404" s="30"/>
      <c r="J404" s="30"/>
      <c r="K404" s="30"/>
      <c r="L404" s="30" t="s">
        <v>1020</v>
      </c>
      <c r="M404" s="30"/>
      <c r="N404" s="30">
        <v>1</v>
      </c>
      <c r="O404" s="30" t="s">
        <v>771</v>
      </c>
      <c r="P404" s="31"/>
    </row>
    <row r="405" spans="1:16" s="27" customFormat="1" ht="30" customHeight="1" x14ac:dyDescent="0.3">
      <c r="A405" s="2"/>
      <c r="B405" s="2"/>
      <c r="C405" s="2"/>
      <c r="D405" s="2"/>
      <c r="E405" s="28"/>
      <c r="F405" s="31"/>
      <c r="G405" s="30"/>
      <c r="H405" s="2"/>
      <c r="I405" s="30"/>
      <c r="J405" s="30"/>
      <c r="K405" s="30"/>
      <c r="L405" s="30" t="s">
        <v>1021</v>
      </c>
      <c r="M405" s="30"/>
      <c r="N405" s="30">
        <v>1</v>
      </c>
      <c r="O405" s="30" t="s">
        <v>771</v>
      </c>
      <c r="P405" s="31"/>
    </row>
    <row r="406" spans="1:16" s="27" customFormat="1" ht="30" customHeight="1" x14ac:dyDescent="0.3">
      <c r="A406" s="2"/>
      <c r="B406" s="2"/>
      <c r="C406" s="2"/>
      <c r="D406" s="2"/>
      <c r="E406" s="28"/>
      <c r="F406" s="31"/>
      <c r="G406" s="30"/>
      <c r="H406" s="2"/>
      <c r="I406" s="30"/>
      <c r="J406" s="30"/>
      <c r="K406" s="30"/>
      <c r="L406" s="30" t="s">
        <v>1022</v>
      </c>
      <c r="M406" s="30"/>
      <c r="N406" s="30">
        <v>4</v>
      </c>
      <c r="O406" s="30" t="s">
        <v>771</v>
      </c>
      <c r="P406" s="31"/>
    </row>
    <row r="407" spans="1:16" s="27" customFormat="1" ht="30" customHeight="1" x14ac:dyDescent="0.3">
      <c r="A407" s="2">
        <v>201</v>
      </c>
      <c r="B407" s="2" t="s">
        <v>407</v>
      </c>
      <c r="C407" s="2" t="s">
        <v>591</v>
      </c>
      <c r="D407" s="2" t="s">
        <v>513</v>
      </c>
      <c r="E407" s="28">
        <v>245</v>
      </c>
      <c r="F407" s="31">
        <f t="shared" si="2"/>
        <v>245</v>
      </c>
      <c r="G407" s="30" t="s">
        <v>540</v>
      </c>
      <c r="H407" s="2"/>
      <c r="I407" s="30"/>
      <c r="J407" s="30"/>
      <c r="K407" s="30"/>
      <c r="L407" s="30"/>
      <c r="M407" s="30"/>
      <c r="N407" s="30"/>
      <c r="O407" s="30"/>
      <c r="P407" s="31"/>
    </row>
    <row r="408" spans="1:16" s="27" customFormat="1" ht="30" customHeight="1" x14ac:dyDescent="0.3">
      <c r="A408" s="2">
        <v>202</v>
      </c>
      <c r="B408" s="2" t="s">
        <v>407</v>
      </c>
      <c r="C408" s="2" t="s">
        <v>592</v>
      </c>
      <c r="D408" s="2" t="s">
        <v>497</v>
      </c>
      <c r="E408" s="28">
        <v>33</v>
      </c>
      <c r="F408" s="31">
        <f t="shared" si="2"/>
        <v>33</v>
      </c>
      <c r="G408" s="30" t="s">
        <v>551</v>
      </c>
      <c r="H408" s="2"/>
      <c r="I408" s="30"/>
      <c r="J408" s="30"/>
      <c r="K408" s="30"/>
      <c r="L408" s="30" t="s">
        <v>778</v>
      </c>
      <c r="M408" s="30"/>
      <c r="N408" s="30">
        <v>17</v>
      </c>
      <c r="O408" s="30" t="s">
        <v>945</v>
      </c>
      <c r="P408" s="31"/>
    </row>
    <row r="409" spans="1:16" s="27" customFormat="1" ht="30" customHeight="1" x14ac:dyDescent="0.3">
      <c r="A409" s="2">
        <v>203</v>
      </c>
      <c r="B409" s="2" t="s">
        <v>407</v>
      </c>
      <c r="C409" s="2" t="s">
        <v>593</v>
      </c>
      <c r="D409" s="2" t="s">
        <v>497</v>
      </c>
      <c r="E409" s="28">
        <v>604</v>
      </c>
      <c r="F409" s="31">
        <f t="shared" si="2"/>
        <v>604</v>
      </c>
      <c r="G409" s="30" t="s">
        <v>597</v>
      </c>
      <c r="H409" s="2" t="s">
        <v>594</v>
      </c>
      <c r="I409" s="30"/>
      <c r="J409" s="30"/>
      <c r="K409" s="30"/>
      <c r="L409" s="30" t="s">
        <v>1024</v>
      </c>
      <c r="M409" s="30"/>
      <c r="N409" s="30">
        <v>4</v>
      </c>
      <c r="O409" s="30" t="s">
        <v>945</v>
      </c>
      <c r="P409" s="31"/>
    </row>
    <row r="410" spans="1:16" s="27" customFormat="1" ht="30" customHeight="1" x14ac:dyDescent="0.3">
      <c r="A410" s="2"/>
      <c r="B410" s="2"/>
      <c r="C410" s="2"/>
      <c r="D410" s="2"/>
      <c r="E410" s="28"/>
      <c r="F410" s="31"/>
      <c r="G410" s="30"/>
      <c r="H410" s="2"/>
      <c r="I410" s="30"/>
      <c r="J410" s="30"/>
      <c r="K410" s="30"/>
      <c r="L410" s="30" t="s">
        <v>1025</v>
      </c>
      <c r="M410" s="30"/>
      <c r="N410" s="30">
        <v>1</v>
      </c>
      <c r="O410" s="30" t="s">
        <v>945</v>
      </c>
      <c r="P410" s="31"/>
    </row>
    <row r="411" spans="1:16" s="27" customFormat="1" ht="30" customHeight="1" x14ac:dyDescent="0.3">
      <c r="A411" s="2"/>
      <c r="B411" s="2"/>
      <c r="C411" s="2"/>
      <c r="D411" s="2"/>
      <c r="E411" s="28"/>
      <c r="F411" s="31"/>
      <c r="G411" s="30"/>
      <c r="H411" s="2"/>
      <c r="I411" s="30"/>
      <c r="J411" s="30"/>
      <c r="K411" s="30"/>
      <c r="L411" s="30" t="s">
        <v>1026</v>
      </c>
      <c r="M411" s="30"/>
      <c r="N411" s="30">
        <v>2</v>
      </c>
      <c r="O411" s="30" t="s">
        <v>945</v>
      </c>
      <c r="P411" s="31"/>
    </row>
    <row r="412" spans="1:16" s="27" customFormat="1" ht="30" customHeight="1" x14ac:dyDescent="0.3">
      <c r="A412" s="2"/>
      <c r="B412" s="2"/>
      <c r="C412" s="2"/>
      <c r="D412" s="2"/>
      <c r="E412" s="28"/>
      <c r="F412" s="31"/>
      <c r="G412" s="30"/>
      <c r="H412" s="2"/>
      <c r="I412" s="30"/>
      <c r="J412" s="30"/>
      <c r="K412" s="30"/>
      <c r="L412" s="30" t="s">
        <v>1027</v>
      </c>
      <c r="M412" s="30"/>
      <c r="N412" s="30">
        <v>1</v>
      </c>
      <c r="O412" s="30" t="s">
        <v>945</v>
      </c>
      <c r="P412" s="31"/>
    </row>
    <row r="413" spans="1:16" s="27" customFormat="1" ht="30" customHeight="1" x14ac:dyDescent="0.3">
      <c r="A413" s="2"/>
      <c r="B413" s="2"/>
      <c r="C413" s="2"/>
      <c r="D413" s="2"/>
      <c r="E413" s="28"/>
      <c r="F413" s="31"/>
      <c r="G413" s="30"/>
      <c r="H413" s="2"/>
      <c r="I413" s="30"/>
      <c r="J413" s="30"/>
      <c r="K413" s="30"/>
      <c r="L413" s="30" t="s">
        <v>1028</v>
      </c>
      <c r="M413" s="30"/>
      <c r="N413" s="30">
        <v>1</v>
      </c>
      <c r="O413" s="30" t="s">
        <v>945</v>
      </c>
      <c r="P413" s="31"/>
    </row>
    <row r="414" spans="1:16" s="27" customFormat="1" ht="30" customHeight="1" x14ac:dyDescent="0.3">
      <c r="A414" s="2"/>
      <c r="B414" s="2"/>
      <c r="C414" s="2"/>
      <c r="D414" s="2"/>
      <c r="E414" s="28"/>
      <c r="F414" s="31"/>
      <c r="G414" s="30"/>
      <c r="H414" s="2"/>
      <c r="I414" s="30"/>
      <c r="J414" s="30"/>
      <c r="K414" s="30"/>
      <c r="L414" s="30" t="s">
        <v>1029</v>
      </c>
      <c r="M414" s="30"/>
      <c r="N414" s="30">
        <v>3</v>
      </c>
      <c r="O414" s="30" t="s">
        <v>945</v>
      </c>
      <c r="P414" s="31"/>
    </row>
    <row r="415" spans="1:16" s="27" customFormat="1" ht="30" customHeight="1" x14ac:dyDescent="0.3">
      <c r="A415" s="2"/>
      <c r="B415" s="2"/>
      <c r="C415" s="2"/>
      <c r="D415" s="2"/>
      <c r="E415" s="28"/>
      <c r="F415" s="31"/>
      <c r="G415" s="30"/>
      <c r="H415" s="2"/>
      <c r="I415" s="30"/>
      <c r="J415" s="30"/>
      <c r="K415" s="30"/>
      <c r="L415" s="30" t="s">
        <v>1030</v>
      </c>
      <c r="M415" s="30"/>
      <c r="N415" s="30">
        <v>1</v>
      </c>
      <c r="O415" s="30" t="s">
        <v>945</v>
      </c>
      <c r="P415" s="31"/>
    </row>
    <row r="416" spans="1:16" s="27" customFormat="1" ht="30" customHeight="1" x14ac:dyDescent="0.3">
      <c r="A416" s="2"/>
      <c r="B416" s="2"/>
      <c r="C416" s="2"/>
      <c r="D416" s="2"/>
      <c r="E416" s="28"/>
      <c r="F416" s="31"/>
      <c r="G416" s="30"/>
      <c r="H416" s="2"/>
      <c r="I416" s="30"/>
      <c r="J416" s="30"/>
      <c r="K416" s="30"/>
      <c r="L416" s="30" t="s">
        <v>1031</v>
      </c>
      <c r="M416" s="30"/>
      <c r="N416" s="30">
        <v>1</v>
      </c>
      <c r="O416" s="30" t="s">
        <v>945</v>
      </c>
      <c r="P416" s="31"/>
    </row>
    <row r="417" spans="1:16" s="27" customFormat="1" ht="30" customHeight="1" x14ac:dyDescent="0.3">
      <c r="A417" s="2"/>
      <c r="B417" s="2"/>
      <c r="C417" s="2"/>
      <c r="D417" s="2"/>
      <c r="E417" s="28"/>
      <c r="F417" s="31"/>
      <c r="G417" s="30"/>
      <c r="H417" s="2"/>
      <c r="I417" s="30"/>
      <c r="J417" s="30"/>
      <c r="K417" s="30"/>
      <c r="L417" s="30" t="s">
        <v>1032</v>
      </c>
      <c r="M417" s="30"/>
      <c r="N417" s="30">
        <v>4</v>
      </c>
      <c r="O417" s="30" t="s">
        <v>945</v>
      </c>
      <c r="P417" s="31"/>
    </row>
    <row r="418" spans="1:16" s="27" customFormat="1" ht="30" customHeight="1" x14ac:dyDescent="0.3">
      <c r="A418" s="2"/>
      <c r="B418" s="2"/>
      <c r="C418" s="2"/>
      <c r="D418" s="2"/>
      <c r="E418" s="28"/>
      <c r="F418" s="31"/>
      <c r="G418" s="30"/>
      <c r="H418" s="2"/>
      <c r="I418" s="30"/>
      <c r="J418" s="30"/>
      <c r="K418" s="30"/>
      <c r="L418" s="30" t="s">
        <v>1033</v>
      </c>
      <c r="M418" s="30"/>
      <c r="N418" s="30">
        <v>1</v>
      </c>
      <c r="O418" s="30" t="s">
        <v>945</v>
      </c>
      <c r="P418" s="31"/>
    </row>
    <row r="419" spans="1:16" s="27" customFormat="1" ht="30" customHeight="1" x14ac:dyDescent="0.3">
      <c r="A419" s="2"/>
      <c r="B419" s="2"/>
      <c r="C419" s="2"/>
      <c r="D419" s="2"/>
      <c r="E419" s="28"/>
      <c r="F419" s="31"/>
      <c r="G419" s="30"/>
      <c r="H419" s="2"/>
      <c r="I419" s="30"/>
      <c r="J419" s="30"/>
      <c r="K419" s="30"/>
      <c r="L419" s="30" t="s">
        <v>1034</v>
      </c>
      <c r="M419" s="30"/>
      <c r="N419" s="30">
        <v>3</v>
      </c>
      <c r="O419" s="30" t="s">
        <v>945</v>
      </c>
      <c r="P419" s="31"/>
    </row>
    <row r="420" spans="1:16" s="27" customFormat="1" ht="30" customHeight="1" x14ac:dyDescent="0.3">
      <c r="A420" s="2"/>
      <c r="B420" s="2"/>
      <c r="C420" s="2"/>
      <c r="D420" s="2"/>
      <c r="E420" s="28"/>
      <c r="F420" s="31"/>
      <c r="G420" s="30"/>
      <c r="H420" s="2"/>
      <c r="I420" s="30"/>
      <c r="J420" s="30"/>
      <c r="K420" s="30"/>
      <c r="L420" s="30" t="s">
        <v>1035</v>
      </c>
      <c r="M420" s="30"/>
      <c r="N420" s="30">
        <v>1</v>
      </c>
      <c r="O420" s="30" t="s">
        <v>945</v>
      </c>
      <c r="P420" s="31"/>
    </row>
    <row r="421" spans="1:16" s="27" customFormat="1" ht="30" customHeight="1" x14ac:dyDescent="0.3">
      <c r="A421" s="2"/>
      <c r="B421" s="2"/>
      <c r="C421" s="2"/>
      <c r="D421" s="2"/>
      <c r="E421" s="28"/>
      <c r="F421" s="31"/>
      <c r="G421" s="30"/>
      <c r="H421" s="2"/>
      <c r="I421" s="30"/>
      <c r="J421" s="30"/>
      <c r="K421" s="30"/>
      <c r="L421" s="30" t="s">
        <v>1036</v>
      </c>
      <c r="M421" s="30"/>
      <c r="N421" s="30">
        <v>6</v>
      </c>
      <c r="O421" s="30" t="s">
        <v>945</v>
      </c>
      <c r="P421" s="31"/>
    </row>
    <row r="422" spans="1:16" s="27" customFormat="1" ht="30" customHeight="1" x14ac:dyDescent="0.3">
      <c r="A422" s="2"/>
      <c r="B422" s="2"/>
      <c r="C422" s="2"/>
      <c r="D422" s="2"/>
      <c r="E422" s="28"/>
      <c r="F422" s="31"/>
      <c r="G422" s="30"/>
      <c r="H422" s="2"/>
      <c r="I422" s="30"/>
      <c r="J422" s="30"/>
      <c r="K422" s="30"/>
      <c r="L422" s="30" t="s">
        <v>1037</v>
      </c>
      <c r="M422" s="30"/>
      <c r="N422" s="30">
        <v>2</v>
      </c>
      <c r="O422" s="30" t="s">
        <v>945</v>
      </c>
      <c r="P422" s="31"/>
    </row>
    <row r="423" spans="1:16" s="27" customFormat="1" ht="30" customHeight="1" x14ac:dyDescent="0.3">
      <c r="A423" s="2">
        <v>204</v>
      </c>
      <c r="B423" s="2" t="s">
        <v>407</v>
      </c>
      <c r="C423" s="2" t="s">
        <v>595</v>
      </c>
      <c r="D423" s="2" t="s">
        <v>596</v>
      </c>
      <c r="E423" s="28">
        <v>15</v>
      </c>
      <c r="F423" s="31">
        <f t="shared" si="2"/>
        <v>15</v>
      </c>
      <c r="G423" s="30" t="s">
        <v>540</v>
      </c>
      <c r="H423" s="2"/>
      <c r="I423" s="30"/>
      <c r="J423" s="30"/>
      <c r="K423" s="30"/>
      <c r="L423" s="30"/>
      <c r="M423" s="30"/>
      <c r="N423" s="30"/>
      <c r="O423" s="30"/>
      <c r="P423" s="31"/>
    </row>
    <row r="424" spans="1:16" s="27" customFormat="1" ht="30" customHeight="1" x14ac:dyDescent="0.3">
      <c r="A424" s="2">
        <v>205</v>
      </c>
      <c r="B424" s="2" t="s">
        <v>407</v>
      </c>
      <c r="C424" s="2">
        <v>194</v>
      </c>
      <c r="D424" s="2" t="s">
        <v>446</v>
      </c>
      <c r="E424" s="28">
        <v>2264</v>
      </c>
      <c r="F424" s="31">
        <f t="shared" si="2"/>
        <v>2264</v>
      </c>
      <c r="G424" s="30" t="s">
        <v>598</v>
      </c>
      <c r="H424" s="2" t="s">
        <v>599</v>
      </c>
      <c r="I424" s="30"/>
      <c r="J424" s="30"/>
      <c r="K424" s="30"/>
      <c r="L424" s="30" t="s">
        <v>1038</v>
      </c>
      <c r="M424" s="30"/>
      <c r="N424" s="30">
        <v>2</v>
      </c>
      <c r="O424" s="30" t="s">
        <v>1039</v>
      </c>
      <c r="P424" s="31"/>
    </row>
    <row r="425" spans="1:16" s="27" customFormat="1" ht="30" customHeight="1" x14ac:dyDescent="0.3">
      <c r="A425" s="2"/>
      <c r="B425" s="2"/>
      <c r="C425" s="2"/>
      <c r="D425" s="2"/>
      <c r="E425" s="28"/>
      <c r="F425" s="31"/>
      <c r="G425" s="30"/>
      <c r="H425" s="2"/>
      <c r="I425" s="30"/>
      <c r="J425" s="30"/>
      <c r="K425" s="30"/>
      <c r="L425" s="30" t="s">
        <v>1040</v>
      </c>
      <c r="M425" s="30"/>
      <c r="N425" s="30">
        <v>2</v>
      </c>
      <c r="O425" s="30" t="s">
        <v>1043</v>
      </c>
      <c r="P425" s="31"/>
    </row>
    <row r="426" spans="1:16" s="27" customFormat="1" ht="30" customHeight="1" x14ac:dyDescent="0.3">
      <c r="A426" s="2"/>
      <c r="B426" s="2"/>
      <c r="C426" s="2"/>
      <c r="D426" s="2"/>
      <c r="E426" s="28"/>
      <c r="F426" s="31"/>
      <c r="G426" s="30"/>
      <c r="H426" s="2"/>
      <c r="I426" s="30"/>
      <c r="J426" s="30"/>
      <c r="K426" s="30"/>
      <c r="L426" s="30" t="s">
        <v>1041</v>
      </c>
      <c r="M426" s="30"/>
      <c r="N426" s="30">
        <v>1</v>
      </c>
      <c r="O426" s="30" t="s">
        <v>1004</v>
      </c>
      <c r="P426" s="31"/>
    </row>
    <row r="427" spans="1:16" s="27" customFormat="1" ht="30" customHeight="1" x14ac:dyDescent="0.3">
      <c r="A427" s="2"/>
      <c r="B427" s="2"/>
      <c r="C427" s="2"/>
      <c r="D427" s="2"/>
      <c r="E427" s="28"/>
      <c r="F427" s="31"/>
      <c r="G427" s="30"/>
      <c r="H427" s="2"/>
      <c r="I427" s="30"/>
      <c r="J427" s="30"/>
      <c r="K427" s="30"/>
      <c r="L427" s="30" t="s">
        <v>1042</v>
      </c>
      <c r="M427" s="30"/>
      <c r="N427" s="30">
        <v>29</v>
      </c>
      <c r="O427" s="30" t="s">
        <v>1044</v>
      </c>
      <c r="P427" s="31"/>
    </row>
    <row r="428" spans="1:16" s="27" customFormat="1" ht="30" customHeight="1" x14ac:dyDescent="0.3">
      <c r="A428" s="2">
        <v>206</v>
      </c>
      <c r="B428" s="2" t="s">
        <v>407</v>
      </c>
      <c r="C428" s="2">
        <v>195</v>
      </c>
      <c r="D428" s="2" t="s">
        <v>600</v>
      </c>
      <c r="E428" s="28">
        <v>1664</v>
      </c>
      <c r="F428" s="31">
        <f t="shared" si="2"/>
        <v>1664</v>
      </c>
      <c r="G428" s="30" t="s">
        <v>601</v>
      </c>
      <c r="H428" s="2" t="s">
        <v>602</v>
      </c>
      <c r="I428" s="30"/>
      <c r="J428" s="30"/>
      <c r="K428" s="30"/>
      <c r="L428" s="30" t="s">
        <v>1045</v>
      </c>
      <c r="M428" s="30"/>
      <c r="N428" s="30">
        <v>100</v>
      </c>
      <c r="O428" s="30" t="s">
        <v>1050</v>
      </c>
      <c r="P428" s="31"/>
    </row>
    <row r="429" spans="1:16" s="27" customFormat="1" ht="30" customHeight="1" x14ac:dyDescent="0.3">
      <c r="A429" s="2"/>
      <c r="B429" s="2"/>
      <c r="C429" s="2"/>
      <c r="D429" s="2"/>
      <c r="E429" s="28"/>
      <c r="F429" s="31"/>
      <c r="G429" s="30"/>
      <c r="H429" s="2"/>
      <c r="I429" s="30"/>
      <c r="J429" s="30"/>
      <c r="K429" s="30"/>
      <c r="L429" s="30" t="s">
        <v>1046</v>
      </c>
      <c r="M429" s="30"/>
      <c r="N429" s="30">
        <v>1</v>
      </c>
      <c r="O429" s="30" t="s">
        <v>1050</v>
      </c>
      <c r="P429" s="31"/>
    </row>
    <row r="430" spans="1:16" s="27" customFormat="1" ht="30" customHeight="1" x14ac:dyDescent="0.3">
      <c r="A430" s="2"/>
      <c r="B430" s="2"/>
      <c r="C430" s="2"/>
      <c r="D430" s="2"/>
      <c r="E430" s="28"/>
      <c r="F430" s="31"/>
      <c r="G430" s="30"/>
      <c r="H430" s="2"/>
      <c r="I430" s="30"/>
      <c r="J430" s="30"/>
      <c r="K430" s="30"/>
      <c r="L430" s="30" t="s">
        <v>1047</v>
      </c>
      <c r="M430" s="30"/>
      <c r="N430" s="30">
        <v>2</v>
      </c>
      <c r="O430" s="30" t="s">
        <v>1050</v>
      </c>
      <c r="P430" s="31"/>
    </row>
    <row r="431" spans="1:16" s="27" customFormat="1" ht="30" customHeight="1" x14ac:dyDescent="0.3">
      <c r="A431" s="2"/>
      <c r="B431" s="2"/>
      <c r="C431" s="2"/>
      <c r="D431" s="2"/>
      <c r="E431" s="28"/>
      <c r="F431" s="31"/>
      <c r="G431" s="30"/>
      <c r="H431" s="2"/>
      <c r="I431" s="30"/>
      <c r="J431" s="30"/>
      <c r="K431" s="30"/>
      <c r="L431" s="30" t="s">
        <v>1048</v>
      </c>
      <c r="M431" s="30"/>
      <c r="N431" s="30">
        <v>2</v>
      </c>
      <c r="O431" s="30" t="s">
        <v>1050</v>
      </c>
      <c r="P431" s="31"/>
    </row>
    <row r="432" spans="1:16" s="27" customFormat="1" ht="30" customHeight="1" x14ac:dyDescent="0.3">
      <c r="A432" s="2"/>
      <c r="B432" s="2"/>
      <c r="C432" s="2"/>
      <c r="D432" s="2"/>
      <c r="E432" s="28"/>
      <c r="F432" s="31"/>
      <c r="G432" s="30"/>
      <c r="H432" s="2"/>
      <c r="I432" s="30"/>
      <c r="J432" s="30"/>
      <c r="K432" s="30"/>
      <c r="L432" s="30" t="s">
        <v>1049</v>
      </c>
      <c r="M432" s="30"/>
      <c r="N432" s="30">
        <v>4</v>
      </c>
      <c r="O432" s="30" t="s">
        <v>1050</v>
      </c>
      <c r="P432" s="31"/>
    </row>
    <row r="433" spans="1:16" s="27" customFormat="1" ht="30" customHeight="1" x14ac:dyDescent="0.3">
      <c r="A433" s="2">
        <v>207</v>
      </c>
      <c r="B433" s="2" t="s">
        <v>407</v>
      </c>
      <c r="C433" s="2" t="s">
        <v>603</v>
      </c>
      <c r="D433" s="2" t="s">
        <v>578</v>
      </c>
      <c r="E433" s="28">
        <v>419</v>
      </c>
      <c r="F433" s="31">
        <f t="shared" si="2"/>
        <v>419</v>
      </c>
      <c r="G433" s="30" t="s">
        <v>604</v>
      </c>
      <c r="H433" s="2"/>
      <c r="I433" s="30"/>
      <c r="J433" s="30"/>
      <c r="K433" s="30"/>
      <c r="L433" s="30"/>
      <c r="M433" s="30"/>
      <c r="N433" s="30"/>
      <c r="O433" s="30"/>
      <c r="P433" s="31"/>
    </row>
    <row r="434" spans="1:16" s="27" customFormat="1" ht="30" customHeight="1" x14ac:dyDescent="0.3">
      <c r="A434" s="2">
        <v>208</v>
      </c>
      <c r="B434" s="2" t="s">
        <v>407</v>
      </c>
      <c r="C434" s="2">
        <v>196</v>
      </c>
      <c r="D434" s="2" t="s">
        <v>497</v>
      </c>
      <c r="E434" s="28">
        <v>463</v>
      </c>
      <c r="F434" s="31">
        <f t="shared" si="2"/>
        <v>463</v>
      </c>
      <c r="G434" s="30" t="s">
        <v>605</v>
      </c>
      <c r="H434" s="2" t="s">
        <v>606</v>
      </c>
      <c r="I434" s="30" t="s">
        <v>607</v>
      </c>
      <c r="J434" s="30" t="s">
        <v>608</v>
      </c>
      <c r="K434" s="30" t="s">
        <v>609</v>
      </c>
      <c r="L434" s="30" t="s">
        <v>1051</v>
      </c>
      <c r="M434" s="30" t="s">
        <v>1052</v>
      </c>
      <c r="N434" s="30">
        <v>1</v>
      </c>
      <c r="O434" s="30" t="s">
        <v>992</v>
      </c>
      <c r="P434" s="31"/>
    </row>
    <row r="435" spans="1:16" s="27" customFormat="1" ht="30" customHeight="1" x14ac:dyDescent="0.3">
      <c r="A435" s="2">
        <v>209</v>
      </c>
      <c r="B435" s="2" t="s">
        <v>407</v>
      </c>
      <c r="C435" s="2" t="s">
        <v>610</v>
      </c>
      <c r="D435" s="2" t="s">
        <v>611</v>
      </c>
      <c r="E435" s="28">
        <v>616</v>
      </c>
      <c r="F435" s="31">
        <f t="shared" si="2"/>
        <v>616</v>
      </c>
      <c r="G435" s="30" t="s">
        <v>612</v>
      </c>
      <c r="H435" s="2" t="s">
        <v>613</v>
      </c>
      <c r="I435" s="30"/>
      <c r="J435" s="30"/>
      <c r="K435" s="30"/>
      <c r="L435" s="30"/>
      <c r="M435" s="30"/>
      <c r="N435" s="30"/>
      <c r="O435" s="30"/>
      <c r="P435" s="31"/>
    </row>
    <row r="436" spans="1:16" s="27" customFormat="1" ht="30" customHeight="1" x14ac:dyDescent="0.3">
      <c r="A436" s="2">
        <v>210</v>
      </c>
      <c r="B436" s="2" t="s">
        <v>407</v>
      </c>
      <c r="C436" s="2" t="s">
        <v>614</v>
      </c>
      <c r="D436" s="2" t="s">
        <v>615</v>
      </c>
      <c r="E436" s="28">
        <v>926</v>
      </c>
      <c r="F436" s="31">
        <f t="shared" si="2"/>
        <v>926</v>
      </c>
      <c r="G436" s="30" t="s">
        <v>616</v>
      </c>
      <c r="H436" s="2" t="s">
        <v>617</v>
      </c>
      <c r="I436" s="30"/>
      <c r="J436" s="30"/>
      <c r="K436" s="30"/>
      <c r="L436" s="30" t="s">
        <v>1084</v>
      </c>
      <c r="M436" s="30"/>
      <c r="N436" s="30">
        <v>64</v>
      </c>
      <c r="O436" s="30" t="s">
        <v>1085</v>
      </c>
      <c r="P436" s="31"/>
    </row>
    <row r="437" spans="1:16" s="27" customFormat="1" ht="30" customHeight="1" x14ac:dyDescent="0.3">
      <c r="A437" s="2"/>
      <c r="B437" s="2"/>
      <c r="C437" s="2"/>
      <c r="D437" s="2"/>
      <c r="E437" s="28"/>
      <c r="F437" s="31"/>
      <c r="G437" s="30"/>
      <c r="H437" s="2"/>
      <c r="I437" s="30"/>
      <c r="J437" s="30"/>
      <c r="K437" s="30"/>
      <c r="L437" s="30" t="s">
        <v>1086</v>
      </c>
      <c r="M437" s="30"/>
      <c r="N437" s="30">
        <v>2</v>
      </c>
      <c r="O437" s="30" t="s">
        <v>771</v>
      </c>
      <c r="P437" s="31"/>
    </row>
    <row r="438" spans="1:16" s="27" customFormat="1" ht="30" customHeight="1" x14ac:dyDescent="0.3">
      <c r="A438" s="2"/>
      <c r="B438" s="2"/>
      <c r="C438" s="2"/>
      <c r="D438" s="2"/>
      <c r="E438" s="28"/>
      <c r="F438" s="31"/>
      <c r="G438" s="30"/>
      <c r="H438" s="2"/>
      <c r="I438" s="30"/>
      <c r="J438" s="30"/>
      <c r="K438" s="30"/>
      <c r="L438" s="30" t="s">
        <v>1087</v>
      </c>
      <c r="M438" s="30"/>
      <c r="N438" s="30">
        <v>2</v>
      </c>
      <c r="O438" s="30" t="s">
        <v>1085</v>
      </c>
      <c r="P438" s="31"/>
    </row>
    <row r="439" spans="1:16" s="27" customFormat="1" ht="30" customHeight="1" x14ac:dyDescent="0.3">
      <c r="A439" s="2"/>
      <c r="B439" s="2"/>
      <c r="C439" s="2"/>
      <c r="D439" s="2"/>
      <c r="E439" s="28"/>
      <c r="F439" s="31"/>
      <c r="G439" s="30"/>
      <c r="H439" s="2"/>
      <c r="I439" s="30"/>
      <c r="J439" s="30"/>
      <c r="K439" s="30"/>
      <c r="L439" s="30" t="s">
        <v>1088</v>
      </c>
      <c r="M439" s="30" t="s">
        <v>1089</v>
      </c>
      <c r="N439" s="30">
        <v>1</v>
      </c>
      <c r="O439" s="30" t="s">
        <v>1043</v>
      </c>
      <c r="P439" s="31"/>
    </row>
    <row r="440" spans="1:16" s="27" customFormat="1" ht="30" customHeight="1" x14ac:dyDescent="0.3">
      <c r="A440" s="2">
        <v>211</v>
      </c>
      <c r="B440" s="2" t="s">
        <v>407</v>
      </c>
      <c r="C440" s="2" t="s">
        <v>618</v>
      </c>
      <c r="D440" s="2" t="s">
        <v>497</v>
      </c>
      <c r="E440" s="28">
        <v>457</v>
      </c>
      <c r="F440" s="31">
        <f t="shared" si="2"/>
        <v>457</v>
      </c>
      <c r="G440" s="30" t="s">
        <v>612</v>
      </c>
      <c r="H440" s="2" t="s">
        <v>613</v>
      </c>
      <c r="I440" s="30"/>
      <c r="J440" s="30"/>
      <c r="K440" s="30"/>
      <c r="L440" s="30" t="s">
        <v>1053</v>
      </c>
      <c r="M440" s="30" t="s">
        <v>1054</v>
      </c>
      <c r="N440" s="30">
        <v>143.1</v>
      </c>
      <c r="O440" s="2" t="s">
        <v>726</v>
      </c>
      <c r="P440" s="31"/>
    </row>
    <row r="441" spans="1:16" s="27" customFormat="1" ht="30" customHeight="1" x14ac:dyDescent="0.3">
      <c r="A441" s="2"/>
      <c r="B441" s="2"/>
      <c r="C441" s="2"/>
      <c r="D441" s="2"/>
      <c r="E441" s="28"/>
      <c r="F441" s="31"/>
      <c r="G441" s="30"/>
      <c r="H441" s="2"/>
      <c r="I441" s="30"/>
      <c r="J441" s="30"/>
      <c r="K441" s="30"/>
      <c r="L441" s="30" t="s">
        <v>1055</v>
      </c>
      <c r="M441" s="30" t="s">
        <v>1056</v>
      </c>
      <c r="N441" s="30" t="s">
        <v>1057</v>
      </c>
      <c r="O441" s="30"/>
      <c r="P441" s="31" t="s">
        <v>1058</v>
      </c>
    </row>
    <row r="442" spans="1:16" s="27" customFormat="1" ht="30" customHeight="1" x14ac:dyDescent="0.3">
      <c r="A442" s="2"/>
      <c r="B442" s="2"/>
      <c r="C442" s="2"/>
      <c r="D442" s="2"/>
      <c r="E442" s="28"/>
      <c r="F442" s="31"/>
      <c r="G442" s="30"/>
      <c r="H442" s="2"/>
      <c r="I442" s="30"/>
      <c r="J442" s="30"/>
      <c r="K442" s="30"/>
      <c r="L442" s="30" t="s">
        <v>1059</v>
      </c>
      <c r="M442" s="30" t="s">
        <v>1060</v>
      </c>
      <c r="N442" s="30">
        <v>203.4</v>
      </c>
      <c r="O442" s="2" t="s">
        <v>726</v>
      </c>
      <c r="P442" s="31"/>
    </row>
    <row r="443" spans="1:16" s="27" customFormat="1" ht="30" customHeight="1" x14ac:dyDescent="0.3">
      <c r="A443" s="2"/>
      <c r="B443" s="2"/>
      <c r="C443" s="2"/>
      <c r="D443" s="2"/>
      <c r="E443" s="28"/>
      <c r="F443" s="31"/>
      <c r="G443" s="30"/>
      <c r="H443" s="2"/>
      <c r="I443" s="30"/>
      <c r="J443" s="30"/>
      <c r="K443" s="30"/>
      <c r="L443" s="30" t="s">
        <v>1061</v>
      </c>
      <c r="M443" s="30" t="s">
        <v>1062</v>
      </c>
      <c r="N443" s="30">
        <v>1</v>
      </c>
      <c r="O443" s="30" t="s">
        <v>1063</v>
      </c>
      <c r="P443" s="31"/>
    </row>
    <row r="444" spans="1:16" s="27" customFormat="1" ht="30" customHeight="1" x14ac:dyDescent="0.3">
      <c r="A444" s="2"/>
      <c r="B444" s="2"/>
      <c r="C444" s="2"/>
      <c r="D444" s="2"/>
      <c r="E444" s="28"/>
      <c r="F444" s="31"/>
      <c r="G444" s="30"/>
      <c r="H444" s="2"/>
      <c r="I444" s="30"/>
      <c r="J444" s="30"/>
      <c r="K444" s="30"/>
      <c r="L444" s="30" t="s">
        <v>1064</v>
      </c>
      <c r="M444" s="30" t="s">
        <v>1065</v>
      </c>
      <c r="N444" s="30">
        <v>1</v>
      </c>
      <c r="O444" s="30" t="s">
        <v>1043</v>
      </c>
      <c r="P444" s="31"/>
    </row>
    <row r="445" spans="1:16" s="27" customFormat="1" ht="30" customHeight="1" x14ac:dyDescent="0.3">
      <c r="A445" s="2"/>
      <c r="B445" s="2"/>
      <c r="C445" s="2"/>
      <c r="D445" s="2"/>
      <c r="E445" s="28"/>
      <c r="F445" s="31"/>
      <c r="G445" s="30"/>
      <c r="H445" s="2"/>
      <c r="I445" s="30"/>
      <c r="J445" s="30"/>
      <c r="K445" s="30"/>
      <c r="L445" s="30" t="s">
        <v>1066</v>
      </c>
      <c r="M445" s="30" t="s">
        <v>1067</v>
      </c>
      <c r="N445" s="30">
        <v>57</v>
      </c>
      <c r="O445" s="30" t="s">
        <v>1068</v>
      </c>
      <c r="P445" s="31"/>
    </row>
    <row r="446" spans="1:16" s="27" customFormat="1" ht="30" customHeight="1" x14ac:dyDescent="0.3">
      <c r="A446" s="2"/>
      <c r="B446" s="2"/>
      <c r="C446" s="2"/>
      <c r="D446" s="2"/>
      <c r="E446" s="28"/>
      <c r="F446" s="31"/>
      <c r="G446" s="30"/>
      <c r="H446" s="2"/>
      <c r="I446" s="30"/>
      <c r="J446" s="30"/>
      <c r="K446" s="30"/>
      <c r="L446" s="30" t="s">
        <v>1069</v>
      </c>
      <c r="M446" s="30" t="s">
        <v>1080</v>
      </c>
      <c r="N446" s="30">
        <v>44</v>
      </c>
      <c r="O446" s="2" t="s">
        <v>726</v>
      </c>
      <c r="P446" s="31"/>
    </row>
    <row r="447" spans="1:16" s="27" customFormat="1" ht="30" customHeight="1" x14ac:dyDescent="0.3">
      <c r="A447" s="2"/>
      <c r="B447" s="2"/>
      <c r="C447" s="2"/>
      <c r="D447" s="2"/>
      <c r="E447" s="28"/>
      <c r="F447" s="31"/>
      <c r="G447" s="30"/>
      <c r="H447" s="2"/>
      <c r="I447" s="30"/>
      <c r="J447" s="30"/>
      <c r="K447" s="30"/>
      <c r="L447" s="30" t="s">
        <v>1070</v>
      </c>
      <c r="M447" s="30" t="s">
        <v>1081</v>
      </c>
      <c r="N447" s="30">
        <v>1</v>
      </c>
      <c r="O447" s="30" t="s">
        <v>765</v>
      </c>
      <c r="P447" s="31"/>
    </row>
    <row r="448" spans="1:16" s="27" customFormat="1" ht="30" customHeight="1" x14ac:dyDescent="0.3">
      <c r="A448" s="2"/>
      <c r="B448" s="2"/>
      <c r="C448" s="2"/>
      <c r="D448" s="2"/>
      <c r="E448" s="28"/>
      <c r="F448" s="31"/>
      <c r="G448" s="30"/>
      <c r="H448" s="2"/>
      <c r="I448" s="30"/>
      <c r="J448" s="30"/>
      <c r="K448" s="30"/>
      <c r="L448" s="30" t="s">
        <v>1071</v>
      </c>
      <c r="M448" s="30"/>
      <c r="N448" s="30">
        <v>1</v>
      </c>
      <c r="O448" s="2" t="s">
        <v>1083</v>
      </c>
      <c r="P448" s="31"/>
    </row>
    <row r="449" spans="1:16" s="27" customFormat="1" ht="30" customHeight="1" x14ac:dyDescent="0.3">
      <c r="A449" s="2"/>
      <c r="B449" s="2"/>
      <c r="C449" s="2"/>
      <c r="D449" s="2"/>
      <c r="E449" s="28"/>
      <c r="F449" s="31"/>
      <c r="G449" s="30"/>
      <c r="H449" s="2"/>
      <c r="I449" s="30"/>
      <c r="J449" s="30"/>
      <c r="K449" s="30"/>
      <c r="L449" s="30" t="s">
        <v>1072</v>
      </c>
      <c r="M449" s="30"/>
      <c r="N449" s="30">
        <v>2</v>
      </c>
      <c r="O449" s="2" t="s">
        <v>1083</v>
      </c>
      <c r="P449" s="31"/>
    </row>
    <row r="450" spans="1:16" s="27" customFormat="1" ht="30" customHeight="1" x14ac:dyDescent="0.3">
      <c r="A450" s="2"/>
      <c r="B450" s="2"/>
      <c r="C450" s="2"/>
      <c r="D450" s="2"/>
      <c r="E450" s="28"/>
      <c r="F450" s="31"/>
      <c r="G450" s="30"/>
      <c r="H450" s="2"/>
      <c r="I450" s="30"/>
      <c r="J450" s="30"/>
      <c r="K450" s="30"/>
      <c r="L450" s="30" t="s">
        <v>1073</v>
      </c>
      <c r="M450" s="30"/>
      <c r="N450" s="30">
        <v>1</v>
      </c>
      <c r="O450" s="2" t="s">
        <v>1083</v>
      </c>
      <c r="P450" s="31"/>
    </row>
    <row r="451" spans="1:16" s="27" customFormat="1" ht="30" customHeight="1" x14ac:dyDescent="0.3">
      <c r="A451" s="2"/>
      <c r="B451" s="2"/>
      <c r="C451" s="2"/>
      <c r="D451" s="2"/>
      <c r="E451" s="28"/>
      <c r="F451" s="31"/>
      <c r="G451" s="30"/>
      <c r="H451" s="2"/>
      <c r="I451" s="30"/>
      <c r="J451" s="30"/>
      <c r="K451" s="30"/>
      <c r="L451" s="30" t="s">
        <v>1074</v>
      </c>
      <c r="M451" s="30"/>
      <c r="N451" s="30">
        <v>1</v>
      </c>
      <c r="O451" s="2" t="s">
        <v>1083</v>
      </c>
      <c r="P451" s="31"/>
    </row>
    <row r="452" spans="1:16" s="27" customFormat="1" ht="30" customHeight="1" x14ac:dyDescent="0.3">
      <c r="A452" s="2"/>
      <c r="B452" s="2"/>
      <c r="C452" s="2"/>
      <c r="D452" s="2"/>
      <c r="E452" s="28"/>
      <c r="F452" s="31"/>
      <c r="G452" s="30"/>
      <c r="H452" s="2"/>
      <c r="I452" s="30"/>
      <c r="J452" s="30"/>
      <c r="K452" s="30"/>
      <c r="L452" s="30" t="s">
        <v>1075</v>
      </c>
      <c r="M452" s="30"/>
      <c r="N452" s="30">
        <v>1</v>
      </c>
      <c r="O452" s="2" t="s">
        <v>1083</v>
      </c>
      <c r="P452" s="31"/>
    </row>
    <row r="453" spans="1:16" s="27" customFormat="1" ht="30" customHeight="1" x14ac:dyDescent="0.3">
      <c r="A453" s="2"/>
      <c r="B453" s="2"/>
      <c r="C453" s="2"/>
      <c r="D453" s="2"/>
      <c r="E453" s="28"/>
      <c r="F453" s="31"/>
      <c r="G453" s="30"/>
      <c r="H453" s="2"/>
      <c r="I453" s="30"/>
      <c r="J453" s="30"/>
      <c r="K453" s="30"/>
      <c r="L453" s="30" t="s">
        <v>1076</v>
      </c>
      <c r="M453" s="30"/>
      <c r="N453" s="30">
        <v>1</v>
      </c>
      <c r="O453" s="2" t="s">
        <v>1083</v>
      </c>
      <c r="P453" s="31"/>
    </row>
    <row r="454" spans="1:16" s="27" customFormat="1" ht="30" customHeight="1" x14ac:dyDescent="0.3">
      <c r="A454" s="2"/>
      <c r="B454" s="2"/>
      <c r="C454" s="2"/>
      <c r="D454" s="2"/>
      <c r="E454" s="28"/>
      <c r="F454" s="31"/>
      <c r="G454" s="30"/>
      <c r="H454" s="2"/>
      <c r="I454" s="30"/>
      <c r="J454" s="30"/>
      <c r="K454" s="30"/>
      <c r="L454" s="30" t="s">
        <v>1077</v>
      </c>
      <c r="M454" s="30"/>
      <c r="N454" s="30">
        <v>1</v>
      </c>
      <c r="O454" s="2" t="s">
        <v>1083</v>
      </c>
      <c r="P454" s="31"/>
    </row>
    <row r="455" spans="1:16" s="27" customFormat="1" ht="30" customHeight="1" x14ac:dyDescent="0.3">
      <c r="A455" s="2"/>
      <c r="B455" s="2"/>
      <c r="C455" s="2"/>
      <c r="D455" s="2"/>
      <c r="E455" s="28"/>
      <c r="F455" s="31"/>
      <c r="G455" s="30"/>
      <c r="H455" s="2"/>
      <c r="I455" s="30"/>
      <c r="J455" s="30"/>
      <c r="K455" s="30"/>
      <c r="L455" s="30" t="s">
        <v>1078</v>
      </c>
      <c r="M455" s="30"/>
      <c r="N455" s="30">
        <v>1</v>
      </c>
      <c r="O455" s="2" t="s">
        <v>1083</v>
      </c>
      <c r="P455" s="31"/>
    </row>
    <row r="456" spans="1:16" s="27" customFormat="1" ht="30" customHeight="1" x14ac:dyDescent="0.3">
      <c r="A456" s="2"/>
      <c r="B456" s="2"/>
      <c r="C456" s="2"/>
      <c r="D456" s="2"/>
      <c r="E456" s="28"/>
      <c r="F456" s="31"/>
      <c r="G456" s="30"/>
      <c r="H456" s="2"/>
      <c r="I456" s="30"/>
      <c r="J456" s="30"/>
      <c r="K456" s="30"/>
      <c r="L456" s="30" t="s">
        <v>1079</v>
      </c>
      <c r="M456" s="30"/>
      <c r="N456" s="30">
        <v>10</v>
      </c>
      <c r="O456" s="2" t="s">
        <v>1082</v>
      </c>
      <c r="P456" s="31"/>
    </row>
    <row r="457" spans="1:16" s="27" customFormat="1" ht="30" customHeight="1" x14ac:dyDescent="0.3">
      <c r="A457" s="2">
        <v>212</v>
      </c>
      <c r="B457" s="2" t="s">
        <v>407</v>
      </c>
      <c r="C457" s="2" t="s">
        <v>619</v>
      </c>
      <c r="D457" s="2" t="s">
        <v>620</v>
      </c>
      <c r="E457" s="28">
        <v>315</v>
      </c>
      <c r="F457" s="31">
        <f t="shared" si="2"/>
        <v>315</v>
      </c>
      <c r="G457" s="30" t="s">
        <v>612</v>
      </c>
      <c r="H457" s="2" t="s">
        <v>613</v>
      </c>
      <c r="I457" s="30"/>
      <c r="J457" s="30"/>
      <c r="K457" s="30"/>
      <c r="L457" s="30"/>
      <c r="M457" s="30"/>
      <c r="N457" s="30"/>
      <c r="O457" s="30"/>
      <c r="P457" s="31"/>
    </row>
    <row r="458" spans="1:16" s="48" customFormat="1" ht="30" customHeight="1" x14ac:dyDescent="0.3">
      <c r="A458" s="30">
        <v>213</v>
      </c>
      <c r="B458" s="30" t="s">
        <v>407</v>
      </c>
      <c r="C458" s="30">
        <v>197</v>
      </c>
      <c r="D458" s="30" t="s">
        <v>600</v>
      </c>
      <c r="E458" s="31">
        <v>1121</v>
      </c>
      <c r="F458" s="31">
        <f t="shared" si="2"/>
        <v>1121</v>
      </c>
      <c r="G458" s="30" t="s">
        <v>1128</v>
      </c>
      <c r="H458" s="30" t="s">
        <v>621</v>
      </c>
      <c r="I458" s="30" t="s">
        <v>622</v>
      </c>
      <c r="J458" s="30" t="s">
        <v>608</v>
      </c>
      <c r="K458" s="30" t="s">
        <v>623</v>
      </c>
      <c r="L458" s="30" t="s">
        <v>1095</v>
      </c>
      <c r="M458" s="30">
        <v>29171193246</v>
      </c>
      <c r="N458" s="30">
        <v>1</v>
      </c>
      <c r="O458" s="30" t="s">
        <v>1023</v>
      </c>
      <c r="P458" s="31"/>
    </row>
    <row r="459" spans="1:16" s="48" customFormat="1" ht="30" customHeight="1" x14ac:dyDescent="0.3">
      <c r="A459" s="30">
        <v>214</v>
      </c>
      <c r="B459" s="30" t="s">
        <v>407</v>
      </c>
      <c r="C459" s="30">
        <v>198</v>
      </c>
      <c r="D459" s="30" t="s">
        <v>624</v>
      </c>
      <c r="E459" s="31">
        <v>860</v>
      </c>
      <c r="F459" s="31">
        <f t="shared" si="2"/>
        <v>860</v>
      </c>
      <c r="G459" s="30" t="s">
        <v>1129</v>
      </c>
      <c r="H459" s="30" t="s">
        <v>625</v>
      </c>
      <c r="I459" s="30"/>
      <c r="J459" s="30"/>
      <c r="K459" s="30"/>
      <c r="L459" s="30"/>
      <c r="M459" s="30"/>
      <c r="N459" s="30"/>
      <c r="O459" s="30"/>
      <c r="P459" s="31"/>
    </row>
    <row r="460" spans="1:16" s="27" customFormat="1" ht="30" customHeight="1" x14ac:dyDescent="0.3">
      <c r="A460" s="2">
        <v>215</v>
      </c>
      <c r="B460" s="2" t="s">
        <v>407</v>
      </c>
      <c r="C460" s="2">
        <v>199</v>
      </c>
      <c r="D460" s="2" t="s">
        <v>626</v>
      </c>
      <c r="E460" s="28">
        <v>807</v>
      </c>
      <c r="F460" s="31">
        <f t="shared" si="2"/>
        <v>807</v>
      </c>
      <c r="G460" s="30" t="s">
        <v>616</v>
      </c>
      <c r="H460" s="2" t="s">
        <v>627</v>
      </c>
      <c r="I460" s="30"/>
      <c r="J460" s="30"/>
      <c r="K460" s="30"/>
      <c r="L460" s="30" t="s">
        <v>1059</v>
      </c>
      <c r="M460" s="30" t="s">
        <v>1090</v>
      </c>
      <c r="N460" s="30">
        <v>44</v>
      </c>
      <c r="O460" s="2" t="s">
        <v>726</v>
      </c>
      <c r="P460" s="31"/>
    </row>
    <row r="461" spans="1:16" s="27" customFormat="1" ht="30" customHeight="1" x14ac:dyDescent="0.3">
      <c r="A461" s="2"/>
      <c r="B461" s="2"/>
      <c r="C461" s="2"/>
      <c r="D461" s="2"/>
      <c r="E461" s="28"/>
      <c r="F461" s="31"/>
      <c r="G461" s="30"/>
      <c r="H461" s="2"/>
      <c r="I461" s="30"/>
      <c r="J461" s="30"/>
      <c r="K461" s="30"/>
      <c r="L461" s="30" t="s">
        <v>1091</v>
      </c>
      <c r="M461" s="30"/>
      <c r="N461" s="30">
        <v>46</v>
      </c>
      <c r="O461" s="30" t="s">
        <v>771</v>
      </c>
      <c r="P461" s="31"/>
    </row>
    <row r="462" spans="1:16" s="27" customFormat="1" ht="30" customHeight="1" x14ac:dyDescent="0.3">
      <c r="A462" s="2"/>
      <c r="B462" s="2"/>
      <c r="C462" s="2"/>
      <c r="D462" s="2"/>
      <c r="E462" s="28"/>
      <c r="F462" s="31"/>
      <c r="G462" s="30"/>
      <c r="H462" s="2"/>
      <c r="I462" s="30"/>
      <c r="J462" s="30"/>
      <c r="K462" s="30"/>
      <c r="L462" s="30" t="s">
        <v>1092</v>
      </c>
      <c r="M462" s="30" t="s">
        <v>1093</v>
      </c>
      <c r="N462" s="30">
        <v>90</v>
      </c>
      <c r="O462" s="30" t="s">
        <v>1094</v>
      </c>
      <c r="P462" s="31"/>
    </row>
    <row r="463" spans="1:16" s="27" customFormat="1" ht="30" customHeight="1" x14ac:dyDescent="0.3">
      <c r="A463" s="2">
        <v>216</v>
      </c>
      <c r="B463" s="2" t="s">
        <v>407</v>
      </c>
      <c r="C463" s="2">
        <v>200</v>
      </c>
      <c r="D463" s="2" t="s">
        <v>628</v>
      </c>
      <c r="E463" s="28">
        <v>820</v>
      </c>
      <c r="F463" s="31">
        <f t="shared" si="2"/>
        <v>820</v>
      </c>
      <c r="G463" s="30" t="s">
        <v>629</v>
      </c>
      <c r="H463" s="2" t="s">
        <v>630</v>
      </c>
      <c r="I463" s="30"/>
      <c r="J463" s="30"/>
      <c r="K463" s="30"/>
      <c r="L463" s="30" t="s">
        <v>1096</v>
      </c>
      <c r="M463" s="30" t="s">
        <v>1104</v>
      </c>
      <c r="N463" s="30">
        <v>111</v>
      </c>
      <c r="O463" s="2" t="s">
        <v>726</v>
      </c>
      <c r="P463" s="31"/>
    </row>
    <row r="464" spans="1:16" s="27" customFormat="1" ht="30" customHeight="1" x14ac:dyDescent="0.3">
      <c r="A464" s="2"/>
      <c r="B464" s="2"/>
      <c r="C464" s="2"/>
      <c r="D464" s="2"/>
      <c r="E464" s="28"/>
      <c r="F464" s="31"/>
      <c r="G464" s="30"/>
      <c r="H464" s="2"/>
      <c r="I464" s="30"/>
      <c r="J464" s="30"/>
      <c r="K464" s="30"/>
      <c r="L464" s="30" t="s">
        <v>1097</v>
      </c>
      <c r="M464" s="30" t="s">
        <v>1104</v>
      </c>
      <c r="N464" s="30">
        <v>43.2</v>
      </c>
      <c r="O464" s="2" t="s">
        <v>726</v>
      </c>
      <c r="P464" s="31"/>
    </row>
    <row r="465" spans="1:16" s="27" customFormat="1" ht="30" customHeight="1" x14ac:dyDescent="0.3">
      <c r="A465" s="2"/>
      <c r="B465" s="2"/>
      <c r="C465" s="2"/>
      <c r="D465" s="2"/>
      <c r="E465" s="28"/>
      <c r="F465" s="31"/>
      <c r="G465" s="30"/>
      <c r="H465" s="2"/>
      <c r="I465" s="30"/>
      <c r="J465" s="30"/>
      <c r="K465" s="30"/>
      <c r="L465" s="30" t="s">
        <v>1098</v>
      </c>
      <c r="M465" s="30" t="s">
        <v>1104</v>
      </c>
      <c r="N465" s="30">
        <v>24.1</v>
      </c>
      <c r="O465" s="2" t="s">
        <v>726</v>
      </c>
      <c r="P465" s="31"/>
    </row>
    <row r="466" spans="1:16" s="27" customFormat="1" ht="30" customHeight="1" x14ac:dyDescent="0.3">
      <c r="A466" s="2"/>
      <c r="B466" s="2"/>
      <c r="C466" s="2"/>
      <c r="D466" s="2"/>
      <c r="E466" s="28"/>
      <c r="F466" s="31"/>
      <c r="G466" s="30"/>
      <c r="H466" s="2"/>
      <c r="I466" s="30"/>
      <c r="J466" s="30"/>
      <c r="K466" s="30"/>
      <c r="L466" s="30" t="s">
        <v>1099</v>
      </c>
      <c r="M466" s="30" t="s">
        <v>1105</v>
      </c>
      <c r="N466" s="30">
        <v>35.6</v>
      </c>
      <c r="O466" s="2" t="s">
        <v>726</v>
      </c>
      <c r="P466" s="31"/>
    </row>
    <row r="467" spans="1:16" s="27" customFormat="1" ht="30" customHeight="1" x14ac:dyDescent="0.3">
      <c r="A467" s="2"/>
      <c r="B467" s="2"/>
      <c r="C467" s="2"/>
      <c r="D467" s="2"/>
      <c r="E467" s="28"/>
      <c r="F467" s="31"/>
      <c r="G467" s="30"/>
      <c r="H467" s="2"/>
      <c r="I467" s="30"/>
      <c r="J467" s="30"/>
      <c r="K467" s="30"/>
      <c r="L467" s="30" t="s">
        <v>1100</v>
      </c>
      <c r="M467" s="30" t="s">
        <v>1106</v>
      </c>
      <c r="N467" s="30">
        <v>66</v>
      </c>
      <c r="O467" s="30" t="s">
        <v>793</v>
      </c>
      <c r="P467" s="31"/>
    </row>
    <row r="468" spans="1:16" s="27" customFormat="1" ht="30" customHeight="1" x14ac:dyDescent="0.3">
      <c r="A468" s="2"/>
      <c r="B468" s="2"/>
      <c r="C468" s="2"/>
      <c r="D468" s="2"/>
      <c r="E468" s="28"/>
      <c r="F468" s="31"/>
      <c r="G468" s="30"/>
      <c r="H468" s="2"/>
      <c r="I468" s="30"/>
      <c r="J468" s="30"/>
      <c r="K468" s="30"/>
      <c r="L468" s="30" t="s">
        <v>1101</v>
      </c>
      <c r="M468" s="30"/>
      <c r="N468" s="30">
        <v>351</v>
      </c>
      <c r="O468" s="2" t="s">
        <v>726</v>
      </c>
      <c r="P468" s="31"/>
    </row>
    <row r="469" spans="1:16" s="27" customFormat="1" ht="30" customHeight="1" x14ac:dyDescent="0.3">
      <c r="A469" s="2"/>
      <c r="B469" s="2"/>
      <c r="C469" s="2"/>
      <c r="D469" s="2"/>
      <c r="E469" s="28"/>
      <c r="F469" s="31"/>
      <c r="G469" s="30"/>
      <c r="H469" s="2"/>
      <c r="I469" s="30"/>
      <c r="J469" s="30"/>
      <c r="K469" s="30"/>
      <c r="L469" s="30" t="s">
        <v>1102</v>
      </c>
      <c r="M469" s="30" t="s">
        <v>1107</v>
      </c>
      <c r="N469" s="30">
        <v>4</v>
      </c>
      <c r="O469" s="30" t="s">
        <v>759</v>
      </c>
      <c r="P469" s="31"/>
    </row>
    <row r="470" spans="1:16" s="27" customFormat="1" ht="30" customHeight="1" x14ac:dyDescent="0.3">
      <c r="A470" s="2"/>
      <c r="B470" s="2"/>
      <c r="C470" s="2"/>
      <c r="D470" s="2"/>
      <c r="E470" s="28"/>
      <c r="F470" s="31"/>
      <c r="G470" s="30"/>
      <c r="H470" s="2"/>
      <c r="I470" s="30"/>
      <c r="J470" s="30"/>
      <c r="K470" s="30"/>
      <c r="L470" s="30" t="s">
        <v>757</v>
      </c>
      <c r="M470" s="30" t="s">
        <v>1064</v>
      </c>
      <c r="N470" s="30">
        <v>1</v>
      </c>
      <c r="O470" s="30" t="s">
        <v>1109</v>
      </c>
      <c r="P470" s="31"/>
    </row>
    <row r="471" spans="1:16" s="27" customFormat="1" ht="30" customHeight="1" x14ac:dyDescent="0.3">
      <c r="A471" s="2"/>
      <c r="B471" s="2"/>
      <c r="C471" s="2"/>
      <c r="D471" s="2"/>
      <c r="E471" s="28"/>
      <c r="F471" s="31"/>
      <c r="G471" s="30"/>
      <c r="H471" s="2"/>
      <c r="I471" s="30"/>
      <c r="J471" s="30"/>
      <c r="K471" s="30"/>
      <c r="L471" s="30" t="s">
        <v>1103</v>
      </c>
      <c r="M471" s="30" t="s">
        <v>1108</v>
      </c>
      <c r="N471" s="30">
        <v>1</v>
      </c>
      <c r="O471" s="30" t="s">
        <v>1043</v>
      </c>
      <c r="P471" s="31"/>
    </row>
    <row r="472" spans="1:16" s="99" customFormat="1" ht="30" customHeight="1" x14ac:dyDescent="0.3">
      <c r="A472" s="95">
        <v>217</v>
      </c>
      <c r="B472" s="95" t="s">
        <v>407</v>
      </c>
      <c r="C472" s="95" t="s">
        <v>1125</v>
      </c>
      <c r="D472" s="95" t="s">
        <v>1126</v>
      </c>
      <c r="E472" s="97">
        <v>220</v>
      </c>
      <c r="F472" s="97">
        <v>220</v>
      </c>
      <c r="G472" s="95" t="s">
        <v>1127</v>
      </c>
      <c r="H472" s="95" t="s">
        <v>630</v>
      </c>
      <c r="I472" s="95"/>
      <c r="J472" s="95"/>
      <c r="K472" s="95"/>
      <c r="L472" s="95"/>
      <c r="M472" s="95"/>
      <c r="N472" s="95"/>
      <c r="O472" s="95"/>
      <c r="P472" s="97"/>
    </row>
    <row r="473" spans="1:16" s="27" customFormat="1" ht="30" customHeight="1" x14ac:dyDescent="0.3">
      <c r="A473" s="2">
        <v>218</v>
      </c>
      <c r="B473" s="2" t="s">
        <v>407</v>
      </c>
      <c r="C473" s="2" t="s">
        <v>631</v>
      </c>
      <c r="D473" s="2" t="s">
        <v>632</v>
      </c>
      <c r="E473" s="28">
        <v>486</v>
      </c>
      <c r="F473" s="31">
        <f t="shared" si="2"/>
        <v>486</v>
      </c>
      <c r="G473" s="30" t="s">
        <v>633</v>
      </c>
      <c r="H473" s="2" t="s">
        <v>634</v>
      </c>
      <c r="I473" s="30"/>
      <c r="J473" s="30"/>
      <c r="K473" s="30"/>
      <c r="L473" s="30"/>
      <c r="M473" s="30"/>
      <c r="N473" s="30"/>
      <c r="O473" s="30"/>
      <c r="P473" s="31"/>
    </row>
    <row r="474" spans="1:16" s="27" customFormat="1" ht="30" customHeight="1" x14ac:dyDescent="0.3">
      <c r="A474" s="2">
        <v>219</v>
      </c>
      <c r="B474" s="2" t="s">
        <v>407</v>
      </c>
      <c r="C474" s="2" t="s">
        <v>635</v>
      </c>
      <c r="D474" s="2" t="s">
        <v>466</v>
      </c>
      <c r="E474" s="28">
        <v>1142</v>
      </c>
      <c r="F474" s="31">
        <f t="shared" si="2"/>
        <v>1142</v>
      </c>
      <c r="G474" s="30" t="s">
        <v>636</v>
      </c>
      <c r="H474" s="2" t="s">
        <v>637</v>
      </c>
      <c r="I474" s="30" t="s">
        <v>640</v>
      </c>
      <c r="J474" s="30" t="s">
        <v>641</v>
      </c>
      <c r="K474" s="30" t="s">
        <v>642</v>
      </c>
      <c r="L474" s="30" t="s">
        <v>1110</v>
      </c>
      <c r="M474" s="30"/>
      <c r="N474" s="30">
        <v>111</v>
      </c>
      <c r="O474" s="30" t="s">
        <v>967</v>
      </c>
      <c r="P474" s="31"/>
    </row>
    <row r="475" spans="1:16" s="27" customFormat="1" ht="30" customHeight="1" x14ac:dyDescent="0.3">
      <c r="A475" s="2"/>
      <c r="B475" s="2"/>
      <c r="C475" s="2"/>
      <c r="D475" s="2"/>
      <c r="E475" s="28"/>
      <c r="F475" s="31"/>
      <c r="G475" s="30" t="s">
        <v>638</v>
      </c>
      <c r="H475" s="2" t="s">
        <v>639</v>
      </c>
      <c r="I475" s="30"/>
      <c r="J475" s="30"/>
      <c r="K475" s="30"/>
      <c r="L475" s="30" t="s">
        <v>1111</v>
      </c>
      <c r="M475" s="30"/>
      <c r="N475" s="30">
        <v>19</v>
      </c>
      <c r="O475" s="30" t="s">
        <v>967</v>
      </c>
      <c r="P475" s="31"/>
    </row>
    <row r="476" spans="1:16" s="27" customFormat="1" ht="30" customHeight="1" x14ac:dyDescent="0.3">
      <c r="A476" s="2">
        <v>220</v>
      </c>
      <c r="B476" s="2" t="s">
        <v>407</v>
      </c>
      <c r="C476" s="2" t="s">
        <v>643</v>
      </c>
      <c r="D476" s="2" t="s">
        <v>463</v>
      </c>
      <c r="E476" s="28">
        <v>89</v>
      </c>
      <c r="F476" s="31">
        <f t="shared" si="2"/>
        <v>89</v>
      </c>
      <c r="G476" s="30" t="s">
        <v>644</v>
      </c>
      <c r="H476" s="2"/>
      <c r="I476" s="30"/>
      <c r="J476" s="30"/>
      <c r="K476" s="30"/>
      <c r="L476" s="30"/>
      <c r="M476" s="30"/>
      <c r="N476" s="30"/>
      <c r="O476" s="30"/>
      <c r="P476" s="31"/>
    </row>
    <row r="477" spans="1:16" s="27" customFormat="1" ht="30" customHeight="1" x14ac:dyDescent="0.3">
      <c r="A477" s="2">
        <v>221</v>
      </c>
      <c r="B477" s="2" t="s">
        <v>407</v>
      </c>
      <c r="C477" s="2">
        <v>202</v>
      </c>
      <c r="D477" s="2" t="s">
        <v>446</v>
      </c>
      <c r="E477" s="28">
        <v>1105</v>
      </c>
      <c r="F477" s="31">
        <f t="shared" si="2"/>
        <v>1105</v>
      </c>
      <c r="G477" s="30" t="s">
        <v>645</v>
      </c>
      <c r="H477" s="2" t="s">
        <v>646</v>
      </c>
      <c r="I477" s="30"/>
      <c r="J477" s="30"/>
      <c r="K477" s="30"/>
      <c r="L477" s="30"/>
      <c r="M477" s="30"/>
      <c r="N477" s="30"/>
      <c r="O477" s="30"/>
      <c r="P477" s="31"/>
    </row>
    <row r="478" spans="1:16" s="27" customFormat="1" ht="30" customHeight="1" x14ac:dyDescent="0.3">
      <c r="A478" s="2">
        <v>222</v>
      </c>
      <c r="B478" s="2" t="s">
        <v>407</v>
      </c>
      <c r="C478" s="2" t="s">
        <v>647</v>
      </c>
      <c r="D478" s="2" t="s">
        <v>648</v>
      </c>
      <c r="E478" s="28">
        <v>18</v>
      </c>
      <c r="F478" s="31">
        <f t="shared" si="2"/>
        <v>18</v>
      </c>
      <c r="G478" s="30" t="s">
        <v>649</v>
      </c>
      <c r="H478" s="2"/>
      <c r="I478" s="30"/>
      <c r="J478" s="30"/>
      <c r="K478" s="30"/>
      <c r="L478" s="30"/>
      <c r="M478" s="30"/>
      <c r="N478" s="30"/>
      <c r="O478" s="30"/>
      <c r="P478" s="31"/>
    </row>
    <row r="479" spans="1:16" s="27" customFormat="1" ht="30" customHeight="1" x14ac:dyDescent="0.3">
      <c r="A479" s="2">
        <v>223</v>
      </c>
      <c r="B479" s="2" t="s">
        <v>407</v>
      </c>
      <c r="C479" s="2" t="s">
        <v>650</v>
      </c>
      <c r="D479" s="2" t="s">
        <v>497</v>
      </c>
      <c r="E479" s="28">
        <v>87</v>
      </c>
      <c r="F479" s="31">
        <f t="shared" si="2"/>
        <v>87</v>
      </c>
      <c r="G479" s="30" t="s">
        <v>651</v>
      </c>
      <c r="H479" s="2" t="s">
        <v>646</v>
      </c>
      <c r="I479" s="30"/>
      <c r="J479" s="30"/>
      <c r="K479" s="30"/>
      <c r="L479" s="30"/>
      <c r="M479" s="30"/>
      <c r="N479" s="30"/>
      <c r="O479" s="30"/>
      <c r="P479" s="31"/>
    </row>
    <row r="480" spans="1:16" s="27" customFormat="1" ht="30" customHeight="1" x14ac:dyDescent="0.3">
      <c r="A480" s="2">
        <v>224</v>
      </c>
      <c r="B480" s="2" t="s">
        <v>407</v>
      </c>
      <c r="C480" s="2" t="s">
        <v>652</v>
      </c>
      <c r="D480" s="2" t="s">
        <v>497</v>
      </c>
      <c r="E480" s="28">
        <v>1010</v>
      </c>
      <c r="F480" s="31">
        <f t="shared" si="2"/>
        <v>1010</v>
      </c>
      <c r="G480" s="30" t="s">
        <v>653</v>
      </c>
      <c r="H480" s="2" t="s">
        <v>654</v>
      </c>
      <c r="I480" s="30"/>
      <c r="J480" s="30"/>
      <c r="K480" s="30"/>
      <c r="L480" s="30" t="s">
        <v>1112</v>
      </c>
      <c r="M480" s="30"/>
      <c r="N480" s="30">
        <v>28</v>
      </c>
      <c r="O480" s="30" t="s">
        <v>1115</v>
      </c>
      <c r="P480" s="31"/>
    </row>
    <row r="481" spans="1:16" s="27" customFormat="1" ht="30" customHeight="1" x14ac:dyDescent="0.3">
      <c r="A481" s="2"/>
      <c r="B481" s="2"/>
      <c r="C481" s="2"/>
      <c r="D481" s="2"/>
      <c r="E481" s="28"/>
      <c r="F481" s="31"/>
      <c r="G481" s="30"/>
      <c r="H481" s="2"/>
      <c r="I481" s="30"/>
      <c r="J481" s="30"/>
      <c r="K481" s="30"/>
      <c r="L481" s="30" t="s">
        <v>1113</v>
      </c>
      <c r="M481" s="30"/>
      <c r="N481" s="30">
        <v>18</v>
      </c>
      <c r="O481" s="30" t="s">
        <v>1115</v>
      </c>
      <c r="P481" s="31"/>
    </row>
    <row r="482" spans="1:16" s="27" customFormat="1" ht="30" customHeight="1" x14ac:dyDescent="0.3">
      <c r="A482" s="2"/>
      <c r="B482" s="2"/>
      <c r="C482" s="2"/>
      <c r="D482" s="2"/>
      <c r="E482" s="28"/>
      <c r="F482" s="31"/>
      <c r="G482" s="30"/>
      <c r="H482" s="2"/>
      <c r="I482" s="30"/>
      <c r="J482" s="30"/>
      <c r="K482" s="30"/>
      <c r="L482" s="30" t="s">
        <v>1114</v>
      </c>
      <c r="M482" s="30"/>
      <c r="N482" s="30">
        <v>2</v>
      </c>
      <c r="O482" s="30" t="s">
        <v>1115</v>
      </c>
      <c r="P482" s="31"/>
    </row>
    <row r="483" spans="1:16" s="27" customFormat="1" ht="30" customHeight="1" x14ac:dyDescent="0.3">
      <c r="A483" s="2">
        <v>225</v>
      </c>
      <c r="B483" s="2" t="s">
        <v>407</v>
      </c>
      <c r="C483" s="2" t="s">
        <v>655</v>
      </c>
      <c r="D483" s="2" t="s">
        <v>446</v>
      </c>
      <c r="E483" s="28">
        <v>190</v>
      </c>
      <c r="F483" s="31">
        <f t="shared" si="2"/>
        <v>190</v>
      </c>
      <c r="G483" s="30" t="s">
        <v>656</v>
      </c>
      <c r="H483" s="2"/>
      <c r="I483" s="30"/>
      <c r="J483" s="30"/>
      <c r="K483" s="30"/>
      <c r="L483" s="30"/>
      <c r="M483" s="30"/>
      <c r="N483" s="30"/>
      <c r="O483" s="30"/>
      <c r="P483" s="31"/>
    </row>
    <row r="484" spans="1:16" s="27" customFormat="1" ht="30" customHeight="1" x14ac:dyDescent="0.3">
      <c r="A484" s="2">
        <v>226</v>
      </c>
      <c r="B484" s="2" t="s">
        <v>407</v>
      </c>
      <c r="C484" s="2" t="s">
        <v>657</v>
      </c>
      <c r="D484" s="2" t="s">
        <v>615</v>
      </c>
      <c r="E484" s="28">
        <v>560</v>
      </c>
      <c r="F484" s="31">
        <f t="shared" si="2"/>
        <v>560</v>
      </c>
      <c r="G484" s="30" t="s">
        <v>540</v>
      </c>
      <c r="H484" s="2"/>
      <c r="I484" s="30"/>
      <c r="J484" s="30"/>
      <c r="K484" s="30"/>
      <c r="L484" s="30"/>
      <c r="M484" s="30"/>
      <c r="N484" s="30"/>
      <c r="O484" s="30"/>
      <c r="P484" s="31"/>
    </row>
    <row r="485" spans="1:16" s="27" customFormat="1" ht="30" customHeight="1" x14ac:dyDescent="0.3">
      <c r="A485" s="2">
        <v>227</v>
      </c>
      <c r="B485" s="2" t="s">
        <v>407</v>
      </c>
      <c r="C485" s="2" t="s">
        <v>658</v>
      </c>
      <c r="D485" s="2" t="s">
        <v>659</v>
      </c>
      <c r="E485" s="28">
        <v>37</v>
      </c>
      <c r="F485" s="31">
        <f t="shared" si="2"/>
        <v>37</v>
      </c>
      <c r="G485" s="30" t="s">
        <v>660</v>
      </c>
      <c r="H485" s="2"/>
      <c r="I485" s="30"/>
      <c r="J485" s="30"/>
      <c r="K485" s="30"/>
      <c r="L485" s="30"/>
      <c r="M485" s="30"/>
      <c r="N485" s="30"/>
      <c r="O485" s="30"/>
      <c r="P485" s="31"/>
    </row>
    <row r="486" spans="1:16" s="27" customFormat="1" ht="30" customHeight="1" x14ac:dyDescent="0.3">
      <c r="A486" s="2">
        <v>228</v>
      </c>
      <c r="B486" s="2" t="s">
        <v>407</v>
      </c>
      <c r="C486" s="2" t="s">
        <v>661</v>
      </c>
      <c r="D486" s="2" t="s">
        <v>662</v>
      </c>
      <c r="E486" s="28">
        <v>13</v>
      </c>
      <c r="F486" s="31">
        <f t="shared" si="2"/>
        <v>13</v>
      </c>
      <c r="G486" s="30" t="s">
        <v>649</v>
      </c>
      <c r="H486" s="2"/>
      <c r="I486" s="30"/>
      <c r="J486" s="30"/>
      <c r="K486" s="30"/>
      <c r="L486" s="30"/>
      <c r="M486" s="30"/>
      <c r="N486" s="30"/>
      <c r="O486" s="30"/>
      <c r="P486" s="31"/>
    </row>
    <row r="487" spans="1:16" s="27" customFormat="1" ht="30" customHeight="1" x14ac:dyDescent="0.3">
      <c r="A487" s="2">
        <v>229</v>
      </c>
      <c r="B487" s="2" t="s">
        <v>407</v>
      </c>
      <c r="C487" s="2" t="s">
        <v>663</v>
      </c>
      <c r="D487" s="2" t="s">
        <v>446</v>
      </c>
      <c r="E487" s="28">
        <v>234</v>
      </c>
      <c r="F487" s="31">
        <f t="shared" si="2"/>
        <v>234</v>
      </c>
      <c r="G487" s="30" t="s">
        <v>664</v>
      </c>
      <c r="H487" s="2"/>
      <c r="I487" s="30"/>
      <c r="J487" s="30"/>
      <c r="K487" s="30"/>
      <c r="L487" s="30"/>
      <c r="M487" s="30"/>
      <c r="N487" s="30"/>
      <c r="O487" s="30"/>
      <c r="P487" s="31"/>
    </row>
    <row r="488" spans="1:16" s="27" customFormat="1" ht="30" customHeight="1" x14ac:dyDescent="0.3">
      <c r="A488" s="2">
        <v>230</v>
      </c>
      <c r="B488" s="2" t="s">
        <v>407</v>
      </c>
      <c r="C488" s="2" t="s">
        <v>665</v>
      </c>
      <c r="D488" s="2" t="s">
        <v>615</v>
      </c>
      <c r="E488" s="28">
        <v>161</v>
      </c>
      <c r="F488" s="31">
        <f t="shared" si="2"/>
        <v>161</v>
      </c>
      <c r="G488" s="30" t="s">
        <v>656</v>
      </c>
      <c r="H488" s="2"/>
      <c r="I488" s="30"/>
      <c r="J488" s="30"/>
      <c r="K488" s="30"/>
      <c r="L488" s="30"/>
      <c r="M488" s="30"/>
      <c r="N488" s="30"/>
      <c r="O488" s="30"/>
      <c r="P488" s="31"/>
    </row>
    <row r="489" spans="1:16" s="27" customFormat="1" ht="30" customHeight="1" x14ac:dyDescent="0.3">
      <c r="A489" s="2">
        <v>231</v>
      </c>
      <c r="B489" s="2" t="s">
        <v>407</v>
      </c>
      <c r="C489" s="2" t="s">
        <v>666</v>
      </c>
      <c r="D489" s="2" t="s">
        <v>667</v>
      </c>
      <c r="E489" s="28">
        <v>51</v>
      </c>
      <c r="F489" s="31">
        <f t="shared" si="2"/>
        <v>51</v>
      </c>
      <c r="G489" s="30" t="s">
        <v>668</v>
      </c>
      <c r="H489" s="2" t="s">
        <v>630</v>
      </c>
      <c r="I489" s="30"/>
      <c r="J489" s="30"/>
      <c r="K489" s="30"/>
      <c r="L489" s="30"/>
      <c r="M489" s="30"/>
      <c r="N489" s="30"/>
      <c r="O489" s="30"/>
      <c r="P489" s="31"/>
    </row>
    <row r="490" spans="1:16" s="27" customFormat="1" ht="30" customHeight="1" x14ac:dyDescent="0.3">
      <c r="A490" s="2">
        <v>232</v>
      </c>
      <c r="B490" s="2" t="s">
        <v>407</v>
      </c>
      <c r="C490" s="2" t="s">
        <v>669</v>
      </c>
      <c r="D490" s="2" t="s">
        <v>659</v>
      </c>
      <c r="E490" s="28">
        <v>152</v>
      </c>
      <c r="F490" s="31">
        <f t="shared" si="2"/>
        <v>152</v>
      </c>
      <c r="G490" s="30" t="s">
        <v>649</v>
      </c>
      <c r="H490" s="2"/>
      <c r="I490" s="30"/>
      <c r="J490" s="30"/>
      <c r="K490" s="30"/>
      <c r="L490" s="30"/>
      <c r="M490" s="30"/>
      <c r="N490" s="30"/>
      <c r="O490" s="30"/>
      <c r="P490" s="31"/>
    </row>
    <row r="491" spans="1:16" s="27" customFormat="1" ht="30" customHeight="1" x14ac:dyDescent="0.3">
      <c r="A491" s="2">
        <v>233</v>
      </c>
      <c r="B491" s="2" t="s">
        <v>407</v>
      </c>
      <c r="C491" s="2" t="s">
        <v>670</v>
      </c>
      <c r="D491" s="2" t="s">
        <v>671</v>
      </c>
      <c r="E491" s="28">
        <v>72</v>
      </c>
      <c r="F491" s="31">
        <f t="shared" si="2"/>
        <v>72</v>
      </c>
      <c r="G491" s="30" t="s">
        <v>672</v>
      </c>
      <c r="H491" s="2"/>
      <c r="I491" s="30"/>
      <c r="J491" s="30"/>
      <c r="K491" s="30"/>
      <c r="L491" s="30"/>
      <c r="M491" s="30"/>
      <c r="N491" s="30"/>
      <c r="O491" s="30"/>
      <c r="P491" s="31"/>
    </row>
    <row r="492" spans="1:16" s="27" customFormat="1" ht="30" customHeight="1" x14ac:dyDescent="0.3">
      <c r="A492" s="2">
        <v>234</v>
      </c>
      <c r="B492" s="2" t="s">
        <v>407</v>
      </c>
      <c r="C492" s="2" t="s">
        <v>673</v>
      </c>
      <c r="D492" s="2" t="s">
        <v>446</v>
      </c>
      <c r="E492" s="28">
        <v>255</v>
      </c>
      <c r="F492" s="31">
        <f t="shared" si="2"/>
        <v>255</v>
      </c>
      <c r="G492" s="30" t="s">
        <v>649</v>
      </c>
      <c r="H492" s="2"/>
      <c r="I492" s="30"/>
      <c r="J492" s="30"/>
      <c r="K492" s="30"/>
      <c r="L492" s="30"/>
      <c r="M492" s="30"/>
      <c r="N492" s="30"/>
      <c r="O492" s="30"/>
      <c r="P492" s="31"/>
    </row>
    <row r="493" spans="1:16" s="27" customFormat="1" ht="30" customHeight="1" x14ac:dyDescent="0.3">
      <c r="A493" s="2">
        <v>235</v>
      </c>
      <c r="B493" s="2" t="s">
        <v>407</v>
      </c>
      <c r="C493" s="2" t="s">
        <v>674</v>
      </c>
      <c r="D493" s="2" t="s">
        <v>585</v>
      </c>
      <c r="E493" s="28">
        <v>639</v>
      </c>
      <c r="F493" s="31">
        <f t="shared" si="2"/>
        <v>639</v>
      </c>
      <c r="G493" s="30" t="s">
        <v>543</v>
      </c>
      <c r="H493" s="2"/>
      <c r="I493" s="30"/>
      <c r="J493" s="30"/>
      <c r="K493" s="30"/>
      <c r="L493" s="30"/>
      <c r="M493" s="30"/>
      <c r="N493" s="30"/>
      <c r="O493" s="30"/>
      <c r="P493" s="31"/>
    </row>
    <row r="494" spans="1:16" s="27" customFormat="1" ht="30" customHeight="1" x14ac:dyDescent="0.3">
      <c r="A494" s="2">
        <v>236</v>
      </c>
      <c r="B494" s="2" t="s">
        <v>407</v>
      </c>
      <c r="C494" s="2" t="s">
        <v>675</v>
      </c>
      <c r="D494" s="2" t="s">
        <v>585</v>
      </c>
      <c r="E494" s="28">
        <v>69</v>
      </c>
      <c r="F494" s="31">
        <f t="shared" si="2"/>
        <v>69</v>
      </c>
      <c r="G494" s="30" t="s">
        <v>543</v>
      </c>
      <c r="H494" s="2"/>
      <c r="I494" s="30"/>
      <c r="J494" s="30"/>
      <c r="K494" s="30"/>
      <c r="L494" s="30"/>
      <c r="M494" s="30"/>
      <c r="N494" s="30"/>
      <c r="O494" s="30"/>
      <c r="P494" s="31"/>
    </row>
    <row r="495" spans="1:16" s="27" customFormat="1" ht="30" customHeight="1" x14ac:dyDescent="0.3">
      <c r="A495" s="2">
        <v>237</v>
      </c>
      <c r="B495" s="2" t="s">
        <v>407</v>
      </c>
      <c r="C495" s="2" t="s">
        <v>676</v>
      </c>
      <c r="D495" s="2" t="s">
        <v>677</v>
      </c>
      <c r="E495" s="28">
        <v>41</v>
      </c>
      <c r="F495" s="31">
        <f t="shared" si="2"/>
        <v>41</v>
      </c>
      <c r="G495" s="30" t="s">
        <v>543</v>
      </c>
      <c r="H495" s="2"/>
      <c r="I495" s="30"/>
      <c r="J495" s="30"/>
      <c r="K495" s="30"/>
      <c r="L495" s="30"/>
      <c r="M495" s="30"/>
      <c r="N495" s="30"/>
      <c r="O495" s="30"/>
      <c r="P495" s="31"/>
    </row>
    <row r="496" spans="1:16" s="27" customFormat="1" ht="30" customHeight="1" x14ac:dyDescent="0.3">
      <c r="A496" s="2">
        <v>238</v>
      </c>
      <c r="B496" s="2" t="s">
        <v>407</v>
      </c>
      <c r="C496" s="2" t="s">
        <v>678</v>
      </c>
      <c r="D496" s="2" t="s">
        <v>679</v>
      </c>
      <c r="E496" s="28">
        <v>42</v>
      </c>
      <c r="F496" s="31">
        <f t="shared" si="2"/>
        <v>42</v>
      </c>
      <c r="G496" s="30" t="s">
        <v>680</v>
      </c>
      <c r="H496" s="2"/>
      <c r="I496" s="30"/>
      <c r="J496" s="30"/>
      <c r="K496" s="30"/>
      <c r="L496" s="30"/>
      <c r="M496" s="30"/>
      <c r="N496" s="30"/>
      <c r="O496" s="30"/>
      <c r="P496" s="31"/>
    </row>
    <row r="497" spans="1:18" s="27" customFormat="1" ht="30" customHeight="1" x14ac:dyDescent="0.3">
      <c r="A497" s="2">
        <v>239</v>
      </c>
      <c r="B497" s="2" t="s">
        <v>407</v>
      </c>
      <c r="C497" s="2" t="s">
        <v>681</v>
      </c>
      <c r="D497" s="2" t="s">
        <v>679</v>
      </c>
      <c r="E497" s="28">
        <v>194</v>
      </c>
      <c r="F497" s="31">
        <f t="shared" si="2"/>
        <v>194</v>
      </c>
      <c r="G497" s="30" t="s">
        <v>682</v>
      </c>
      <c r="H497" s="2"/>
      <c r="I497" s="30"/>
      <c r="J497" s="30"/>
      <c r="K497" s="30"/>
      <c r="L497" s="30"/>
      <c r="M497" s="30"/>
      <c r="N497" s="30"/>
      <c r="O497" s="30"/>
      <c r="P497" s="31"/>
    </row>
    <row r="498" spans="1:18" s="27" customFormat="1" ht="30" customHeight="1" x14ac:dyDescent="0.3">
      <c r="A498" s="2">
        <v>240</v>
      </c>
      <c r="B498" s="2" t="s">
        <v>407</v>
      </c>
      <c r="C498" s="2" t="s">
        <v>683</v>
      </c>
      <c r="D498" s="2" t="s">
        <v>466</v>
      </c>
      <c r="E498" s="28">
        <v>85</v>
      </c>
      <c r="F498" s="31">
        <f t="shared" si="2"/>
        <v>85</v>
      </c>
      <c r="G498" s="30" t="s">
        <v>649</v>
      </c>
      <c r="H498" s="2"/>
      <c r="I498" s="30"/>
      <c r="J498" s="30"/>
      <c r="K498" s="30"/>
      <c r="L498" s="30"/>
      <c r="M498" s="30"/>
      <c r="N498" s="30"/>
      <c r="O498" s="30"/>
      <c r="P498" s="31"/>
    </row>
    <row r="499" spans="1:18" s="27" customFormat="1" ht="30" customHeight="1" x14ac:dyDescent="0.3">
      <c r="A499" s="2">
        <v>241</v>
      </c>
      <c r="B499" s="2" t="s">
        <v>407</v>
      </c>
      <c r="C499" s="2" t="s">
        <v>684</v>
      </c>
      <c r="D499" s="2" t="s">
        <v>685</v>
      </c>
      <c r="E499" s="28">
        <v>24</v>
      </c>
      <c r="F499" s="31">
        <v>24</v>
      </c>
      <c r="G499" s="30" t="s">
        <v>649</v>
      </c>
      <c r="H499" s="2"/>
      <c r="I499" s="30"/>
      <c r="J499" s="30"/>
      <c r="K499" s="30"/>
      <c r="L499" s="30"/>
      <c r="M499" s="30"/>
      <c r="N499" s="30"/>
      <c r="O499" s="30"/>
      <c r="P499" s="31"/>
    </row>
    <row r="500" spans="1:18" s="27" customFormat="1" ht="30" customHeight="1" x14ac:dyDescent="0.3">
      <c r="A500" s="2">
        <v>242</v>
      </c>
      <c r="B500" s="2" t="s">
        <v>407</v>
      </c>
      <c r="C500" s="2" t="s">
        <v>686</v>
      </c>
      <c r="D500" s="2" t="s">
        <v>466</v>
      </c>
      <c r="E500" s="28">
        <v>1</v>
      </c>
      <c r="F500" s="31">
        <f t="shared" si="2"/>
        <v>1</v>
      </c>
      <c r="G500" s="30" t="s">
        <v>644</v>
      </c>
      <c r="H500" s="2"/>
      <c r="I500" s="30"/>
      <c r="J500" s="30"/>
      <c r="K500" s="30"/>
      <c r="L500" s="30"/>
      <c r="M500" s="30"/>
      <c r="N500" s="30"/>
      <c r="O500" s="30"/>
      <c r="P500" s="31"/>
    </row>
    <row r="501" spans="1:18" s="27" customFormat="1" ht="30" customHeight="1" x14ac:dyDescent="0.3">
      <c r="A501" s="2">
        <v>243</v>
      </c>
      <c r="B501" s="2" t="s">
        <v>407</v>
      </c>
      <c r="C501" s="2" t="s">
        <v>687</v>
      </c>
      <c r="D501" s="2" t="s">
        <v>671</v>
      </c>
      <c r="E501" s="28">
        <v>160</v>
      </c>
      <c r="F501" s="31">
        <f t="shared" si="2"/>
        <v>160</v>
      </c>
      <c r="G501" s="30" t="s">
        <v>604</v>
      </c>
      <c r="H501" s="2"/>
      <c r="I501" s="30"/>
      <c r="J501" s="30"/>
      <c r="K501" s="30"/>
      <c r="L501" s="30"/>
      <c r="M501" s="30"/>
      <c r="N501" s="30"/>
      <c r="O501" s="30"/>
      <c r="P501" s="31"/>
    </row>
    <row r="502" spans="1:18" s="27" customFormat="1" ht="30" customHeight="1" x14ac:dyDescent="0.3">
      <c r="A502" s="2">
        <v>244</v>
      </c>
      <c r="B502" s="2" t="s">
        <v>407</v>
      </c>
      <c r="C502" s="2" t="s">
        <v>688</v>
      </c>
      <c r="D502" s="2" t="s">
        <v>506</v>
      </c>
      <c r="E502" s="28">
        <v>19</v>
      </c>
      <c r="F502" s="31">
        <f t="shared" si="2"/>
        <v>19</v>
      </c>
      <c r="G502" s="30" t="s">
        <v>644</v>
      </c>
      <c r="H502" s="2"/>
      <c r="I502" s="30"/>
      <c r="J502" s="30"/>
      <c r="K502" s="30"/>
      <c r="L502" s="30"/>
      <c r="M502" s="30"/>
      <c r="N502" s="30"/>
      <c r="O502" s="30"/>
      <c r="P502" s="31"/>
    </row>
    <row r="503" spans="1:18" s="27" customFormat="1" ht="30" customHeight="1" x14ac:dyDescent="0.3">
      <c r="A503" s="2">
        <v>245</v>
      </c>
      <c r="B503" s="2" t="s">
        <v>407</v>
      </c>
      <c r="C503" s="2" t="s">
        <v>689</v>
      </c>
      <c r="D503" s="2" t="s">
        <v>690</v>
      </c>
      <c r="E503" s="28">
        <v>8457</v>
      </c>
      <c r="F503" s="31">
        <f t="shared" si="2"/>
        <v>8457</v>
      </c>
      <c r="G503" s="30" t="s">
        <v>691</v>
      </c>
      <c r="H503" s="2"/>
      <c r="I503" s="30"/>
      <c r="J503" s="30"/>
      <c r="K503" s="30"/>
      <c r="L503" s="30"/>
      <c r="M503" s="30"/>
      <c r="N503" s="30"/>
      <c r="O503" s="30"/>
      <c r="P503" s="31"/>
    </row>
    <row r="504" spans="1:18" s="27" customFormat="1" ht="30" customHeight="1" x14ac:dyDescent="0.3">
      <c r="A504" s="2">
        <v>246</v>
      </c>
      <c r="B504" s="2" t="s">
        <v>407</v>
      </c>
      <c r="C504" s="2" t="s">
        <v>692</v>
      </c>
      <c r="D504" s="2" t="s">
        <v>585</v>
      </c>
      <c r="E504" s="28">
        <v>128</v>
      </c>
      <c r="F504" s="31">
        <f t="shared" si="2"/>
        <v>128</v>
      </c>
      <c r="G504" s="30" t="s">
        <v>540</v>
      </c>
      <c r="H504" s="2"/>
      <c r="I504" s="30"/>
      <c r="J504" s="30"/>
      <c r="K504" s="30"/>
      <c r="L504" s="30"/>
      <c r="M504" s="30"/>
      <c r="N504" s="30"/>
      <c r="O504" s="30"/>
      <c r="P504" s="31"/>
    </row>
    <row r="505" spans="1:18" s="27" customFormat="1" ht="30" customHeight="1" x14ac:dyDescent="0.3">
      <c r="A505" s="2">
        <v>247</v>
      </c>
      <c r="B505" s="2" t="s">
        <v>407</v>
      </c>
      <c r="C505" s="2">
        <v>258</v>
      </c>
      <c r="D505" s="2" t="s">
        <v>693</v>
      </c>
      <c r="E505" s="28">
        <v>228</v>
      </c>
      <c r="F505" s="31">
        <f t="shared" si="2"/>
        <v>228</v>
      </c>
      <c r="G505" s="30" t="s">
        <v>694</v>
      </c>
      <c r="H505" s="2"/>
      <c r="I505" s="30"/>
      <c r="J505" s="30"/>
      <c r="K505" s="30"/>
      <c r="L505" s="30"/>
      <c r="M505" s="30"/>
      <c r="N505" s="30"/>
      <c r="O505" s="30"/>
      <c r="P505" s="31"/>
    </row>
    <row r="506" spans="1:18" ht="30" customHeight="1" x14ac:dyDescent="0.3">
      <c r="A506" s="2"/>
      <c r="B506" s="2"/>
      <c r="C506" s="2"/>
      <c r="D506" s="2"/>
      <c r="E506" s="28"/>
      <c r="F506" s="31"/>
      <c r="G506" s="2"/>
      <c r="H506" s="2"/>
      <c r="I506" s="2"/>
      <c r="J506" s="2"/>
      <c r="K506" s="2"/>
      <c r="L506" s="2"/>
      <c r="M506" s="2"/>
      <c r="N506" s="2"/>
      <c r="O506" s="2"/>
      <c r="P506" s="28"/>
      <c r="R506" s="27"/>
    </row>
    <row r="507" spans="1:18" ht="30" customHeight="1" x14ac:dyDescent="0.3">
      <c r="A507" s="83" t="s">
        <v>24</v>
      </c>
      <c r="B507" s="84"/>
      <c r="C507" s="23"/>
      <c r="D507" s="3"/>
      <c r="E507" s="26"/>
      <c r="F507" s="29">
        <f>SUM(F4:F505)</f>
        <v>228397</v>
      </c>
      <c r="G507" s="3"/>
      <c r="H507" s="3"/>
      <c r="I507" s="15"/>
      <c r="J507" s="15"/>
      <c r="K507" s="15"/>
      <c r="L507" s="15"/>
      <c r="M507" s="15"/>
      <c r="N507" s="15"/>
      <c r="O507" s="15"/>
      <c r="P507" s="3"/>
    </row>
    <row r="512" spans="1:18" x14ac:dyDescent="0.3">
      <c r="F512" s="16" t="e">
        <f>F507-#REF!</f>
        <v>#REF!</v>
      </c>
    </row>
  </sheetData>
  <mergeCells count="14">
    <mergeCell ref="P1:P3"/>
    <mergeCell ref="B1:B3"/>
    <mergeCell ref="D1:D3"/>
    <mergeCell ref="A507:B507"/>
    <mergeCell ref="G1:H2"/>
    <mergeCell ref="I1:K2"/>
    <mergeCell ref="A1:A3"/>
    <mergeCell ref="C1:C3"/>
    <mergeCell ref="E1:E2"/>
    <mergeCell ref="F1:F2"/>
    <mergeCell ref="L1:L3"/>
    <mergeCell ref="N1:N3"/>
    <mergeCell ref="O1:O3"/>
    <mergeCell ref="M1:M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&amp;C&amp;20편 입 용 지 조 서 (&amp;P)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전체집계표</vt:lpstr>
      <vt:lpstr>용지조서-전체</vt:lpstr>
      <vt:lpstr>'용지조서-전체'!Print_Area</vt:lpstr>
      <vt:lpstr>전체집계표!Print_Area</vt:lpstr>
      <vt:lpstr>'용지조서-전체'!Print_Titles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</dc:creator>
  <cp:lastModifiedBy>Windows 사용자</cp:lastModifiedBy>
  <cp:lastPrinted>2019-10-16T06:54:57Z</cp:lastPrinted>
  <dcterms:created xsi:type="dcterms:W3CDTF">2016-09-20T07:27:58Z</dcterms:created>
  <dcterms:modified xsi:type="dcterms:W3CDTF">2020-03-16T11:01:40Z</dcterms:modified>
</cp:coreProperties>
</file>