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505" yWindow="-15" windowWidth="14340" windowHeight="12465"/>
  </bookViews>
  <sheets>
    <sheet name="전체" sheetId="29" r:id="rId1"/>
    <sheet name="DB" sheetId="1" state="hidden" r:id="rId2"/>
    <sheet name="1" sheetId="9" state="hidden" r:id="rId3"/>
    <sheet name="Sheet1" sheetId="14" state="hidden" r:id="rId4"/>
    <sheet name="조서 (2)" sheetId="15" state="hidden" r:id="rId5"/>
  </sheets>
  <definedNames>
    <definedName name="_xlnm._FilterDatabase" localSheetId="1" hidden="1">DB!$A$1:$L$1</definedName>
    <definedName name="_xlnm._FilterDatabase" localSheetId="0" hidden="1">전체!$A$4:$U$166</definedName>
    <definedName name="_xlnm._FilterDatabase" localSheetId="4" hidden="1">'조서 (2)'!$B$4:$U$134</definedName>
    <definedName name="_xlnm.Print_Area" localSheetId="2">'1'!$A$1:$K$19</definedName>
    <definedName name="_xlnm.Print_Area" localSheetId="0">전체!$B$2:$N$175</definedName>
    <definedName name="_xlnm.Print_Area" localSheetId="4">'조서 (2)'!$C$2:$N$133</definedName>
    <definedName name="_xlnm.Print_Titles" localSheetId="2">'1'!$A$1:$IV$4</definedName>
    <definedName name="_xlnm.Print_Titles" localSheetId="0">전체!$2:$4</definedName>
    <definedName name="_xlnm.Print_Titles" localSheetId="4">'조서 (2)'!$2:$4</definedName>
  </definedNames>
  <calcPr calcId="152511"/>
</workbook>
</file>

<file path=xl/calcChain.xml><?xml version="1.0" encoding="utf-8"?>
<calcChain xmlns="http://schemas.openxmlformats.org/spreadsheetml/2006/main">
  <c r="R142" i="29" l="1"/>
  <c r="S142" i="29" s="1"/>
  <c r="I93" i="29"/>
  <c r="R94" i="29"/>
  <c r="S94" i="29" s="1"/>
  <c r="I92" i="29"/>
  <c r="I91" i="29"/>
  <c r="R91" i="29" s="1"/>
  <c r="S91" i="29" s="1"/>
  <c r="I90" i="29"/>
  <c r="R90" i="29" s="1"/>
  <c r="S90" i="29" s="1"/>
  <c r="I89" i="29"/>
  <c r="R89" i="29" s="1"/>
  <c r="S89" i="29" s="1"/>
  <c r="I87" i="29"/>
  <c r="R87" i="29" s="1"/>
  <c r="S87" i="29" s="1"/>
  <c r="I86" i="29"/>
  <c r="R86" i="29" s="1"/>
  <c r="S86" i="29" s="1"/>
  <c r="I84" i="29"/>
  <c r="R84" i="29" s="1"/>
  <c r="S84" i="29" s="1"/>
  <c r="I80" i="29"/>
  <c r="R80" i="29" s="1"/>
  <c r="S80" i="29" s="1"/>
  <c r="I79" i="29"/>
  <c r="R79" i="29" s="1"/>
  <c r="S79" i="29" s="1"/>
  <c r="I78" i="29"/>
  <c r="R78" i="29" s="1"/>
  <c r="S78" i="29" s="1"/>
  <c r="I77" i="29"/>
  <c r="R77" i="29" s="1"/>
  <c r="S77" i="29" s="1"/>
  <c r="I76" i="29"/>
  <c r="I75" i="29"/>
  <c r="R75" i="29" s="1"/>
  <c r="S75" i="29" s="1"/>
  <c r="I74" i="29"/>
  <c r="R74" i="29" s="1"/>
  <c r="S74" i="29" s="1"/>
  <c r="I73" i="29"/>
  <c r="R73" i="29" s="1"/>
  <c r="S73" i="29" s="1"/>
  <c r="I72" i="29"/>
  <c r="R72" i="29" s="1"/>
  <c r="S72" i="29" s="1"/>
  <c r="I70" i="29"/>
  <c r="R70" i="29" s="1"/>
  <c r="S70" i="29" s="1"/>
  <c r="I69" i="29"/>
  <c r="R69" i="29" s="1"/>
  <c r="S69" i="29" s="1"/>
  <c r="I68" i="29"/>
  <c r="I67" i="29"/>
  <c r="R67" i="29" s="1"/>
  <c r="S67" i="29" s="1"/>
  <c r="I66" i="29"/>
  <c r="R66" i="29" s="1"/>
  <c r="S66" i="29" s="1"/>
  <c r="I65" i="29"/>
  <c r="R65" i="29" s="1"/>
  <c r="S65" i="29" s="1"/>
  <c r="I64" i="29"/>
  <c r="R64" i="29" s="1"/>
  <c r="S64" i="29" s="1"/>
  <c r="I63" i="29"/>
  <c r="R63" i="29" s="1"/>
  <c r="S63" i="29" s="1"/>
  <c r="I62" i="29"/>
  <c r="R62" i="29" s="1"/>
  <c r="S62" i="29" s="1"/>
  <c r="I61" i="29"/>
  <c r="I60" i="29"/>
  <c r="R60" i="29" s="1"/>
  <c r="S60" i="29" s="1"/>
  <c r="I59" i="29"/>
  <c r="R59" i="29" s="1"/>
  <c r="S59" i="29" s="1"/>
  <c r="I58" i="29"/>
  <c r="R58" i="29" s="1"/>
  <c r="S58" i="29" s="1"/>
  <c r="I57" i="29"/>
  <c r="R57" i="29" s="1"/>
  <c r="S57" i="29" s="1"/>
  <c r="I56" i="29"/>
  <c r="I55" i="29"/>
  <c r="I54" i="29"/>
  <c r="I53" i="29"/>
  <c r="R53" i="29" s="1"/>
  <c r="S53" i="29" s="1"/>
  <c r="I52" i="29"/>
  <c r="R52" i="29" s="1"/>
  <c r="S52" i="29" s="1"/>
  <c r="R51" i="29"/>
  <c r="S51" i="29" s="1"/>
  <c r="R50" i="29"/>
  <c r="S50" i="29" s="1"/>
  <c r="R49" i="29"/>
  <c r="S49" i="29" s="1"/>
  <c r="I48" i="29"/>
  <c r="R48" i="29" s="1"/>
  <c r="S48" i="29" s="1"/>
  <c r="I47" i="29"/>
  <c r="R47" i="29" s="1"/>
  <c r="S47" i="29" s="1"/>
  <c r="I46" i="29"/>
  <c r="R46" i="29" s="1"/>
  <c r="S46" i="29" s="1"/>
  <c r="I45" i="29"/>
  <c r="R44" i="29"/>
  <c r="S44" i="29" s="1"/>
  <c r="R43" i="29"/>
  <c r="S43" i="29" s="1"/>
  <c r="R42" i="29"/>
  <c r="S42" i="29" s="1"/>
  <c r="I40" i="29"/>
  <c r="R40" i="29" s="1"/>
  <c r="S40" i="29" s="1"/>
  <c r="I39" i="29"/>
  <c r="R39" i="29" s="1"/>
  <c r="S39" i="29" s="1"/>
  <c r="I38" i="29"/>
  <c r="I37" i="29"/>
  <c r="R37" i="29" s="1"/>
  <c r="S37" i="29" s="1"/>
  <c r="I36" i="29"/>
  <c r="R36" i="29" s="1"/>
  <c r="S36" i="29" s="1"/>
  <c r="I35" i="29"/>
  <c r="R35" i="29" s="1"/>
  <c r="S35" i="29" s="1"/>
  <c r="I34" i="29"/>
  <c r="R34" i="29" s="1"/>
  <c r="S34" i="29" s="1"/>
  <c r="I33" i="29"/>
  <c r="R33" i="29" s="1"/>
  <c r="S33" i="29" s="1"/>
  <c r="I32" i="29"/>
  <c r="I31" i="29"/>
  <c r="R31" i="29" s="1"/>
  <c r="S31" i="29" s="1"/>
  <c r="I30" i="29"/>
  <c r="R30" i="29" s="1"/>
  <c r="S30" i="29" s="1"/>
  <c r="I29" i="29"/>
  <c r="R29" i="29" s="1"/>
  <c r="S29" i="29" s="1"/>
  <c r="I28" i="29"/>
  <c r="R28" i="29" s="1"/>
  <c r="S28" i="29" s="1"/>
  <c r="I27" i="29"/>
  <c r="R27" i="29" s="1"/>
  <c r="S27" i="29" s="1"/>
  <c r="I25" i="29"/>
  <c r="R25" i="29" s="1"/>
  <c r="S25" i="29" s="1"/>
  <c r="I24" i="29"/>
  <c r="R24" i="29" s="1"/>
  <c r="S24" i="29" s="1"/>
  <c r="I23" i="29"/>
  <c r="R23" i="29" s="1"/>
  <c r="S23" i="29" s="1"/>
  <c r="I22" i="29"/>
  <c r="R22" i="29" s="1"/>
  <c r="S22" i="29" s="1"/>
  <c r="I21" i="29"/>
  <c r="I20" i="29"/>
  <c r="R20" i="29" s="1"/>
  <c r="S20" i="29" s="1"/>
  <c r="I19" i="29"/>
  <c r="R19" i="29" s="1"/>
  <c r="S19" i="29" s="1"/>
  <c r="R17" i="29"/>
  <c r="S17" i="29" s="1"/>
  <c r="I16" i="29"/>
  <c r="R16" i="29" s="1"/>
  <c r="S16" i="29" s="1"/>
  <c r="I15" i="29"/>
  <c r="R15" i="29" s="1"/>
  <c r="S15" i="29" s="1"/>
  <c r="I14" i="29"/>
  <c r="R14" i="29" s="1"/>
  <c r="S14" i="29" s="1"/>
  <c r="I13" i="29"/>
  <c r="R13" i="29" s="1"/>
  <c r="S13" i="29" s="1"/>
  <c r="I12" i="29"/>
  <c r="R12" i="29" s="1"/>
  <c r="S12" i="29" s="1"/>
  <c r="I11" i="29"/>
  <c r="I10" i="29"/>
  <c r="R10" i="29" s="1"/>
  <c r="S10" i="29" s="1"/>
  <c r="I9" i="29"/>
  <c r="I8" i="29"/>
  <c r="R8" i="29" s="1"/>
  <c r="S8" i="29" s="1"/>
  <c r="I7" i="29"/>
  <c r="R7" i="29" s="1"/>
  <c r="S7" i="29" s="1"/>
  <c r="I6" i="29"/>
  <c r="R6" i="29" s="1"/>
  <c r="S6" i="29" s="1"/>
  <c r="I5" i="29"/>
  <c r="R5" i="29" s="1"/>
  <c r="S5" i="29" s="1"/>
  <c r="R11" i="29"/>
  <c r="S11" i="29" s="1"/>
  <c r="R18" i="29"/>
  <c r="S18" i="29" s="1"/>
  <c r="R9" i="29"/>
  <c r="S9" i="29" s="1"/>
  <c r="R26" i="29"/>
  <c r="S26" i="29" s="1"/>
  <c r="I108" i="29"/>
  <c r="R108" i="29" s="1"/>
  <c r="S108" i="29" s="1"/>
  <c r="I95" i="29"/>
  <c r="I41" i="29"/>
  <c r="R32" i="29"/>
  <c r="S32" i="29" s="1"/>
  <c r="R120" i="29"/>
  <c r="S120" i="29" s="1"/>
  <c r="R38" i="29"/>
  <c r="S38" i="29" s="1"/>
  <c r="R41" i="29"/>
  <c r="S41" i="29" s="1"/>
  <c r="R45" i="29"/>
  <c r="S45" i="29" s="1"/>
  <c r="R61" i="29"/>
  <c r="S61" i="29" s="1"/>
  <c r="R68" i="29"/>
  <c r="S68" i="29" s="1"/>
  <c r="R71" i="29"/>
  <c r="S71" i="29" s="1"/>
  <c r="R76" i="29"/>
  <c r="S76" i="29" s="1"/>
  <c r="R81" i="29"/>
  <c r="S81" i="29" s="1"/>
  <c r="R82" i="29"/>
  <c r="S82" i="29" s="1"/>
  <c r="R83" i="29"/>
  <c r="S83" i="29" s="1"/>
  <c r="R85" i="29"/>
  <c r="S85" i="29" s="1"/>
  <c r="R88" i="29"/>
  <c r="S88" i="29" s="1"/>
  <c r="R92" i="29"/>
  <c r="S92" i="29" s="1"/>
  <c r="R96" i="29"/>
  <c r="S96" i="29" s="1"/>
  <c r="R97" i="29"/>
  <c r="S97" i="29" s="1"/>
  <c r="R98" i="29"/>
  <c r="S98" i="29" s="1"/>
  <c r="R99" i="29"/>
  <c r="S99" i="29" s="1"/>
  <c r="R100" i="29"/>
  <c r="S100" i="29" s="1"/>
  <c r="R101" i="29"/>
  <c r="S101" i="29" s="1"/>
  <c r="R102" i="29"/>
  <c r="S102" i="29" s="1"/>
  <c r="R103" i="29"/>
  <c r="S103" i="29" s="1"/>
  <c r="R104" i="29"/>
  <c r="S104" i="29" s="1"/>
  <c r="R105" i="29"/>
  <c r="S105" i="29" s="1"/>
  <c r="R106" i="29"/>
  <c r="S106" i="29" s="1"/>
  <c r="R107" i="29"/>
  <c r="S107" i="29" s="1"/>
  <c r="R109" i="29"/>
  <c r="S109" i="29" s="1"/>
  <c r="R110" i="29"/>
  <c r="S110" i="29" s="1"/>
  <c r="R111" i="29"/>
  <c r="S111" i="29" s="1"/>
  <c r="R112" i="29"/>
  <c r="S112" i="29" s="1"/>
  <c r="R113" i="29"/>
  <c r="S113" i="29" s="1"/>
  <c r="R114" i="29"/>
  <c r="S114" i="29" s="1"/>
  <c r="R115" i="29"/>
  <c r="S115" i="29" s="1"/>
  <c r="R116" i="29"/>
  <c r="S116" i="29" s="1"/>
  <c r="R117" i="29"/>
  <c r="S117" i="29" s="1"/>
  <c r="R118" i="29"/>
  <c r="S118" i="29" s="1"/>
  <c r="R119" i="29"/>
  <c r="S119" i="29" s="1"/>
  <c r="R121" i="29"/>
  <c r="S121" i="29" s="1"/>
  <c r="R122" i="29"/>
  <c r="S122" i="29" s="1"/>
  <c r="R123" i="29"/>
  <c r="S123" i="29" s="1"/>
  <c r="R124" i="29"/>
  <c r="S124" i="29" s="1"/>
  <c r="R125" i="29"/>
  <c r="S125" i="29" s="1"/>
  <c r="R126" i="29"/>
  <c r="S126" i="29" s="1"/>
  <c r="R127" i="29"/>
  <c r="S127" i="29" s="1"/>
  <c r="R128" i="29"/>
  <c r="S128" i="29" s="1"/>
  <c r="R129" i="29"/>
  <c r="S129" i="29" s="1"/>
  <c r="R130" i="29"/>
  <c r="S130" i="29" s="1"/>
  <c r="R131" i="29"/>
  <c r="S131" i="29" s="1"/>
  <c r="R132" i="29"/>
  <c r="S132" i="29" s="1"/>
  <c r="R133" i="29"/>
  <c r="S133" i="29" s="1"/>
  <c r="R134" i="29"/>
  <c r="S134" i="29" s="1"/>
  <c r="R135" i="29"/>
  <c r="S135" i="29" s="1"/>
  <c r="R136" i="29"/>
  <c r="S136" i="29" s="1"/>
  <c r="R137" i="29"/>
  <c r="S137" i="29" s="1"/>
  <c r="R138" i="29"/>
  <c r="S138" i="29" s="1"/>
  <c r="R139" i="29"/>
  <c r="S139" i="29" s="1"/>
  <c r="R140" i="29"/>
  <c r="S140" i="29" s="1"/>
  <c r="R141" i="29"/>
  <c r="S141" i="29" s="1"/>
  <c r="R144" i="29"/>
  <c r="S144" i="29" s="1"/>
  <c r="R145" i="29"/>
  <c r="S145" i="29" s="1"/>
  <c r="R146" i="29"/>
  <c r="S146" i="29" s="1"/>
  <c r="R147" i="29"/>
  <c r="S147" i="29" s="1"/>
  <c r="R148" i="29"/>
  <c r="S148" i="29" s="1"/>
  <c r="R149" i="29"/>
  <c r="S149" i="29" s="1"/>
  <c r="R150" i="29"/>
  <c r="S150" i="29" s="1"/>
  <c r="R151" i="29"/>
  <c r="S151" i="29" s="1"/>
  <c r="R152" i="29"/>
  <c r="S152" i="29" s="1"/>
  <c r="R153" i="29"/>
  <c r="S153" i="29" s="1"/>
  <c r="R154" i="29"/>
  <c r="S154" i="29" s="1"/>
  <c r="R155" i="29"/>
  <c r="S155" i="29" s="1"/>
  <c r="R156" i="29"/>
  <c r="S156" i="29" s="1"/>
  <c r="R157" i="29"/>
  <c r="S157" i="29" s="1"/>
  <c r="R158" i="29"/>
  <c r="S158" i="29" s="1"/>
  <c r="R159" i="29"/>
  <c r="S159" i="29" s="1"/>
  <c r="R160" i="29"/>
  <c r="S160" i="29" s="1"/>
  <c r="R161" i="29"/>
  <c r="S161" i="29" s="1"/>
  <c r="R162" i="29"/>
  <c r="S162" i="29" s="1"/>
  <c r="R163" i="29"/>
  <c r="S163" i="29" s="1"/>
  <c r="R164" i="29"/>
  <c r="S164" i="29" s="1"/>
  <c r="O6" i="29"/>
  <c r="O7" i="29"/>
  <c r="Q7" i="29" s="1"/>
  <c r="O8" i="29"/>
  <c r="Q8" i="29" s="1"/>
  <c r="O9" i="29"/>
  <c r="Q9" i="29" s="1"/>
  <c r="O10" i="29"/>
  <c r="Q10" i="29" s="1"/>
  <c r="O11" i="29"/>
  <c r="O12" i="29"/>
  <c r="Q12" i="29" s="1"/>
  <c r="O13" i="29"/>
  <c r="Q13" i="29" s="1"/>
  <c r="O14" i="29"/>
  <c r="Q14" i="29" s="1"/>
  <c r="O15" i="29"/>
  <c r="Q15" i="29" s="1"/>
  <c r="O16" i="29"/>
  <c r="Q16" i="29" s="1"/>
  <c r="O17" i="29"/>
  <c r="Q17" i="29" s="1"/>
  <c r="O18" i="29"/>
  <c r="Q18" i="29" s="1"/>
  <c r="O19" i="29"/>
  <c r="Q19" i="29" s="1"/>
  <c r="O20" i="29"/>
  <c r="Q20" i="29" s="1"/>
  <c r="O21" i="29"/>
  <c r="Q21" i="29" s="1"/>
  <c r="O22" i="29"/>
  <c r="Q22" i="29" s="1"/>
  <c r="O23" i="29"/>
  <c r="Q23" i="29" s="1"/>
  <c r="O24" i="29"/>
  <c r="Q24" i="29" s="1"/>
  <c r="O25" i="29"/>
  <c r="Q25" i="29" s="1"/>
  <c r="O26" i="29"/>
  <c r="Q26" i="29" s="1"/>
  <c r="O27" i="29"/>
  <c r="Q27" i="29" s="1"/>
  <c r="O28" i="29"/>
  <c r="Q28" i="29" s="1"/>
  <c r="O29" i="29"/>
  <c r="Q29" i="29" s="1"/>
  <c r="O30" i="29"/>
  <c r="Q30" i="29" s="1"/>
  <c r="O31" i="29"/>
  <c r="Q31" i="29" s="1"/>
  <c r="O32" i="29"/>
  <c r="Q32" i="29" s="1"/>
  <c r="O33" i="29"/>
  <c r="Q33" i="29" s="1"/>
  <c r="O34" i="29"/>
  <c r="Q34" i="29" s="1"/>
  <c r="O35" i="29"/>
  <c r="Q35" i="29" s="1"/>
  <c r="O36" i="29"/>
  <c r="Q36" i="29" s="1"/>
  <c r="O37" i="29"/>
  <c r="Q37" i="29" s="1"/>
  <c r="O38" i="29"/>
  <c r="Q38" i="29" s="1"/>
  <c r="O39" i="29"/>
  <c r="Q39" i="29" s="1"/>
  <c r="O40" i="29"/>
  <c r="Q40" i="29" s="1"/>
  <c r="O41" i="29"/>
  <c r="Q41" i="29" s="1"/>
  <c r="O42" i="29"/>
  <c r="Q42" i="29" s="1"/>
  <c r="O43" i="29"/>
  <c r="Q43" i="29" s="1"/>
  <c r="O44" i="29"/>
  <c r="Q44" i="29" s="1"/>
  <c r="O45" i="29"/>
  <c r="Q45" i="29" s="1"/>
  <c r="O46" i="29"/>
  <c r="Q46" i="29" s="1"/>
  <c r="O47" i="29"/>
  <c r="Q47" i="29" s="1"/>
  <c r="O48" i="29"/>
  <c r="Q48" i="29" s="1"/>
  <c r="O49" i="29"/>
  <c r="Q49" i="29" s="1"/>
  <c r="O50" i="29"/>
  <c r="Q50" i="29" s="1"/>
  <c r="O51" i="29"/>
  <c r="Q51" i="29" s="1"/>
  <c r="O52" i="29"/>
  <c r="Q52" i="29" s="1"/>
  <c r="O57" i="29"/>
  <c r="Q57" i="29" s="1"/>
  <c r="O58" i="29"/>
  <c r="Q58" i="29" s="1"/>
  <c r="O59" i="29"/>
  <c r="Q59" i="29" s="1"/>
  <c r="O60" i="29"/>
  <c r="Q60" i="29" s="1"/>
  <c r="O61" i="29"/>
  <c r="Q61" i="29" s="1"/>
  <c r="O62" i="29"/>
  <c r="Q62" i="29" s="1"/>
  <c r="O63" i="29"/>
  <c r="Q63" i="29" s="1"/>
  <c r="O64" i="29"/>
  <c r="Q64" i="29" s="1"/>
  <c r="O65" i="29"/>
  <c r="Q65" i="29" s="1"/>
  <c r="O66" i="29"/>
  <c r="Q66" i="29" s="1"/>
  <c r="O67" i="29"/>
  <c r="Q67" i="29" s="1"/>
  <c r="O68" i="29"/>
  <c r="Q68" i="29" s="1"/>
  <c r="O69" i="29"/>
  <c r="Q69" i="29" s="1"/>
  <c r="O70" i="29"/>
  <c r="Q70" i="29" s="1"/>
  <c r="O71" i="29"/>
  <c r="Q71" i="29" s="1"/>
  <c r="O72" i="29"/>
  <c r="Q72" i="29" s="1"/>
  <c r="O73" i="29"/>
  <c r="Q73" i="29" s="1"/>
  <c r="O74" i="29"/>
  <c r="Q74" i="29" s="1"/>
  <c r="O75" i="29"/>
  <c r="Q75" i="29" s="1"/>
  <c r="O76" i="29"/>
  <c r="Q76" i="29" s="1"/>
  <c r="O77" i="29"/>
  <c r="Q77" i="29" s="1"/>
  <c r="O78" i="29"/>
  <c r="Q78" i="29" s="1"/>
  <c r="O79" i="29"/>
  <c r="Q79" i="29" s="1"/>
  <c r="O80" i="29"/>
  <c r="Q80" i="29" s="1"/>
  <c r="O81" i="29"/>
  <c r="Q81" i="29" s="1"/>
  <c r="O82" i="29"/>
  <c r="Q82" i="29" s="1"/>
  <c r="O83" i="29"/>
  <c r="Q83" i="29" s="1"/>
  <c r="O84" i="29"/>
  <c r="Q84" i="29" s="1"/>
  <c r="O85" i="29"/>
  <c r="Q85" i="29" s="1"/>
  <c r="O86" i="29"/>
  <c r="Q86" i="29" s="1"/>
  <c r="O87" i="29"/>
  <c r="Q87" i="29" s="1"/>
  <c r="O88" i="29"/>
  <c r="Q88" i="29" s="1"/>
  <c r="O89" i="29"/>
  <c r="Q89" i="29" s="1"/>
  <c r="O90" i="29"/>
  <c r="Q90" i="29" s="1"/>
  <c r="O91" i="29"/>
  <c r="Q91" i="29" s="1"/>
  <c r="O92" i="29"/>
  <c r="Q92" i="29" s="1"/>
  <c r="O93" i="29"/>
  <c r="Q93" i="29" s="1"/>
  <c r="O94" i="29"/>
  <c r="Q94" i="29" s="1"/>
  <c r="O95" i="29"/>
  <c r="Q95" i="29" s="1"/>
  <c r="O96" i="29"/>
  <c r="Q96" i="29" s="1"/>
  <c r="O97" i="29"/>
  <c r="Q97" i="29" s="1"/>
  <c r="O98" i="29"/>
  <c r="Q98" i="29" s="1"/>
  <c r="O99" i="29"/>
  <c r="Q99" i="29" s="1"/>
  <c r="O100" i="29"/>
  <c r="Q100" i="29" s="1"/>
  <c r="O101" i="29"/>
  <c r="Q101" i="29" s="1"/>
  <c r="O102" i="29"/>
  <c r="Q102" i="29" s="1"/>
  <c r="O103" i="29"/>
  <c r="Q103" i="29" s="1"/>
  <c r="O104" i="29"/>
  <c r="Q104" i="29" s="1"/>
  <c r="O105" i="29"/>
  <c r="Q105" i="29" s="1"/>
  <c r="O106" i="29"/>
  <c r="Q106" i="29" s="1"/>
  <c r="O107" i="29"/>
  <c r="Q107" i="29" s="1"/>
  <c r="O108" i="29"/>
  <c r="Q108" i="29" s="1"/>
  <c r="O109" i="29"/>
  <c r="Q109" i="29" s="1"/>
  <c r="O110" i="29"/>
  <c r="Q110" i="29" s="1"/>
  <c r="O111" i="29"/>
  <c r="Q111" i="29" s="1"/>
  <c r="O112" i="29"/>
  <c r="Q112" i="29" s="1"/>
  <c r="O113" i="29"/>
  <c r="Q113" i="29" s="1"/>
  <c r="O114" i="29"/>
  <c r="Q114" i="29" s="1"/>
  <c r="O115" i="29"/>
  <c r="Q115" i="29" s="1"/>
  <c r="O116" i="29"/>
  <c r="Q116" i="29" s="1"/>
  <c r="O117" i="29"/>
  <c r="Q117" i="29" s="1"/>
  <c r="O118" i="29"/>
  <c r="Q118" i="29" s="1"/>
  <c r="O119" i="29"/>
  <c r="Q119" i="29" s="1"/>
  <c r="O121" i="29"/>
  <c r="Q121" i="29" s="1"/>
  <c r="O122" i="29"/>
  <c r="Q122" i="29" s="1"/>
  <c r="O123" i="29"/>
  <c r="Q123" i="29" s="1"/>
  <c r="O124" i="29"/>
  <c r="Q124" i="29" s="1"/>
  <c r="O125" i="29"/>
  <c r="Q125" i="29" s="1"/>
  <c r="O126" i="29"/>
  <c r="Q126" i="29" s="1"/>
  <c r="O127" i="29"/>
  <c r="Q127" i="29" s="1"/>
  <c r="O128" i="29"/>
  <c r="Q128" i="29" s="1"/>
  <c r="O129" i="29"/>
  <c r="Q129" i="29" s="1"/>
  <c r="O130" i="29"/>
  <c r="Q130" i="29" s="1"/>
  <c r="O131" i="29"/>
  <c r="Q131" i="29" s="1"/>
  <c r="O132" i="29"/>
  <c r="Q132" i="29" s="1"/>
  <c r="O133" i="29"/>
  <c r="Q133" i="29" s="1"/>
  <c r="O134" i="29"/>
  <c r="Q134" i="29" s="1"/>
  <c r="O135" i="29"/>
  <c r="Q135" i="29" s="1"/>
  <c r="O136" i="29"/>
  <c r="Q136" i="29" s="1"/>
  <c r="O137" i="29"/>
  <c r="Q137" i="29" s="1"/>
  <c r="O138" i="29"/>
  <c r="Q138" i="29" s="1"/>
  <c r="O139" i="29"/>
  <c r="Q139" i="29" s="1"/>
  <c r="O140" i="29"/>
  <c r="Q140" i="29" s="1"/>
  <c r="O141" i="29"/>
  <c r="Q141" i="29" s="1"/>
  <c r="O144" i="29"/>
  <c r="Q144" i="29" s="1"/>
  <c r="O145" i="29"/>
  <c r="Q145" i="29" s="1"/>
  <c r="O146" i="29"/>
  <c r="Q146" i="29" s="1"/>
  <c r="O147" i="29"/>
  <c r="Q147" i="29" s="1"/>
  <c r="O148" i="29"/>
  <c r="Q148" i="29" s="1"/>
  <c r="O149" i="29"/>
  <c r="Q149" i="29" s="1"/>
  <c r="O150" i="29"/>
  <c r="Q150" i="29" s="1"/>
  <c r="O151" i="29"/>
  <c r="Q151" i="29" s="1"/>
  <c r="O152" i="29"/>
  <c r="Q152" i="29" s="1"/>
  <c r="O153" i="29"/>
  <c r="Q153" i="29" s="1"/>
  <c r="O154" i="29"/>
  <c r="Q154" i="29" s="1"/>
  <c r="O155" i="29"/>
  <c r="Q155" i="29" s="1"/>
  <c r="O156" i="29"/>
  <c r="Q156" i="29" s="1"/>
  <c r="O157" i="29"/>
  <c r="Q157" i="29" s="1"/>
  <c r="O158" i="29"/>
  <c r="Q158" i="29" s="1"/>
  <c r="O159" i="29"/>
  <c r="Q159" i="29" s="1"/>
  <c r="O160" i="29"/>
  <c r="Q160" i="29" s="1"/>
  <c r="O161" i="29"/>
  <c r="Q161" i="29" s="1"/>
  <c r="O162" i="29"/>
  <c r="Q162" i="29" s="1"/>
  <c r="O163" i="29"/>
  <c r="Q163" i="29" s="1"/>
  <c r="O164" i="29"/>
  <c r="Q164" i="29" s="1"/>
  <c r="Q6" i="29"/>
  <c r="Q11" i="29"/>
  <c r="R95" i="29" l="1"/>
  <c r="S95" i="29" s="1"/>
  <c r="R21" i="29"/>
  <c r="S21" i="29" s="1"/>
  <c r="R93" i="29" l="1"/>
  <c r="S93" i="29" s="1"/>
  <c r="S3" i="29" s="1"/>
  <c r="O5" i="29"/>
  <c r="Q5" i="29" s="1"/>
  <c r="K134" i="15" l="1"/>
  <c r="Q133" i="15"/>
  <c r="R133" i="15" s="1"/>
  <c r="P133" i="15"/>
  <c r="Q132" i="15"/>
  <c r="R132" i="15" s="1"/>
  <c r="P132" i="15"/>
  <c r="Q131" i="15"/>
  <c r="R131" i="15" s="1"/>
  <c r="P131" i="15"/>
  <c r="Q130" i="15"/>
  <c r="R130" i="15" s="1"/>
  <c r="P130" i="15"/>
  <c r="Q129" i="15"/>
  <c r="R129" i="15" s="1"/>
  <c r="N129" i="15"/>
  <c r="P129" i="15" s="1"/>
  <c r="Q128" i="15"/>
  <c r="R128" i="15" s="1"/>
  <c r="N128" i="15"/>
  <c r="P128" i="15" s="1"/>
  <c r="Q127" i="15"/>
  <c r="R127" i="15" s="1"/>
  <c r="N127" i="15"/>
  <c r="P127" i="15" s="1"/>
  <c r="Q126" i="15"/>
  <c r="R126" i="15" s="1"/>
  <c r="N126" i="15"/>
  <c r="P126" i="15" s="1"/>
  <c r="Q125" i="15"/>
  <c r="R125" i="15" s="1"/>
  <c r="N125" i="15"/>
  <c r="P125" i="15" s="1"/>
  <c r="Q124" i="15"/>
  <c r="R124" i="15" s="1"/>
  <c r="N124" i="15"/>
  <c r="P124" i="15" s="1"/>
  <c r="Q123" i="15"/>
  <c r="R123" i="15" s="1"/>
  <c r="N123" i="15"/>
  <c r="P123" i="15" s="1"/>
  <c r="Q122" i="15"/>
  <c r="R122" i="15" s="1"/>
  <c r="N122" i="15"/>
  <c r="P122" i="15" s="1"/>
  <c r="Q121" i="15"/>
  <c r="R121" i="15" s="1"/>
  <c r="N121" i="15"/>
  <c r="P121" i="15" s="1"/>
  <c r="Q120" i="15"/>
  <c r="R120" i="15" s="1"/>
  <c r="N120" i="15"/>
  <c r="P120" i="15" s="1"/>
  <c r="Q119" i="15"/>
  <c r="R119" i="15" s="1"/>
  <c r="N119" i="15"/>
  <c r="P119" i="15" s="1"/>
  <c r="Q118" i="15"/>
  <c r="R118" i="15" s="1"/>
  <c r="N118" i="15"/>
  <c r="P118" i="15" s="1"/>
  <c r="Q117" i="15"/>
  <c r="R117" i="15" s="1"/>
  <c r="N117" i="15"/>
  <c r="P117" i="15" s="1"/>
  <c r="Q116" i="15"/>
  <c r="R116" i="15" s="1"/>
  <c r="N116" i="15"/>
  <c r="P116" i="15" s="1"/>
  <c r="Q115" i="15"/>
  <c r="R115" i="15" s="1"/>
  <c r="N115" i="15"/>
  <c r="P115" i="15" s="1"/>
  <c r="Q114" i="15"/>
  <c r="R114" i="15" s="1"/>
  <c r="N114" i="15"/>
  <c r="P114" i="15" s="1"/>
  <c r="Q113" i="15"/>
  <c r="R113" i="15" s="1"/>
  <c r="N113" i="15"/>
  <c r="P113" i="15" s="1"/>
  <c r="Q112" i="15"/>
  <c r="R112" i="15" s="1"/>
  <c r="N112" i="15"/>
  <c r="P112" i="15" s="1"/>
  <c r="Q111" i="15"/>
  <c r="R111" i="15" s="1"/>
  <c r="N111" i="15"/>
  <c r="P111" i="15" s="1"/>
  <c r="Q110" i="15"/>
  <c r="R110" i="15" s="1"/>
  <c r="N110" i="15"/>
  <c r="P110" i="15" s="1"/>
  <c r="Q109" i="15"/>
  <c r="R109" i="15" s="1"/>
  <c r="N109" i="15"/>
  <c r="P109" i="15" s="1"/>
  <c r="Q108" i="15"/>
  <c r="R108" i="15" s="1"/>
  <c r="N108" i="15"/>
  <c r="P108" i="15" s="1"/>
  <c r="Q107" i="15"/>
  <c r="R107" i="15" s="1"/>
  <c r="N107" i="15"/>
  <c r="P107" i="15" s="1"/>
  <c r="Q106" i="15"/>
  <c r="R106" i="15" s="1"/>
  <c r="N106" i="15"/>
  <c r="P106" i="15" s="1"/>
  <c r="Q105" i="15"/>
  <c r="R105" i="15" s="1"/>
  <c r="N105" i="15"/>
  <c r="P105" i="15" s="1"/>
  <c r="Q104" i="15"/>
  <c r="R104" i="15" s="1"/>
  <c r="N104" i="15"/>
  <c r="P104" i="15" s="1"/>
  <c r="Q103" i="15"/>
  <c r="R103" i="15" s="1"/>
  <c r="N103" i="15"/>
  <c r="P103" i="15" s="1"/>
  <c r="Q102" i="15"/>
  <c r="R102" i="15" s="1"/>
  <c r="N102" i="15"/>
  <c r="P102" i="15" s="1"/>
  <c r="Q101" i="15"/>
  <c r="R101" i="15" s="1"/>
  <c r="N101" i="15"/>
  <c r="P101" i="15" s="1"/>
  <c r="Q100" i="15"/>
  <c r="R100" i="15" s="1"/>
  <c r="N100" i="15"/>
  <c r="P100" i="15" s="1"/>
  <c r="Q99" i="15"/>
  <c r="R99" i="15" s="1"/>
  <c r="N99" i="15"/>
  <c r="P99" i="15" s="1"/>
  <c r="Q98" i="15"/>
  <c r="R98" i="15" s="1"/>
  <c r="N98" i="15"/>
  <c r="P98" i="15" s="1"/>
  <c r="Q97" i="15"/>
  <c r="R97" i="15" s="1"/>
  <c r="N97" i="15"/>
  <c r="P97" i="15" s="1"/>
  <c r="Q96" i="15"/>
  <c r="R96" i="15" s="1"/>
  <c r="N96" i="15"/>
  <c r="P96" i="15" s="1"/>
  <c r="Q95" i="15"/>
  <c r="R95" i="15" s="1"/>
  <c r="N95" i="15"/>
  <c r="P95" i="15" s="1"/>
  <c r="Q94" i="15"/>
  <c r="R94" i="15" s="1"/>
  <c r="N94" i="15"/>
  <c r="P94" i="15" s="1"/>
  <c r="Q93" i="15"/>
  <c r="R93" i="15" s="1"/>
  <c r="N93" i="15"/>
  <c r="P93" i="15" s="1"/>
  <c r="Q92" i="15"/>
  <c r="R92" i="15" s="1"/>
  <c r="N92" i="15"/>
  <c r="P92" i="15" s="1"/>
  <c r="Q91" i="15"/>
  <c r="R91" i="15" s="1"/>
  <c r="N91" i="15"/>
  <c r="P91" i="15" s="1"/>
  <c r="Q90" i="15"/>
  <c r="R90" i="15" s="1"/>
  <c r="N90" i="15"/>
  <c r="P90" i="15" s="1"/>
  <c r="Q89" i="15"/>
  <c r="R89" i="15" s="1"/>
  <c r="N89" i="15"/>
  <c r="P89" i="15" s="1"/>
  <c r="Q88" i="15"/>
  <c r="R88" i="15" s="1"/>
  <c r="N88" i="15"/>
  <c r="P88" i="15" s="1"/>
  <c r="Q87" i="15"/>
  <c r="R87" i="15" s="1"/>
  <c r="N87" i="15"/>
  <c r="P87" i="15" s="1"/>
  <c r="Q86" i="15"/>
  <c r="R86" i="15" s="1"/>
  <c r="N86" i="15"/>
  <c r="P86" i="15" s="1"/>
  <c r="Q85" i="15"/>
  <c r="R85" i="15" s="1"/>
  <c r="N85" i="15"/>
  <c r="P85" i="15" s="1"/>
  <c r="Q84" i="15"/>
  <c r="R84" i="15" s="1"/>
  <c r="N84" i="15"/>
  <c r="P84" i="15" s="1"/>
  <c r="Q83" i="15"/>
  <c r="R83" i="15" s="1"/>
  <c r="N83" i="15"/>
  <c r="P83" i="15" s="1"/>
  <c r="Q82" i="15"/>
  <c r="R82" i="15" s="1"/>
  <c r="N82" i="15"/>
  <c r="P82" i="15" s="1"/>
  <c r="Q81" i="15"/>
  <c r="R81" i="15" s="1"/>
  <c r="N81" i="15"/>
  <c r="P81" i="15" s="1"/>
  <c r="Q80" i="15"/>
  <c r="R80" i="15" s="1"/>
  <c r="N80" i="15"/>
  <c r="P80" i="15" s="1"/>
  <c r="Q79" i="15"/>
  <c r="R79" i="15" s="1"/>
  <c r="N79" i="15"/>
  <c r="P79" i="15" s="1"/>
  <c r="Q78" i="15"/>
  <c r="R78" i="15" s="1"/>
  <c r="N78" i="15"/>
  <c r="P78" i="15" s="1"/>
  <c r="Q77" i="15"/>
  <c r="R77" i="15" s="1"/>
  <c r="N77" i="15"/>
  <c r="P77" i="15" s="1"/>
  <c r="Q76" i="15"/>
  <c r="R76" i="15" s="1"/>
  <c r="N76" i="15"/>
  <c r="P76" i="15" s="1"/>
  <c r="Q75" i="15"/>
  <c r="R75" i="15" s="1"/>
  <c r="N75" i="15"/>
  <c r="P75" i="15" s="1"/>
  <c r="Q74" i="15"/>
  <c r="R74" i="15" s="1"/>
  <c r="N74" i="15"/>
  <c r="P74" i="15" s="1"/>
  <c r="Q73" i="15"/>
  <c r="R73" i="15" s="1"/>
  <c r="N73" i="15"/>
  <c r="P73" i="15" s="1"/>
  <c r="Q72" i="15"/>
  <c r="R72" i="15" s="1"/>
  <c r="N72" i="15"/>
  <c r="P72" i="15" s="1"/>
  <c r="Q71" i="15"/>
  <c r="R71" i="15" s="1"/>
  <c r="N71" i="15"/>
  <c r="P71" i="15" s="1"/>
  <c r="Q70" i="15"/>
  <c r="R70" i="15" s="1"/>
  <c r="N70" i="15"/>
  <c r="P70" i="15" s="1"/>
  <c r="Q69" i="15"/>
  <c r="R69" i="15" s="1"/>
  <c r="N69" i="15"/>
  <c r="P69" i="15" s="1"/>
  <c r="Q68" i="15"/>
  <c r="R68" i="15" s="1"/>
  <c r="N68" i="15"/>
  <c r="P68" i="15" s="1"/>
  <c r="Q67" i="15"/>
  <c r="R67" i="15" s="1"/>
  <c r="N67" i="15"/>
  <c r="P67" i="15" s="1"/>
  <c r="Q66" i="15"/>
  <c r="R66" i="15" s="1"/>
  <c r="N66" i="15"/>
  <c r="P66" i="15" s="1"/>
  <c r="Q65" i="15"/>
  <c r="R65" i="15" s="1"/>
  <c r="N65" i="15"/>
  <c r="P65" i="15" s="1"/>
  <c r="Q64" i="15"/>
  <c r="R64" i="15" s="1"/>
  <c r="N64" i="15"/>
  <c r="P64" i="15" s="1"/>
  <c r="Q63" i="15"/>
  <c r="R63" i="15" s="1"/>
  <c r="N63" i="15"/>
  <c r="P63" i="15" s="1"/>
  <c r="Q62" i="15"/>
  <c r="R62" i="15" s="1"/>
  <c r="N62" i="15"/>
  <c r="P62" i="15" s="1"/>
  <c r="Q61" i="15"/>
  <c r="R61" i="15" s="1"/>
  <c r="N61" i="15"/>
  <c r="P61" i="15" s="1"/>
  <c r="Q60" i="15"/>
  <c r="R60" i="15" s="1"/>
  <c r="N60" i="15"/>
  <c r="P60" i="15" s="1"/>
  <c r="Q59" i="15"/>
  <c r="R59" i="15" s="1"/>
  <c r="N59" i="15"/>
  <c r="P59" i="15" s="1"/>
  <c r="Q58" i="15"/>
  <c r="R58" i="15" s="1"/>
  <c r="N58" i="15"/>
  <c r="P58" i="15" s="1"/>
  <c r="Q57" i="15"/>
  <c r="R57" i="15" s="1"/>
  <c r="N57" i="15"/>
  <c r="P57" i="15" s="1"/>
  <c r="Q56" i="15"/>
  <c r="R56" i="15" s="1"/>
  <c r="N56" i="15"/>
  <c r="P56" i="15" s="1"/>
  <c r="Q55" i="15"/>
  <c r="R55" i="15" s="1"/>
  <c r="N55" i="15"/>
  <c r="P55" i="15" s="1"/>
  <c r="Q54" i="15"/>
  <c r="R54" i="15" s="1"/>
  <c r="N54" i="15"/>
  <c r="P54" i="15" s="1"/>
  <c r="Q53" i="15"/>
  <c r="R53" i="15" s="1"/>
  <c r="N53" i="15"/>
  <c r="P53" i="15" s="1"/>
  <c r="Q52" i="15"/>
  <c r="R52" i="15" s="1"/>
  <c r="N52" i="15"/>
  <c r="P52" i="15" s="1"/>
  <c r="Q51" i="15"/>
  <c r="R51" i="15" s="1"/>
  <c r="N51" i="15"/>
  <c r="P51" i="15" s="1"/>
  <c r="Q50" i="15"/>
  <c r="R50" i="15" s="1"/>
  <c r="N50" i="15"/>
  <c r="P50" i="15" s="1"/>
  <c r="Q49" i="15"/>
  <c r="R49" i="15" s="1"/>
  <c r="N49" i="15"/>
  <c r="P49" i="15" s="1"/>
  <c r="Q48" i="15"/>
  <c r="R48" i="15" s="1"/>
  <c r="N48" i="15"/>
  <c r="P48" i="15" s="1"/>
  <c r="Q47" i="15"/>
  <c r="R47" i="15" s="1"/>
  <c r="N47" i="15"/>
  <c r="P47" i="15" s="1"/>
  <c r="Q46" i="15"/>
  <c r="R46" i="15" s="1"/>
  <c r="N46" i="15"/>
  <c r="P46" i="15" s="1"/>
  <c r="Q45" i="15"/>
  <c r="R45" i="15" s="1"/>
  <c r="N45" i="15"/>
  <c r="P45" i="15" s="1"/>
  <c r="Q44" i="15"/>
  <c r="R44" i="15" s="1"/>
  <c r="N44" i="15"/>
  <c r="P44" i="15" s="1"/>
  <c r="Q43" i="15"/>
  <c r="R43" i="15" s="1"/>
  <c r="N43" i="15"/>
  <c r="P43" i="15" s="1"/>
  <c r="Q42" i="15"/>
  <c r="R42" i="15" s="1"/>
  <c r="N42" i="15"/>
  <c r="P42" i="15" s="1"/>
  <c r="Q41" i="15"/>
  <c r="R41" i="15" s="1"/>
  <c r="N41" i="15"/>
  <c r="P41" i="15" s="1"/>
  <c r="Q40" i="15"/>
  <c r="R40" i="15" s="1"/>
  <c r="N40" i="15"/>
  <c r="P40" i="15" s="1"/>
  <c r="Q39" i="15"/>
  <c r="R39" i="15" s="1"/>
  <c r="N39" i="15"/>
  <c r="P39" i="15" s="1"/>
  <c r="Q38" i="15"/>
  <c r="R38" i="15" s="1"/>
  <c r="N38" i="15"/>
  <c r="P38" i="15" s="1"/>
  <c r="Q37" i="15"/>
  <c r="R37" i="15" s="1"/>
  <c r="N37" i="15"/>
  <c r="P37" i="15" s="1"/>
  <c r="Q36" i="15"/>
  <c r="R36" i="15" s="1"/>
  <c r="N36" i="15"/>
  <c r="P36" i="15" s="1"/>
  <c r="Q35" i="15"/>
  <c r="R35" i="15" s="1"/>
  <c r="N35" i="15"/>
  <c r="P35" i="15" s="1"/>
  <c r="Q34" i="15"/>
  <c r="R34" i="15" s="1"/>
  <c r="N34" i="15"/>
  <c r="P34" i="15" s="1"/>
  <c r="Q33" i="15"/>
  <c r="R33" i="15" s="1"/>
  <c r="N33" i="15"/>
  <c r="P33" i="15" s="1"/>
  <c r="Q32" i="15"/>
  <c r="R32" i="15" s="1"/>
  <c r="N32" i="15"/>
  <c r="P32" i="15" s="1"/>
  <c r="Q31" i="15"/>
  <c r="R31" i="15" s="1"/>
  <c r="N31" i="15"/>
  <c r="P31" i="15" s="1"/>
  <c r="Q30" i="15"/>
  <c r="R30" i="15" s="1"/>
  <c r="N30" i="15"/>
  <c r="P30" i="15" s="1"/>
  <c r="Q29" i="15"/>
  <c r="R29" i="15" s="1"/>
  <c r="N29" i="15"/>
  <c r="P29" i="15" s="1"/>
  <c r="Q28" i="15"/>
  <c r="R28" i="15" s="1"/>
  <c r="N28" i="15"/>
  <c r="P28" i="15" s="1"/>
  <c r="Q27" i="15"/>
  <c r="R27" i="15" s="1"/>
  <c r="N27" i="15"/>
  <c r="P27" i="15" s="1"/>
  <c r="Q26" i="15"/>
  <c r="R26" i="15" s="1"/>
  <c r="N26" i="15"/>
  <c r="P26" i="15" s="1"/>
  <c r="Q25" i="15"/>
  <c r="R25" i="15" s="1"/>
  <c r="N25" i="15"/>
  <c r="P25" i="15" s="1"/>
  <c r="Q24" i="15"/>
  <c r="R24" i="15" s="1"/>
  <c r="N24" i="15"/>
  <c r="P24" i="15" s="1"/>
  <c r="Q23" i="15"/>
  <c r="R23" i="15" s="1"/>
  <c r="N23" i="15"/>
  <c r="P23" i="15" s="1"/>
  <c r="Q22" i="15"/>
  <c r="R22" i="15" s="1"/>
  <c r="N22" i="15"/>
  <c r="P22" i="15" s="1"/>
  <c r="Q21" i="15"/>
  <c r="R21" i="15" s="1"/>
  <c r="N21" i="15"/>
  <c r="P21" i="15" s="1"/>
  <c r="Q20" i="15"/>
  <c r="R20" i="15" s="1"/>
  <c r="N20" i="15"/>
  <c r="P20" i="15" s="1"/>
  <c r="Q19" i="15"/>
  <c r="R19" i="15" s="1"/>
  <c r="N19" i="15"/>
  <c r="P19" i="15" s="1"/>
  <c r="Q18" i="15"/>
  <c r="R18" i="15" s="1"/>
  <c r="N18" i="15"/>
  <c r="P18" i="15" s="1"/>
  <c r="Q17" i="15"/>
  <c r="R17" i="15" s="1"/>
  <c r="N17" i="15"/>
  <c r="P17" i="15" s="1"/>
  <c r="Q16" i="15"/>
  <c r="R16" i="15" s="1"/>
  <c r="N16" i="15"/>
  <c r="P16" i="15" s="1"/>
  <c r="T15" i="15"/>
  <c r="R15" i="15"/>
  <c r="Q15" i="15"/>
  <c r="N15" i="15"/>
  <c r="P15" i="15" s="1"/>
  <c r="Q14" i="15"/>
  <c r="R14" i="15" s="1"/>
  <c r="N14" i="15"/>
  <c r="P14" i="15" s="1"/>
  <c r="R13" i="15"/>
  <c r="Q13" i="15"/>
  <c r="N13" i="15"/>
  <c r="P13" i="15" s="1"/>
  <c r="Q12" i="15"/>
  <c r="R12" i="15" s="1"/>
  <c r="N12" i="15"/>
  <c r="P12" i="15" s="1"/>
  <c r="R11" i="15"/>
  <c r="Q11" i="15"/>
  <c r="N11" i="15"/>
  <c r="P11" i="15" s="1"/>
  <c r="Q10" i="15"/>
  <c r="R10" i="15" s="1"/>
  <c r="N10" i="15"/>
  <c r="P10" i="15" s="1"/>
  <c r="U9" i="15"/>
  <c r="Q9" i="15"/>
  <c r="R9" i="15" s="1"/>
  <c r="N9" i="15"/>
  <c r="P9" i="15" s="1"/>
  <c r="Q8" i="15"/>
  <c r="R8" i="15" s="1"/>
  <c r="N8" i="15"/>
  <c r="P8" i="15" s="1"/>
  <c r="Q7" i="15"/>
  <c r="R7" i="15" s="1"/>
  <c r="N7" i="15"/>
  <c r="P7" i="15" s="1"/>
  <c r="Q6" i="15"/>
  <c r="R6" i="15" s="1"/>
  <c r="N6" i="15"/>
  <c r="P6" i="15" s="1"/>
  <c r="Q5" i="15"/>
  <c r="N5" i="15"/>
  <c r="P5" i="15" s="1"/>
  <c r="M21" i="14"/>
  <c r="L21" i="14"/>
  <c r="Q134" i="15" l="1"/>
  <c r="R5" i="15"/>
  <c r="T4" i="15" l="1"/>
  <c r="R134" i="15"/>
</calcChain>
</file>

<file path=xl/sharedStrings.xml><?xml version="1.0" encoding="utf-8"?>
<sst xmlns="http://schemas.openxmlformats.org/spreadsheetml/2006/main" count="3689" uniqueCount="851">
  <si>
    <t>'토지코드</t>
  </si>
  <si>
    <t>동   명</t>
  </si>
  <si>
    <t>지   번</t>
  </si>
  <si>
    <t>소유자</t>
  </si>
  <si>
    <t>소유자주소</t>
  </si>
  <si>
    <t>대장면적</t>
  </si>
  <si>
    <t>편입면적</t>
  </si>
  <si>
    <t>공시지가</t>
  </si>
  <si>
    <t>지가년도</t>
  </si>
  <si>
    <t>편입구분</t>
  </si>
  <si>
    <t>소유구분</t>
  </si>
  <si>
    <t>편입지가(편입면적*공시지가)</t>
  </si>
  <si>
    <t>'3023011600101660001</t>
  </si>
  <si>
    <t xml:space="preserve">대전광역시 대덕구 상서동 </t>
  </si>
  <si>
    <t>166-1장</t>
  </si>
  <si>
    <t>송현섭</t>
  </si>
  <si>
    <t>대전광역시대덕구석봉동178-2유락아파트에이-407</t>
  </si>
  <si>
    <t>저촉</t>
  </si>
  <si>
    <t>개인</t>
  </si>
  <si>
    <t>'3023011600101660002</t>
  </si>
  <si>
    <t>166-2천</t>
  </si>
  <si>
    <t>국(국토교통부)</t>
  </si>
  <si>
    <t>국유지</t>
  </si>
  <si>
    <t>'3023011600101660003</t>
  </si>
  <si>
    <t>166-3천</t>
  </si>
  <si>
    <t>'3023011600101660007</t>
  </si>
  <si>
    <t>166-7장</t>
  </si>
  <si>
    <t>주식회사명일</t>
  </si>
  <si>
    <t>대전광역시대덕구평촌동48-2</t>
  </si>
  <si>
    <t>법인</t>
  </si>
  <si>
    <t>'3023011600101660008</t>
  </si>
  <si>
    <t>166-8도</t>
  </si>
  <si>
    <t>대전광역시대덕구</t>
  </si>
  <si>
    <t>군유지</t>
  </si>
  <si>
    <t>'3023011600101710001</t>
  </si>
  <si>
    <t>171-1창</t>
  </si>
  <si>
    <t>주식회사동원에프앤비</t>
  </si>
  <si>
    <t>서울시서초구양재동275</t>
  </si>
  <si>
    <t>'3023011600101710003</t>
  </si>
  <si>
    <t>171-3구</t>
  </si>
  <si>
    <t>포함</t>
  </si>
  <si>
    <t>'3023011600101710004</t>
  </si>
  <si>
    <t>171-4구</t>
  </si>
  <si>
    <t>'3023011600101720001</t>
  </si>
  <si>
    <t>172-1구</t>
  </si>
  <si>
    <t>'3023011600101720004</t>
  </si>
  <si>
    <t>172-4구</t>
  </si>
  <si>
    <t>'3023011600101720005</t>
  </si>
  <si>
    <t>172-5구</t>
  </si>
  <si>
    <t>'3023011600101720007</t>
  </si>
  <si>
    <t>172-7장</t>
  </si>
  <si>
    <t>'3023011600101730002</t>
  </si>
  <si>
    <t>173-2천</t>
  </si>
  <si>
    <t>'3023011600101730004</t>
  </si>
  <si>
    <t>심상진</t>
  </si>
  <si>
    <t>대전광역시유성구장대동344드림월드아파트108-901</t>
  </si>
  <si>
    <t>'3023011600101730014</t>
  </si>
  <si>
    <t>'3023011600107990000</t>
  </si>
  <si>
    <t>799구</t>
  </si>
  <si>
    <t>국(농림축산식품부)</t>
  </si>
  <si>
    <t>'3023011700102700002</t>
  </si>
  <si>
    <t xml:space="preserve">대전광역시 대덕구 평촌동 </t>
  </si>
  <si>
    <t>오택근</t>
  </si>
  <si>
    <t>대전광역시유성구봉명로48,802동1601호(원신흥동,신안인스빌리베라)</t>
  </si>
  <si>
    <t>'3023011700102700003</t>
  </si>
  <si>
    <t>270-3도</t>
  </si>
  <si>
    <t>주식회사케이티앤지</t>
  </si>
  <si>
    <t>평촌동100</t>
  </si>
  <si>
    <t>'3023011700102700006</t>
  </si>
  <si>
    <t>270-6도</t>
  </si>
  <si>
    <t>'3023011700103000004</t>
  </si>
  <si>
    <t>'3023011700103030000</t>
  </si>
  <si>
    <t>303장</t>
  </si>
  <si>
    <t>아세아주식회사</t>
  </si>
  <si>
    <t>서울강남구역삼동726</t>
  </si>
  <si>
    <t>'3023011700103030003</t>
  </si>
  <si>
    <t>'3023011700105140008</t>
  </si>
  <si>
    <t>514-8구</t>
  </si>
  <si>
    <t>'3023011700105140028</t>
  </si>
  <si>
    <t>514-28구</t>
  </si>
  <si>
    <t>'3023011600101350001</t>
  </si>
  <si>
    <t>135-1구</t>
  </si>
  <si>
    <t>'3023011600101350002</t>
  </si>
  <si>
    <t>135-2답</t>
  </si>
  <si>
    <t>'3023011600101360001</t>
  </si>
  <si>
    <t>136-1구</t>
  </si>
  <si>
    <t>'3023011600101360006</t>
  </si>
  <si>
    <t>136-6구</t>
  </si>
  <si>
    <t>'3023011600101370005</t>
  </si>
  <si>
    <t>137-5답</t>
  </si>
  <si>
    <t>'3023011600101650001</t>
  </si>
  <si>
    <t>165-1답</t>
  </si>
  <si>
    <t>국(재정경제부)</t>
  </si>
  <si>
    <t>'3023011600101650002</t>
  </si>
  <si>
    <t>165-2장</t>
  </si>
  <si>
    <t>김종웅</t>
  </si>
  <si>
    <t>서울특별시양천구목동동로391,1504호(목동,현대파크빌)</t>
  </si>
  <si>
    <t>'3023011600101650003</t>
  </si>
  <si>
    <t>165-3천</t>
  </si>
  <si>
    <t>'3023011600101650004</t>
  </si>
  <si>
    <t>165-4천</t>
  </si>
  <si>
    <t>'3023011600101650005</t>
  </si>
  <si>
    <t>165-5답</t>
  </si>
  <si>
    <t>'3023011600101650006</t>
  </si>
  <si>
    <t>165-6천</t>
  </si>
  <si>
    <t>'3023011600101650007</t>
  </si>
  <si>
    <t>165-7장</t>
  </si>
  <si>
    <t>한중제약주식회사</t>
  </si>
  <si>
    <t>상서동165-7</t>
  </si>
  <si>
    <t>'3023011600101650008</t>
  </si>
  <si>
    <t>165-8장</t>
  </si>
  <si>
    <t>주식회사대화디지탈</t>
  </si>
  <si>
    <t>165-8</t>
  </si>
  <si>
    <t>'3023011600101650011</t>
  </si>
  <si>
    <t>165-11장</t>
  </si>
  <si>
    <t>'3023011600101650012</t>
  </si>
  <si>
    <t>165-12장</t>
  </si>
  <si>
    <t>'3023011600101650013</t>
  </si>
  <si>
    <t>165-13답</t>
  </si>
  <si>
    <t>'3023011600101650014</t>
  </si>
  <si>
    <t>165-14장</t>
  </si>
  <si>
    <t>'3023011600101650017</t>
  </si>
  <si>
    <t>'3023011600108020002</t>
  </si>
  <si>
    <t>'3023011700103110000</t>
  </si>
  <si>
    <t>311장</t>
  </si>
  <si>
    <t>'3023011700103120000</t>
  </si>
  <si>
    <t>312잡</t>
  </si>
  <si>
    <t>주식회사영남폐차산업</t>
  </si>
  <si>
    <t>대전대덕구평촌동312</t>
  </si>
  <si>
    <t>'3023011700103120001</t>
  </si>
  <si>
    <t>312-1도</t>
  </si>
  <si>
    <t>대덕구</t>
  </si>
  <si>
    <t>'3023011700103120002</t>
  </si>
  <si>
    <t>312-2답</t>
  </si>
  <si>
    <t>'3023011700105140030</t>
  </si>
  <si>
    <t>514-30구</t>
  </si>
  <si>
    <t>'3023011700105140034</t>
  </si>
  <si>
    <t>대전광역시대덕구방두말4길43(평촌동)</t>
  </si>
  <si>
    <t>'3023011700105140035</t>
  </si>
  <si>
    <t>'3023011700105140036</t>
  </si>
  <si>
    <t>'3023011700105140037</t>
  </si>
  <si>
    <t>514-37구</t>
  </si>
  <si>
    <t>미산정</t>
  </si>
  <si>
    <t>'3023011700105140038</t>
  </si>
  <si>
    <t>514-38구</t>
  </si>
  <si>
    <t>'3023011700105190003</t>
  </si>
  <si>
    <t>519-3도</t>
  </si>
  <si>
    <t>'3023011600101740001</t>
  </si>
  <si>
    <t>174-1전</t>
  </si>
  <si>
    <t>대전특수렉카주식회사</t>
  </si>
  <si>
    <t>대전대덕구상서동183-3</t>
  </si>
  <si>
    <t>'3023011600101740002</t>
  </si>
  <si>
    <t>174-2천</t>
  </si>
  <si>
    <t>'3023011600101740003</t>
  </si>
  <si>
    <t>174-3전</t>
  </si>
  <si>
    <t>'3023011600101740004</t>
  </si>
  <si>
    <t>174-4도</t>
  </si>
  <si>
    <t>'3023011600101740008</t>
  </si>
  <si>
    <t>174-8천</t>
  </si>
  <si>
    <t>'3023011600101740009</t>
  </si>
  <si>
    <t>174-9장</t>
  </si>
  <si>
    <t>'3023011600101740010</t>
  </si>
  <si>
    <t>'3023011600101750001</t>
  </si>
  <si>
    <t>175-1장</t>
  </si>
  <si>
    <t>최경선</t>
  </si>
  <si>
    <t>대전대덕구법동281삼정하이츠8-307</t>
  </si>
  <si>
    <t>'3023011600101750002</t>
  </si>
  <si>
    <t>175-2천</t>
  </si>
  <si>
    <t>'3023011600101750003</t>
  </si>
  <si>
    <t>175-3전</t>
  </si>
  <si>
    <t>국(기획재정부)</t>
  </si>
  <si>
    <t>'3023011600101750004</t>
  </si>
  <si>
    <t>175-4답</t>
  </si>
  <si>
    <t>'3023011600101750005</t>
  </si>
  <si>
    <t>175-5도</t>
  </si>
  <si>
    <t>'3023011600101750007</t>
  </si>
  <si>
    <t>175-7도</t>
  </si>
  <si>
    <t>'3023011600101750009</t>
  </si>
  <si>
    <t>175-9도</t>
  </si>
  <si>
    <t>'3023011600101750010</t>
  </si>
  <si>
    <t>175-10장</t>
  </si>
  <si>
    <t>송종희</t>
  </si>
  <si>
    <t>대전광역시대덕구상서동323-9</t>
  </si>
  <si>
    <t>'3023011600101750012</t>
  </si>
  <si>
    <t>175-12천</t>
  </si>
  <si>
    <t>'3023011600101750014</t>
  </si>
  <si>
    <t>175-14전</t>
  </si>
  <si>
    <t>'3023011600101750017</t>
  </si>
  <si>
    <t>그(국토교통부)</t>
  </si>
  <si>
    <t>경시국정구영락정2정목1번지</t>
  </si>
  <si>
    <t>'3023011600101750018</t>
  </si>
  <si>
    <t>'3023011600101760006</t>
  </si>
  <si>
    <t>'3023011600101770004</t>
  </si>
  <si>
    <t>'3023011600101780002</t>
  </si>
  <si>
    <t>178-2천</t>
  </si>
  <si>
    <t>'3023011600101780003</t>
  </si>
  <si>
    <t>178-3도</t>
  </si>
  <si>
    <t>'3023011600101780005</t>
  </si>
  <si>
    <t>178-5천</t>
  </si>
  <si>
    <t>'3023011600101780006</t>
  </si>
  <si>
    <t>178-6답</t>
  </si>
  <si>
    <t>오상영</t>
  </si>
  <si>
    <t>대전광역시대덕구법동281삼정하이츠8동307호</t>
  </si>
  <si>
    <t>'3023011600101790005</t>
  </si>
  <si>
    <t>'3023011600101800002</t>
  </si>
  <si>
    <t>180-2천</t>
  </si>
  <si>
    <t>'3023011600101830001</t>
  </si>
  <si>
    <t>183-1도</t>
  </si>
  <si>
    <t>'3023011600101830002</t>
  </si>
  <si>
    <t>183-2천</t>
  </si>
  <si>
    <t>'3023011600101830003</t>
  </si>
  <si>
    <t>183-3잡</t>
  </si>
  <si>
    <t>주식회사대전공업사</t>
  </si>
  <si>
    <t>상서동183-3</t>
  </si>
  <si>
    <t>'3023011600101830005</t>
  </si>
  <si>
    <t>183-5답</t>
  </si>
  <si>
    <t>대전광역시대덕구벚꽃길86(상서동)</t>
  </si>
  <si>
    <t>'3023011600101850002</t>
  </si>
  <si>
    <t>185-2전</t>
  </si>
  <si>
    <t>'3023011600101860000</t>
  </si>
  <si>
    <t>186장</t>
  </si>
  <si>
    <t>주식회사제이에스엘</t>
  </si>
  <si>
    <t>대전광역시유성구테크노6로40-12(관평동)</t>
  </si>
  <si>
    <t>'3023011600101860001</t>
  </si>
  <si>
    <t>186-1답</t>
  </si>
  <si>
    <t>'3023011600101870000</t>
  </si>
  <si>
    <t>'3023011600101880000</t>
  </si>
  <si>
    <t>188임</t>
  </si>
  <si>
    <t>고순옥</t>
  </si>
  <si>
    <t>평촌동540-1주공아파트10동204호</t>
  </si>
  <si>
    <t>'3023011600102890000</t>
  </si>
  <si>
    <t>289전</t>
  </si>
  <si>
    <t>송하섭</t>
  </si>
  <si>
    <t>대전대덕구상서동273</t>
  </si>
  <si>
    <t>'3023011600102910001</t>
  </si>
  <si>
    <t>291-1장</t>
  </si>
  <si>
    <t>삼화화공약품주식회사</t>
  </si>
  <si>
    <t>대전광역시대덕구벚꽃길96(상서동)</t>
  </si>
  <si>
    <t>'3023011600102910005</t>
  </si>
  <si>
    <t>291-5답</t>
  </si>
  <si>
    <t>'3023011600108000000</t>
  </si>
  <si>
    <t>800철</t>
  </si>
  <si>
    <t>'3023011600108010001</t>
  </si>
  <si>
    <t>801-1도</t>
  </si>
  <si>
    <t>'3023011600108010002</t>
  </si>
  <si>
    <t>801-2구</t>
  </si>
  <si>
    <t>'3023011600108010003</t>
  </si>
  <si>
    <t>801-3도</t>
  </si>
  <si>
    <t>'3023011600108010005</t>
  </si>
  <si>
    <t>'3023011600108010006</t>
  </si>
  <si>
    <t>801-6구</t>
  </si>
  <si>
    <t>'3023011600108010010</t>
  </si>
  <si>
    <t>801-10도</t>
  </si>
  <si>
    <t>국(건설교통부)</t>
  </si>
  <si>
    <t>'3023011600108010014</t>
  </si>
  <si>
    <t>801-14대</t>
  </si>
  <si>
    <t>송순정</t>
  </si>
  <si>
    <t>대전광역시서구둔산동1510목련아파트104-301</t>
  </si>
  <si>
    <t>'3023011600108010015</t>
  </si>
  <si>
    <t>801-15구</t>
  </si>
  <si>
    <t>'3023011600108010016</t>
  </si>
  <si>
    <t>801-16구</t>
  </si>
  <si>
    <t>'3023011600108010021</t>
  </si>
  <si>
    <t>801-21대</t>
  </si>
  <si>
    <t>윤창남</t>
  </si>
  <si>
    <t>대전광역시서구청사로70,110동303호(월평동,누리아파트)</t>
  </si>
  <si>
    <t>'3023011600108010034</t>
  </si>
  <si>
    <t>801-34구</t>
  </si>
  <si>
    <t>대전광역시서구월평동301누리아파트110-303</t>
  </si>
  <si>
    <t>'3023011600108010035</t>
  </si>
  <si>
    <t>801-35대</t>
  </si>
  <si>
    <t>'3023011600108010036</t>
  </si>
  <si>
    <t>'3023011600108010037</t>
  </si>
  <si>
    <t>'3023011600108010038</t>
  </si>
  <si>
    <t>'3023011600108010042</t>
  </si>
  <si>
    <t>'3023011600108010045</t>
  </si>
  <si>
    <t>'3023011600108010046</t>
  </si>
  <si>
    <t>'3023011600108010048</t>
  </si>
  <si>
    <t>'3023011600108010049</t>
  </si>
  <si>
    <t>'3023011700102000004</t>
  </si>
  <si>
    <t>200-4천</t>
  </si>
  <si>
    <t>'3023011700105140006</t>
  </si>
  <si>
    <t>514-6답</t>
  </si>
  <si>
    <t>'3023011700105140007</t>
  </si>
  <si>
    <t>514-7도</t>
  </si>
  <si>
    <t>'3023011700105140043</t>
  </si>
  <si>
    <t>'3023011700105140044</t>
  </si>
  <si>
    <t>소  재  지</t>
  </si>
  <si>
    <t>지 번</t>
  </si>
  <si>
    <t>801-5대</t>
    <phoneticPr fontId="9" type="noConversion"/>
  </si>
  <si>
    <t>173-4장</t>
    <phoneticPr fontId="9" type="noConversion"/>
  </si>
  <si>
    <t>173-14장</t>
    <phoneticPr fontId="9" type="noConversion"/>
  </si>
  <si>
    <t>270-2장</t>
    <phoneticPr fontId="9" type="noConversion"/>
  </si>
  <si>
    <t>300-4장</t>
    <phoneticPr fontId="9" type="noConversion"/>
  </si>
  <si>
    <t>303-3장</t>
    <phoneticPr fontId="9" type="noConversion"/>
  </si>
  <si>
    <t>165-17도</t>
    <phoneticPr fontId="9" type="noConversion"/>
  </si>
  <si>
    <t>802-2도</t>
    <phoneticPr fontId="9" type="noConversion"/>
  </si>
  <si>
    <t>514-34잡</t>
    <phoneticPr fontId="9" type="noConversion"/>
  </si>
  <si>
    <t>514-35잡</t>
    <phoneticPr fontId="9" type="noConversion"/>
  </si>
  <si>
    <t>514-36잡</t>
    <phoneticPr fontId="9" type="noConversion"/>
  </si>
  <si>
    <t>174-10도</t>
    <phoneticPr fontId="9" type="noConversion"/>
  </si>
  <si>
    <t>175-17도</t>
    <phoneticPr fontId="9" type="noConversion"/>
  </si>
  <si>
    <t>175-18천</t>
    <phoneticPr fontId="9" type="noConversion"/>
  </si>
  <si>
    <t>176-6도</t>
    <phoneticPr fontId="9" type="noConversion"/>
  </si>
  <si>
    <t>177-4도</t>
    <phoneticPr fontId="9" type="noConversion"/>
  </si>
  <si>
    <t>179-5도</t>
    <phoneticPr fontId="9" type="noConversion"/>
  </si>
  <si>
    <t>187장</t>
    <phoneticPr fontId="9" type="noConversion"/>
  </si>
  <si>
    <t>801-36도</t>
    <phoneticPr fontId="9" type="noConversion"/>
  </si>
  <si>
    <t>801-37도</t>
    <phoneticPr fontId="9" type="noConversion"/>
  </si>
  <si>
    <t>801-38도</t>
    <phoneticPr fontId="9" type="noConversion"/>
  </si>
  <si>
    <t>801-42도</t>
    <phoneticPr fontId="9" type="noConversion"/>
  </si>
  <si>
    <t>801-45구</t>
    <phoneticPr fontId="9" type="noConversion"/>
  </si>
  <si>
    <t>801-46구</t>
    <phoneticPr fontId="9" type="noConversion"/>
  </si>
  <si>
    <t>801-48도</t>
    <phoneticPr fontId="9" type="noConversion"/>
  </si>
  <si>
    <t>801-49도</t>
    <phoneticPr fontId="9" type="noConversion"/>
  </si>
  <si>
    <t>514-43답</t>
    <phoneticPr fontId="9" type="noConversion"/>
  </si>
  <si>
    <t>514-44도</t>
    <phoneticPr fontId="9" type="noConversion"/>
  </si>
  <si>
    <t>보상비 집계표</t>
    <phoneticPr fontId="17" type="noConversion"/>
  </si>
  <si>
    <t>임</t>
  </si>
  <si>
    <t>답</t>
  </si>
  <si>
    <t>전</t>
  </si>
  <si>
    <t>천</t>
  </si>
  <si>
    <t>구</t>
  </si>
  <si>
    <t>도</t>
  </si>
  <si>
    <t>연번</t>
    <phoneticPr fontId="9" type="noConversion"/>
  </si>
  <si>
    <t>지
목</t>
    <phoneticPr fontId="13" type="noConversion"/>
  </si>
  <si>
    <t>지적</t>
    <phoneticPr fontId="13" type="noConversion"/>
  </si>
  <si>
    <t>편입면적</t>
    <phoneticPr fontId="13" type="noConversion"/>
  </si>
  <si>
    <t>소    유    자</t>
    <phoneticPr fontId="13" type="noConversion"/>
  </si>
  <si>
    <t>비고</t>
    <phoneticPr fontId="13" type="noConversion"/>
  </si>
  <si>
    <t>(㎡)</t>
    <phoneticPr fontId="13" type="noConversion"/>
  </si>
  <si>
    <t>성    명</t>
    <phoneticPr fontId="13" type="noConversion"/>
  </si>
  <si>
    <t>주        소</t>
    <phoneticPr fontId="13" type="noConversion"/>
  </si>
  <si>
    <t>임</t>
    <phoneticPr fontId="9" type="noConversion"/>
  </si>
  <si>
    <t>배</t>
    <phoneticPr fontId="9" type="noConversion"/>
  </si>
  <si>
    <t>리</t>
    <phoneticPr fontId="9" type="noConversion"/>
  </si>
  <si>
    <t>구</t>
    <phoneticPr fontId="9" type="noConversion"/>
  </si>
  <si>
    <t>면</t>
    <phoneticPr fontId="9" type="noConversion"/>
  </si>
  <si>
    <t>동남</t>
  </si>
  <si>
    <t>동남</t>
    <phoneticPr fontId="9" type="noConversion"/>
  </si>
  <si>
    <t>대</t>
  </si>
  <si>
    <t>전</t>
    <phoneticPr fontId="9" type="noConversion"/>
  </si>
  <si>
    <t>676-64</t>
  </si>
  <si>
    <t>448-16</t>
  </si>
  <si>
    <t>448-15</t>
  </si>
  <si>
    <t>448-10</t>
  </si>
  <si>
    <t>447-3</t>
  </si>
  <si>
    <t>447-2</t>
  </si>
  <si>
    <t>679-1</t>
  </si>
  <si>
    <t>480-10</t>
  </si>
  <si>
    <t>480-16</t>
  </si>
  <si>
    <t>478-3</t>
  </si>
  <si>
    <t>477-2</t>
  </si>
  <si>
    <t>473-2</t>
  </si>
  <si>
    <t>474-4</t>
  </si>
  <si>
    <t>475-1</t>
  </si>
  <si>
    <t>474-2</t>
  </si>
  <si>
    <t>474-1</t>
  </si>
  <si>
    <t>474-3</t>
  </si>
  <si>
    <t>413-1</t>
  </si>
  <si>
    <t>413-4</t>
  </si>
  <si>
    <t>413-3</t>
  </si>
  <si>
    <t>400-3</t>
  </si>
  <si>
    <t>400-1</t>
  </si>
  <si>
    <t>398-3</t>
  </si>
  <si>
    <t>473-5</t>
  </si>
  <si>
    <t>680-25</t>
  </si>
  <si>
    <t>282-7</t>
  </si>
  <si>
    <t>282-6</t>
  </si>
  <si>
    <t>282-5</t>
  </si>
  <si>
    <t>282-4</t>
  </si>
  <si>
    <t>282-1</t>
  </si>
  <si>
    <t>59-2</t>
  </si>
  <si>
    <t>59-1</t>
  </si>
  <si>
    <t>49-1</t>
  </si>
  <si>
    <t>잡</t>
  </si>
  <si>
    <t>48-3</t>
  </si>
  <si>
    <t>48-1</t>
  </si>
  <si>
    <t>48-2</t>
  </si>
  <si>
    <t>47-1</t>
  </si>
  <si>
    <t>46-1</t>
  </si>
  <si>
    <t>45-1</t>
  </si>
  <si>
    <t>42-1</t>
  </si>
  <si>
    <t>41-2</t>
  </si>
  <si>
    <t>41-1</t>
  </si>
  <si>
    <t>39-1</t>
  </si>
  <si>
    <t>32-2</t>
  </si>
  <si>
    <t>940-12</t>
  </si>
  <si>
    <t>61-1</t>
  </si>
  <si>
    <t>942-3</t>
  </si>
  <si>
    <t>30-3</t>
  </si>
  <si>
    <t>30-2</t>
  </si>
  <si>
    <t>25-1</t>
  </si>
  <si>
    <t>25-4</t>
  </si>
  <si>
    <t>32-49</t>
  </si>
  <si>
    <t>32-50</t>
  </si>
  <si>
    <t>32-52</t>
  </si>
  <si>
    <t>철</t>
  </si>
  <si>
    <t>32-48</t>
  </si>
  <si>
    <t>32-53</t>
  </si>
  <si>
    <t>32-51</t>
  </si>
  <si>
    <t>32-16</t>
  </si>
  <si>
    <t>32-39</t>
  </si>
  <si>
    <t>32-34</t>
  </si>
  <si>
    <t>32-33</t>
  </si>
  <si>
    <t>32-40</t>
  </si>
  <si>
    <t>32-31</t>
  </si>
  <si>
    <t>680-111</t>
  </si>
  <si>
    <t>680-112</t>
  </si>
  <si>
    <t>940-84</t>
  </si>
  <si>
    <t>940-83</t>
  </si>
  <si>
    <t>27-15</t>
  </si>
  <si>
    <t>27-2</t>
  </si>
  <si>
    <t>27-14</t>
  </si>
  <si>
    <t>27-11</t>
  </si>
  <si>
    <t>25-3</t>
  </si>
  <si>
    <t>27-5</t>
  </si>
  <si>
    <t>27-16</t>
  </si>
  <si>
    <t>26-1</t>
  </si>
  <si>
    <t>27-4</t>
  </si>
  <si>
    <t>25-6</t>
  </si>
  <si>
    <t>22-10</t>
  </si>
  <si>
    <t>22-12</t>
  </si>
  <si>
    <t>25-9</t>
  </si>
  <si>
    <t>22-4</t>
  </si>
  <si>
    <t>25-10</t>
  </si>
  <si>
    <t>25-8</t>
  </si>
  <si>
    <t>25-2</t>
  </si>
  <si>
    <t>25-7</t>
  </si>
  <si>
    <t>24-2</t>
  </si>
  <si>
    <t>풍서</t>
  </si>
  <si>
    <t>보성</t>
  </si>
  <si>
    <t>용정</t>
  </si>
  <si>
    <t>풍세</t>
  </si>
  <si>
    <t>풍세</t>
    <phoneticPr fontId="9" type="noConversion"/>
  </si>
  <si>
    <t>건설부</t>
    <phoneticPr fontId="9" type="noConversion"/>
  </si>
  <si>
    <t>천안군</t>
    <phoneticPr fontId="9" type="noConversion"/>
  </si>
  <si>
    <t>천안시</t>
    <phoneticPr fontId="9" type="noConversion"/>
  </si>
  <si>
    <t>주이탁</t>
    <phoneticPr fontId="9" type="noConversion"/>
  </si>
  <si>
    <t>삼용동 278</t>
    <phoneticPr fontId="9" type="noConversion"/>
  </si>
  <si>
    <t>유제헌 외3인</t>
    <phoneticPr fontId="9" type="noConversion"/>
  </si>
  <si>
    <t>대덕리 189</t>
    <phoneticPr fontId="9" type="noConversion"/>
  </si>
  <si>
    <t>충청남도</t>
    <phoneticPr fontId="9" type="noConversion"/>
  </si>
  <si>
    <t>손복순</t>
    <phoneticPr fontId="9" type="noConversion"/>
  </si>
  <si>
    <t>천안시 다가동 380-10</t>
    <phoneticPr fontId="9" type="noConversion"/>
  </si>
  <si>
    <t>유동현</t>
    <phoneticPr fontId="9" type="noConversion"/>
  </si>
  <si>
    <t>인천광역시 계양구 효서로 381, 215동 1008호</t>
    <phoneticPr fontId="9" type="noConversion"/>
  </si>
  <si>
    <t>유동훈 외1인</t>
    <phoneticPr fontId="9" type="noConversion"/>
  </si>
  <si>
    <t>서울특별시 강서구  화곡로 13길 107, 112동 1301호</t>
    <phoneticPr fontId="9" type="noConversion"/>
  </si>
  <si>
    <t>김화숙 외5인</t>
    <phoneticPr fontId="9" type="noConversion"/>
  </si>
  <si>
    <t>경기도 광명시 소하로 9, 505동 903호</t>
    <phoneticPr fontId="9" type="noConversion"/>
  </si>
  <si>
    <t>황인성</t>
    <phoneticPr fontId="9" type="noConversion"/>
  </si>
  <si>
    <t>충청남도 천안시 서북구 충무로 124-24 ,119동 1503호</t>
    <phoneticPr fontId="9" type="noConversion"/>
  </si>
  <si>
    <t>황정아</t>
    <phoneticPr fontId="9" type="noConversion"/>
  </si>
  <si>
    <t>경상북도 구미시 문장로 12안길 21</t>
    <phoneticPr fontId="9" type="noConversion"/>
  </si>
  <si>
    <t>이홍은 외3인</t>
    <phoneticPr fontId="9" type="noConversion"/>
  </si>
  <si>
    <t>천안시 구성동 314-41 동아주택 2-201</t>
    <phoneticPr fontId="9" type="noConversion"/>
  </si>
  <si>
    <t>최병연 외3인</t>
    <phoneticPr fontId="9" type="noConversion"/>
  </si>
  <si>
    <t>충청남도 천안시 서북구 두정동 1909 우성아파트 120-201</t>
    <phoneticPr fontId="9" type="noConversion"/>
  </si>
  <si>
    <t>유동학</t>
    <phoneticPr fontId="9" type="noConversion"/>
  </si>
  <si>
    <t>아산시 용화동 713 모아미래도아파트 104-402</t>
    <phoneticPr fontId="9" type="noConversion"/>
  </si>
  <si>
    <t>박서영 외1인</t>
    <phoneticPr fontId="9" type="noConversion"/>
  </si>
  <si>
    <t>충청남도 천안시 동남구 풍세면 풍세로 218</t>
    <phoneticPr fontId="9" type="noConversion"/>
  </si>
  <si>
    <t>김광구</t>
    <phoneticPr fontId="9" type="noConversion"/>
  </si>
  <si>
    <t>충청남도 천안시 동남구 청수14로 13, 103동 804호</t>
    <phoneticPr fontId="9" type="noConversion"/>
  </si>
  <si>
    <t>이종숙 외6인</t>
    <phoneticPr fontId="9" type="noConversion"/>
  </si>
  <si>
    <t>서울특별시 금천구 금하로 793 103동 606호</t>
    <phoneticPr fontId="9" type="noConversion"/>
  </si>
  <si>
    <t>양주순</t>
    <phoneticPr fontId="9" type="noConversion"/>
  </si>
  <si>
    <t>연기군 서면 향암리 221</t>
    <phoneticPr fontId="9" type="noConversion"/>
  </si>
  <si>
    <t>진세룡</t>
    <phoneticPr fontId="9" type="noConversion"/>
  </si>
  <si>
    <t>서울시 마포구 마포동 350</t>
    <phoneticPr fontId="9" type="noConversion"/>
  </si>
  <si>
    <t>김경순</t>
    <phoneticPr fontId="9" type="noConversion"/>
  </si>
  <si>
    <t>서울특별시 금천구 독산로 50마길 19-8, 303호</t>
    <phoneticPr fontId="9" type="noConversion"/>
  </si>
  <si>
    <t>김선구</t>
    <phoneticPr fontId="9" type="noConversion"/>
  </si>
  <si>
    <t>충청남도 천안시 동남구 청수로 71-7, 205동 1006호</t>
    <phoneticPr fontId="9" type="noConversion"/>
  </si>
  <si>
    <t>김대구</t>
    <phoneticPr fontId="9" type="noConversion"/>
  </si>
  <si>
    <t>충청남도 천안시 동남구 풍세로 933, 113동 303호</t>
    <phoneticPr fontId="9" type="noConversion"/>
  </si>
  <si>
    <t>김한구</t>
    <phoneticPr fontId="9" type="noConversion"/>
  </si>
  <si>
    <t>충청남도 천안시 동남구 원거리7길 21-6</t>
    <phoneticPr fontId="9" type="noConversion"/>
  </si>
  <si>
    <t>오승환</t>
    <phoneticPr fontId="9" type="noConversion"/>
  </si>
  <si>
    <t>서울특별시 양천구 월정로 19길 24, 204호</t>
    <phoneticPr fontId="9" type="noConversion"/>
  </si>
  <si>
    <t>전옥현 외 1인</t>
    <phoneticPr fontId="9" type="noConversion"/>
  </si>
  <si>
    <t>이오종</t>
    <phoneticPr fontId="9" type="noConversion"/>
  </si>
  <si>
    <t>충청남도 천안시 동남구 풍세면 보성리 345</t>
    <phoneticPr fontId="9" type="noConversion"/>
  </si>
  <si>
    <t>언양김씨고부공흠헌문중</t>
    <phoneticPr fontId="9" type="noConversion"/>
  </si>
  <si>
    <t>충청남도 천안시 동남구 풍세면 보성리 49-1</t>
    <phoneticPr fontId="9" type="noConversion"/>
  </si>
  <si>
    <t>천원군</t>
    <phoneticPr fontId="9" type="noConversion"/>
  </si>
  <si>
    <t>김지원</t>
    <phoneticPr fontId="9" type="noConversion"/>
  </si>
  <si>
    <t>영성동 155-3 금성아파트 1단지 607호</t>
    <phoneticPr fontId="9" type="noConversion"/>
  </si>
  <si>
    <t>김순여</t>
    <phoneticPr fontId="9" type="noConversion"/>
  </si>
  <si>
    <t>오재기</t>
    <phoneticPr fontId="9" type="noConversion"/>
  </si>
  <si>
    <t>풍세면 보성리 343</t>
    <phoneticPr fontId="9" type="noConversion"/>
  </si>
  <si>
    <t>심재형</t>
    <phoneticPr fontId="9" type="noConversion"/>
  </si>
  <si>
    <t>전성연</t>
    <phoneticPr fontId="9" type="noConversion"/>
  </si>
  <si>
    <t>천안시 원성동 642-4 화성빌라 12-101</t>
    <phoneticPr fontId="9" type="noConversion"/>
  </si>
  <si>
    <t>최평자</t>
    <phoneticPr fontId="9" type="noConversion"/>
  </si>
  <si>
    <t>풍세면 두남리 151</t>
    <phoneticPr fontId="9" type="noConversion"/>
  </si>
  <si>
    <t>유기노</t>
    <phoneticPr fontId="9" type="noConversion"/>
  </si>
  <si>
    <t>김동일</t>
    <phoneticPr fontId="9" type="noConversion"/>
  </si>
  <si>
    <t>충청남도 천안시 동남구 청당2길118,102동 1104호</t>
    <phoneticPr fontId="9" type="noConversion"/>
  </si>
  <si>
    <t>유동영</t>
    <phoneticPr fontId="9" type="noConversion"/>
  </si>
  <si>
    <t>충청남도 천안시 동남구 청수로 15, 105동 302호</t>
    <phoneticPr fontId="9" type="noConversion"/>
  </si>
  <si>
    <t>망유천서초배소사</t>
    <phoneticPr fontId="9" type="noConversion"/>
  </si>
  <si>
    <t>용정리</t>
    <phoneticPr fontId="9" type="noConversion"/>
  </si>
  <si>
    <t>전달조</t>
    <phoneticPr fontId="9" type="noConversion"/>
  </si>
  <si>
    <t>천안시 풍세면 보성리 299</t>
    <phoneticPr fontId="9" type="noConversion"/>
  </si>
  <si>
    <t>창원유씨사직서참봉공파종중</t>
    <phoneticPr fontId="9" type="noConversion"/>
  </si>
  <si>
    <t>이득주</t>
    <phoneticPr fontId="9" type="noConversion"/>
  </si>
  <si>
    <t>충청남도 천안시 동남구 풍세면 석우길 28</t>
    <phoneticPr fontId="9" type="noConversion"/>
  </si>
  <si>
    <t>이주석</t>
    <phoneticPr fontId="9" type="noConversion"/>
  </si>
  <si>
    <t>용정리 56</t>
    <phoneticPr fontId="9" type="noConversion"/>
  </si>
  <si>
    <t>건설교통부</t>
    <phoneticPr fontId="9" type="noConversion"/>
  </si>
  <si>
    <t>국토교통부</t>
    <phoneticPr fontId="9" type="noConversion"/>
  </si>
  <si>
    <t>송영기</t>
    <phoneticPr fontId="9" type="noConversion"/>
  </si>
  <si>
    <t>채규승</t>
    <phoneticPr fontId="9" type="noConversion"/>
  </si>
  <si>
    <t>삼태리 207</t>
    <phoneticPr fontId="9" type="noConversion"/>
  </si>
  <si>
    <t>경성부 미근동 21</t>
    <phoneticPr fontId="9" type="noConversion"/>
  </si>
  <si>
    <t>유병화</t>
    <phoneticPr fontId="9" type="noConversion"/>
  </si>
  <si>
    <t>남관리</t>
    <phoneticPr fontId="9" type="noConversion"/>
  </si>
  <si>
    <t>이영상</t>
    <phoneticPr fontId="9" type="noConversion"/>
  </si>
  <si>
    <t>용정리 72-3</t>
    <phoneticPr fontId="9" type="noConversion"/>
  </si>
  <si>
    <t>이병헌</t>
    <phoneticPr fontId="9" type="noConversion"/>
  </si>
  <si>
    <t>쌍용동 388-2 현대3차아파트 303-602</t>
    <phoneticPr fontId="9" type="noConversion"/>
  </si>
  <si>
    <t>유진숙</t>
    <phoneticPr fontId="9" type="noConversion"/>
  </si>
  <si>
    <t>천안시 광덕면 보산원리 101</t>
    <phoneticPr fontId="9" type="noConversion"/>
  </si>
  <si>
    <t>윤한상</t>
    <phoneticPr fontId="9" type="noConversion"/>
  </si>
  <si>
    <t>아산시 인주면 공세리 193</t>
    <phoneticPr fontId="9" type="noConversion"/>
  </si>
  <si>
    <t>이두원</t>
    <phoneticPr fontId="9" type="noConversion"/>
  </si>
  <si>
    <t>천안시 구룡동 347</t>
    <phoneticPr fontId="9" type="noConversion"/>
  </si>
  <si>
    <t>유정화 외 1인</t>
    <phoneticPr fontId="9" type="noConversion"/>
  </si>
  <si>
    <t>아산시 배방면 세교리 424-9 신라아파트 105-404</t>
    <phoneticPr fontId="9" type="noConversion"/>
  </si>
  <si>
    <t>정유복</t>
    <phoneticPr fontId="9" type="noConversion"/>
  </si>
  <si>
    <t>김정자</t>
    <phoneticPr fontId="9" type="noConversion"/>
  </si>
  <si>
    <t>충청남도 천안시 동남구 풍세면 남관길 39</t>
    <phoneticPr fontId="9" type="noConversion"/>
  </si>
  <si>
    <t>장경자 외 1인</t>
    <phoneticPr fontId="9" type="noConversion"/>
  </si>
  <si>
    <t>보성리 224</t>
    <phoneticPr fontId="9" type="noConversion"/>
  </si>
  <si>
    <t>윤수만</t>
    <phoneticPr fontId="9" type="noConversion"/>
  </si>
  <si>
    <t>천안시 사직동 215-4</t>
    <phoneticPr fontId="9" type="noConversion"/>
  </si>
  <si>
    <t xml:space="preserve"> </t>
    <phoneticPr fontId="9" type="noConversion"/>
  </si>
  <si>
    <t>676-107</t>
    <phoneticPr fontId="9" type="noConversion"/>
  </si>
  <si>
    <t>미확인지번</t>
    <phoneticPr fontId="9" type="noConversion"/>
  </si>
  <si>
    <t>풍서천 용지조서(하류)</t>
    <phoneticPr fontId="9" type="noConversion"/>
  </si>
  <si>
    <t>기타</t>
    <phoneticPr fontId="13" type="noConversion"/>
  </si>
  <si>
    <t>170-2</t>
  </si>
  <si>
    <t>179-2</t>
  </si>
  <si>
    <t>179-5</t>
  </si>
  <si>
    <t>179-4</t>
  </si>
  <si>
    <t>179-1</t>
  </si>
  <si>
    <t>180-1</t>
  </si>
  <si>
    <t>180-2</t>
  </si>
  <si>
    <t>189-1</t>
  </si>
  <si>
    <t>94-2</t>
  </si>
  <si>
    <t>189-2</t>
  </si>
  <si>
    <t>88-3</t>
  </si>
  <si>
    <t>88-6</t>
  </si>
  <si>
    <t>88-2</t>
  </si>
  <si>
    <t>87-2</t>
  </si>
  <si>
    <t>87-1</t>
  </si>
  <si>
    <t>88-5</t>
  </si>
  <si>
    <t>79-1</t>
  </si>
  <si>
    <t>79-2</t>
  </si>
  <si>
    <t>64-1</t>
  </si>
  <si>
    <t>63-2</t>
  </si>
  <si>
    <t>63-1</t>
  </si>
  <si>
    <t>210-2</t>
  </si>
  <si>
    <t>210-3</t>
  </si>
  <si>
    <t>54-1</t>
  </si>
  <si>
    <t>산116</t>
  </si>
  <si>
    <t>31-1</t>
  </si>
  <si>
    <t>32-1</t>
  </si>
  <si>
    <t>272-1</t>
  </si>
  <si>
    <t>271-1</t>
  </si>
  <si>
    <t>산55-1</t>
  </si>
  <si>
    <t>277-1</t>
  </si>
  <si>
    <t>278-5</t>
  </si>
  <si>
    <t>278-1</t>
  </si>
  <si>
    <t>장</t>
  </si>
  <si>
    <t>278-4</t>
  </si>
  <si>
    <t>278-2</t>
  </si>
  <si>
    <t>282-2</t>
  </si>
  <si>
    <t>283-1</t>
  </si>
  <si>
    <t>283-2</t>
  </si>
  <si>
    <t>297-3</t>
  </si>
  <si>
    <t>297-2</t>
  </si>
  <si>
    <t>296-2</t>
  </si>
  <si>
    <t>475-4</t>
  </si>
  <si>
    <t>475-3</t>
  </si>
  <si>
    <t>477-1</t>
  </si>
  <si>
    <t>445-3</t>
  </si>
  <si>
    <t>445-2</t>
  </si>
  <si>
    <t>448-2</t>
  </si>
  <si>
    <t>448-1</t>
  </si>
  <si>
    <t>456-4</t>
  </si>
  <si>
    <t>456-3</t>
  </si>
  <si>
    <t>456-2</t>
  </si>
  <si>
    <t>404-2</t>
  </si>
  <si>
    <t>404-1</t>
  </si>
  <si>
    <t>405-2</t>
  </si>
  <si>
    <t>405-1</t>
  </si>
  <si>
    <t>392-1</t>
  </si>
  <si>
    <t>396-1</t>
  </si>
  <si>
    <t>473-1</t>
  </si>
  <si>
    <t>473-3</t>
  </si>
  <si>
    <t>494-1</t>
  </si>
  <si>
    <t>493-1</t>
  </si>
  <si>
    <t>목</t>
  </si>
  <si>
    <t>493-2</t>
  </si>
  <si>
    <t>산62-1</t>
  </si>
  <si>
    <t>284-1</t>
  </si>
  <si>
    <t>284-2</t>
  </si>
  <si>
    <t>284-3</t>
  </si>
  <si>
    <t>285-6</t>
  </si>
  <si>
    <t>산58</t>
  </si>
  <si>
    <t>산184</t>
  </si>
  <si>
    <t>공주</t>
  </si>
  <si>
    <t>유구</t>
  </si>
  <si>
    <t>탑곡</t>
  </si>
  <si>
    <t>44-1</t>
  </si>
  <si>
    <t>279-2</t>
  </si>
  <si>
    <t>279-1</t>
  </si>
  <si>
    <t>299-1</t>
  </si>
  <si>
    <t>488-3</t>
  </si>
  <si>
    <t>487-2</t>
  </si>
  <si>
    <t>487-1</t>
  </si>
  <si>
    <t>445-1</t>
  </si>
  <si>
    <t>386-1</t>
  </si>
  <si>
    <t>386-2</t>
  </si>
  <si>
    <t>408-3</t>
  </si>
  <si>
    <t>408-1</t>
  </si>
  <si>
    <t>408-4</t>
  </si>
  <si>
    <t>408-2</t>
  </si>
  <si>
    <t>408-5</t>
  </si>
  <si>
    <t>387-2</t>
  </si>
  <si>
    <t>산79-2</t>
  </si>
  <si>
    <t>산79-1</t>
  </si>
  <si>
    <t>충청남도 공주시 유구읍 탑골길 85-102</t>
    <phoneticPr fontId="9" type="noConversion"/>
  </si>
  <si>
    <t xml:space="preserve"> </t>
    <phoneticPr fontId="9" type="noConversion"/>
  </si>
  <si>
    <t>탑곡소하천 용지조서</t>
    <phoneticPr fontId="19" type="noConversion"/>
  </si>
  <si>
    <t>연번</t>
    <phoneticPr fontId="19" type="noConversion"/>
  </si>
  <si>
    <t>지
목</t>
    <phoneticPr fontId="23" type="noConversion"/>
  </si>
  <si>
    <t>지적</t>
    <phoneticPr fontId="23" type="noConversion"/>
  </si>
  <si>
    <t>편입면적</t>
    <phoneticPr fontId="23" type="noConversion"/>
  </si>
  <si>
    <t>소    유    자</t>
    <phoneticPr fontId="23" type="noConversion"/>
  </si>
  <si>
    <t>관계인</t>
    <phoneticPr fontId="19" type="noConversion"/>
  </si>
  <si>
    <t>비고</t>
    <phoneticPr fontId="19" type="noConversion"/>
  </si>
  <si>
    <t>시</t>
    <phoneticPr fontId="19" type="noConversion"/>
  </si>
  <si>
    <t>읍</t>
    <phoneticPr fontId="19" type="noConversion"/>
  </si>
  <si>
    <t>리</t>
    <phoneticPr fontId="19" type="noConversion"/>
  </si>
  <si>
    <t>(㎡)</t>
    <phoneticPr fontId="23" type="noConversion"/>
  </si>
  <si>
    <t>성    명</t>
    <phoneticPr fontId="23" type="noConversion"/>
  </si>
  <si>
    <t>주        소</t>
    <phoneticPr fontId="23" type="noConversion"/>
  </si>
  <si>
    <t>공주</t>
    <phoneticPr fontId="19" type="noConversion"/>
  </si>
  <si>
    <t>유구</t>
    <phoneticPr fontId="19" type="noConversion"/>
  </si>
  <si>
    <t>탑곡</t>
    <phoneticPr fontId="19" type="noConversion"/>
  </si>
  <si>
    <t>국(국토교통부)</t>
    <phoneticPr fontId="19" type="noConversion"/>
  </si>
  <si>
    <t>충청남도 공주시 유구읍 탑골길 85-98</t>
    <phoneticPr fontId="19" type="noConversion"/>
  </si>
  <si>
    <t>재단법인기독교대한감리회유지재단</t>
    <phoneticPr fontId="19" type="noConversion"/>
  </si>
  <si>
    <t>서울 중구 태평로1가 64-8</t>
    <phoneticPr fontId="19" type="noConversion"/>
  </si>
  <si>
    <t>60</t>
    <phoneticPr fontId="19" type="noConversion"/>
  </si>
  <si>
    <t>충청남도 공주시 유구읍 탑곡리 177</t>
    <phoneticPr fontId="19" type="noConversion"/>
  </si>
  <si>
    <t>공주시</t>
    <phoneticPr fontId="19" type="noConversion"/>
  </si>
  <si>
    <t>충청남도 공주시 유구읍 탑골길 74-8</t>
    <phoneticPr fontId="19" type="noConversion"/>
  </si>
  <si>
    <t>탑곡리마을회</t>
    <phoneticPr fontId="19" type="noConversion"/>
  </si>
  <si>
    <t>국(국토교통부)</t>
    <phoneticPr fontId="9" type="noConversion"/>
  </si>
  <si>
    <t>공주</t>
    <phoneticPr fontId="19" type="noConversion"/>
  </si>
  <si>
    <t>유구</t>
    <phoneticPr fontId="19" type="noConversion"/>
  </si>
  <si>
    <t>탑곡</t>
    <phoneticPr fontId="19" type="noConversion"/>
  </si>
  <si>
    <t>탑곡리 49</t>
    <phoneticPr fontId="19" type="noConversion"/>
  </si>
  <si>
    <t>국(산림청)</t>
    <phoneticPr fontId="19" type="noConversion"/>
  </si>
  <si>
    <t>보령군 대천읍 대천리 172-2</t>
    <phoneticPr fontId="19" type="noConversion"/>
  </si>
  <si>
    <t>경기도 수원시 영통구 매탄로51번길 2, 201호 (매탄동)</t>
    <phoneticPr fontId="19" type="noConversion"/>
  </si>
  <si>
    <t>충청남도 공주시 유구읍 탑골길 227</t>
    <phoneticPr fontId="19" type="noConversion"/>
  </si>
  <si>
    <t>아산군 온양읍 온천리 131</t>
    <phoneticPr fontId="19" type="noConversion"/>
  </si>
  <si>
    <t>천원군성거읍문덕리10</t>
    <phoneticPr fontId="19" type="noConversion"/>
  </si>
  <si>
    <t xml:space="preserve"> </t>
    <phoneticPr fontId="19" type="noConversion"/>
  </si>
  <si>
    <t>대전광역시 유성구 노은서로210번길 32, 411동1803호(지족동,열매마을아파트4단지)</t>
    <phoneticPr fontId="19" type="noConversion"/>
  </si>
  <si>
    <t>충청남도 공주시 유구읍 탑골길 293</t>
    <phoneticPr fontId="19" type="noConversion"/>
  </si>
  <si>
    <t>서울 동대문구 장안동 시영아파트 89-506</t>
    <phoneticPr fontId="19" type="noConversion"/>
  </si>
  <si>
    <t>경기도 수원시 권선구 서수원로 589, 306동 1303호(금곡동,삼익3차아파트)</t>
    <phoneticPr fontId="19" type="noConversion"/>
  </si>
  <si>
    <t>충청남도 공주시 유구읍 탑골길 293-40</t>
    <phoneticPr fontId="19" type="noConversion"/>
  </si>
  <si>
    <t>탑산새마을회</t>
    <phoneticPr fontId="19" type="noConversion"/>
  </si>
  <si>
    <t>아산군 송악면 유곡리 267</t>
    <phoneticPr fontId="19" type="noConversion"/>
  </si>
  <si>
    <t>합계</t>
    <phoneticPr fontId="19" type="noConversion"/>
  </si>
  <si>
    <t>전</t>
    <phoneticPr fontId="19" type="noConversion"/>
  </si>
  <si>
    <t>공주</t>
    <phoneticPr fontId="19" type="noConversion"/>
  </si>
  <si>
    <t>유구</t>
    <phoneticPr fontId="19" type="noConversion"/>
  </si>
  <si>
    <t>탑곡</t>
    <phoneticPr fontId="19" type="noConversion"/>
  </si>
  <si>
    <t>도</t>
    <phoneticPr fontId="19" type="noConversion"/>
  </si>
  <si>
    <t>271-2</t>
    <phoneticPr fontId="19" type="noConversion"/>
  </si>
  <si>
    <t>267-3</t>
    <phoneticPr fontId="19" type="noConversion"/>
  </si>
  <si>
    <t>대</t>
    <phoneticPr fontId="19" type="noConversion"/>
  </si>
  <si>
    <t>267-1</t>
    <phoneticPr fontId="19" type="noConversion"/>
  </si>
  <si>
    <t>임</t>
    <phoneticPr fontId="19" type="noConversion"/>
  </si>
  <si>
    <t>산31</t>
    <phoneticPr fontId="19" type="noConversion"/>
  </si>
  <si>
    <t>공주</t>
    <phoneticPr fontId="19" type="noConversion"/>
  </si>
  <si>
    <t>유구</t>
    <phoneticPr fontId="19" type="noConversion"/>
  </si>
  <si>
    <t>탑곡</t>
    <phoneticPr fontId="19" type="noConversion"/>
  </si>
  <si>
    <t>공주시 유구읍 문금리 720</t>
    <phoneticPr fontId="19" type="noConversion"/>
  </si>
  <si>
    <t>경기도 수원시 영통구 매탄로51번길 2, 201호 (매탄동)</t>
    <phoneticPr fontId="19" type="noConversion"/>
  </si>
  <si>
    <t>국(국토교통부)</t>
    <phoneticPr fontId="19" type="noConversion"/>
  </si>
  <si>
    <t>천원군성거읍문덕리10</t>
    <phoneticPr fontId="19" type="noConversion"/>
  </si>
  <si>
    <t>공주시</t>
    <phoneticPr fontId="19" type="noConversion"/>
  </si>
  <si>
    <t>경기도 의왕시 복지로 74-1, 103호 (내손동)</t>
    <phoneticPr fontId="19" type="noConversion"/>
  </si>
  <si>
    <t>충청남도 공주시 유구읍 탑골길 293-40</t>
    <phoneticPr fontId="19" type="noConversion"/>
  </si>
  <si>
    <t>충청남도 공주시 유구읍 탑골길 293</t>
    <phoneticPr fontId="19" type="noConversion"/>
  </si>
  <si>
    <t>서울특별시 구로구 새말로18길 64, 102동 1404호(구로동,엘지신도림자이아파트)</t>
    <phoneticPr fontId="19" type="noConversion"/>
  </si>
  <si>
    <t>경기도 의왕시 복지로 74-1, 103호 (내손동)</t>
    <phoneticPr fontId="19" type="noConversion"/>
  </si>
  <si>
    <t>충청남도 공주시 유구읍 탑골길 379-12</t>
    <phoneticPr fontId="19" type="noConversion"/>
  </si>
  <si>
    <t>충청남도 아산시 시민로203번길 35 (용화동)</t>
    <phoneticPr fontId="19" type="noConversion"/>
  </si>
  <si>
    <t>남명랑</t>
    <phoneticPr fontId="19" type="noConversion"/>
  </si>
  <si>
    <t>사</t>
    <phoneticPr fontId="19" type="noConversion"/>
  </si>
  <si>
    <t>국</t>
    <phoneticPr fontId="19" type="noConversion"/>
  </si>
  <si>
    <t>국도</t>
    <phoneticPr fontId="19" type="noConversion"/>
  </si>
  <si>
    <t>사전</t>
    <phoneticPr fontId="19" type="noConversion"/>
  </si>
  <si>
    <t>사도</t>
    <phoneticPr fontId="19" type="noConversion"/>
  </si>
  <si>
    <t>사대</t>
    <phoneticPr fontId="19" type="noConversion"/>
  </si>
  <si>
    <t>사임</t>
    <phoneticPr fontId="19" type="noConversion"/>
  </si>
  <si>
    <t>평택시 안중읍 서동대로 1832-23,101동1105호(안중우림아파트)</t>
    <phoneticPr fontId="19" type="noConversion"/>
  </si>
  <si>
    <t>충청남도 공주시 유구읍 탑곡길 111-8</t>
    <phoneticPr fontId="19" type="noConversion"/>
  </si>
  <si>
    <t>서울특별시 광진구 아차산로 637,24동802호(광장동,워커힐아파트)</t>
    <phoneticPr fontId="19" type="noConversion"/>
  </si>
  <si>
    <t>충청남도 공주시 탑곡길 74-8</t>
    <phoneticPr fontId="19" type="noConversion"/>
  </si>
  <si>
    <t>충청남도 공주시 유구읍 탑곡길 85-130</t>
    <phoneticPr fontId="9" type="noConversion"/>
  </si>
  <si>
    <t>충청남도 공주시 유구읍 탑곡리 177</t>
    <phoneticPr fontId="19" type="noConversion"/>
  </si>
  <si>
    <t>충청남도 공주시 유구읍 탑곡길 111-12</t>
    <phoneticPr fontId="19" type="noConversion"/>
  </si>
  <si>
    <t>충청남도 공주시 탑곡길 111-12</t>
    <phoneticPr fontId="19" type="noConversion"/>
  </si>
  <si>
    <t>충청남도 공주시 탑곡길 111-12</t>
    <phoneticPr fontId="19" type="noConversion"/>
  </si>
  <si>
    <t>충청남도 공주시 유구읍 탑곡리 88-1 위대표 이성기</t>
    <phoneticPr fontId="19" type="noConversion"/>
  </si>
  <si>
    <t>경기도 평택시 세교6로 45,204동1704호(세교동,힐스테이트평택2차)</t>
    <phoneticPr fontId="19" type="noConversion"/>
  </si>
  <si>
    <t>충청남도 공주시 유구읍 탑곡길 122-48</t>
    <phoneticPr fontId="19" type="noConversion"/>
  </si>
  <si>
    <t>충청남도 계룡시 두마면 사게로 51,110동1401호(계룡대림e-편한세상)</t>
    <phoneticPr fontId="19" type="noConversion"/>
  </si>
  <si>
    <t>충청남도 공주시 유구읍 탑곡길 317-4</t>
    <phoneticPr fontId="19" type="noConversion"/>
  </si>
  <si>
    <t>충청남도 공주시 유구읍 탑곡길 373-5</t>
    <phoneticPr fontId="19" type="noConversion"/>
  </si>
  <si>
    <t>충청남도 공주시 유구읍 탑골길 207</t>
    <phoneticPr fontId="19" type="noConversion"/>
  </si>
  <si>
    <t>대전 중구 계룡로 852,5동1202호(오류동,삼성아파트)</t>
    <phoneticPr fontId="19" type="noConversion"/>
  </si>
  <si>
    <t>충청남도 아산시 탕정면 동산로 33</t>
    <phoneticPr fontId="19" type="noConversion"/>
  </si>
  <si>
    <t>충청남도 천안시 서북구 월봉7길,204동201호(쌍용동,월봉청솔2차아파트)</t>
    <phoneticPr fontId="19" type="noConversion"/>
  </si>
  <si>
    <t>경기도 수원시 권선구 금곡로 137,401동107호(금곡동,수원호매실휴먼시아4단지아파트)</t>
    <phoneticPr fontId="19" type="noConversion"/>
  </si>
  <si>
    <t>충청남도 공주시 유구읍 탑곡길 293-9</t>
    <phoneticPr fontId="19" type="noConversion"/>
  </si>
  <si>
    <t>경기도 화성시 서신면 효자각로 159-22</t>
    <phoneticPr fontId="19" type="noConversion"/>
  </si>
  <si>
    <t>공주시 유구읍 탑곡길 122-48</t>
    <phoneticPr fontId="19" type="noConversion"/>
  </si>
  <si>
    <t>충청남도 아산시 모종북로 82-1(모종동)</t>
    <phoneticPr fontId="19" type="noConversion"/>
  </si>
  <si>
    <t>세종시 마음로 181,1007동1204호(고운동,가락마을10단지)</t>
    <phoneticPr fontId="19" type="noConversion"/>
  </si>
  <si>
    <t>경기도 안산시 상록구 감골2로 12,411동401호(사동,현대2차아파트)</t>
    <phoneticPr fontId="19" type="noConversion"/>
  </si>
  <si>
    <t>충청남도 아산시 배방읍 연화로 36,804동203호(연화마을휴먼시아8단지)</t>
    <phoneticPr fontId="19" type="noConversion"/>
  </si>
  <si>
    <t>충청남도 공주시 유구읍 탑곡리 351</t>
    <phoneticPr fontId="19" type="noConversion"/>
  </si>
  <si>
    <t>세종시 보듬4로9,1101동1402호(도담동,도램마을11단지)</t>
    <phoneticPr fontId="19" type="noConversion"/>
  </si>
  <si>
    <t>충청남도 아산시 청운로 176번길 26-2(권곡동)</t>
    <phoneticPr fontId="19" type="noConversion"/>
  </si>
  <si>
    <t>경기도 안산시 상록구 천문2길 30 (사동)</t>
    <phoneticPr fontId="19" type="noConversion"/>
  </si>
  <si>
    <t>충청남도 공주시 유구읍 탑곡길 374</t>
    <phoneticPr fontId="19" type="noConversion"/>
  </si>
  <si>
    <t>충청남도 아산시 외암로 1326-4(종촌동)</t>
    <phoneticPr fontId="19" type="noConversion"/>
  </si>
  <si>
    <t>충청남도 천안시 서북구 다가말2길 14,5동404호(쌍용동,이화아파트)</t>
    <phoneticPr fontId="19" type="noConversion"/>
  </si>
  <si>
    <t>충청남도 아산시 외암로 1340-3(장존동)</t>
    <phoneticPr fontId="19" type="noConversion"/>
  </si>
  <si>
    <t>산119-4</t>
    <phoneticPr fontId="19" type="noConversion"/>
  </si>
  <si>
    <t>55-1</t>
    <phoneticPr fontId="19" type="noConversion"/>
  </si>
  <si>
    <t>임</t>
    <phoneticPr fontId="19" type="noConversion"/>
  </si>
  <si>
    <t>충청남도 공주시 탑곡길 111-12</t>
    <phoneticPr fontId="19" type="noConversion"/>
  </si>
  <si>
    <t>계</t>
    <phoneticPr fontId="19" type="noConversion"/>
  </si>
  <si>
    <t>94-4</t>
    <phoneticPr fontId="19" type="noConversion"/>
  </si>
  <si>
    <t>91</t>
    <phoneticPr fontId="19" type="noConversion"/>
  </si>
  <si>
    <t>미등기</t>
    <phoneticPr fontId="19" type="noConversion"/>
  </si>
  <si>
    <t>충청남도 공주시 유구읍 탑곡길 373-5</t>
    <phoneticPr fontId="19" type="noConversion"/>
  </si>
  <si>
    <t>충청남도 아산시 시민로 485,102동1304호(온천동,일성청룡아파트)</t>
    <phoneticPr fontId="19" type="noConversion"/>
  </si>
  <si>
    <t>최*규외2</t>
    <phoneticPr fontId="19" type="noConversion"/>
  </si>
  <si>
    <t>윤*균</t>
    <phoneticPr fontId="19" type="noConversion"/>
  </si>
  <si>
    <t>김*식</t>
    <phoneticPr fontId="19" type="noConversion"/>
  </si>
  <si>
    <t>김*옥</t>
    <phoneticPr fontId="19" type="noConversion"/>
  </si>
  <si>
    <t>김*한</t>
    <phoneticPr fontId="19" type="noConversion"/>
  </si>
  <si>
    <t>권*노</t>
    <phoneticPr fontId="19" type="noConversion"/>
  </si>
  <si>
    <t>김*환</t>
    <phoneticPr fontId="19" type="noConversion"/>
  </si>
  <si>
    <t>김*만</t>
    <phoneticPr fontId="19" type="noConversion"/>
  </si>
  <si>
    <t>권*필</t>
    <phoneticPr fontId="19" type="noConversion"/>
  </si>
  <si>
    <t>김*환</t>
    <phoneticPr fontId="19" type="noConversion"/>
  </si>
  <si>
    <t>이*우</t>
    <phoneticPr fontId="19" type="noConversion"/>
  </si>
  <si>
    <t>유*희</t>
    <phoneticPr fontId="9" type="noConversion"/>
  </si>
  <si>
    <t>유*희</t>
    <phoneticPr fontId="19" type="noConversion"/>
  </si>
  <si>
    <t>이*순</t>
    <phoneticPr fontId="19" type="noConversion"/>
  </si>
  <si>
    <t>임*호</t>
    <phoneticPr fontId="19" type="noConversion"/>
  </si>
  <si>
    <t>윤*영</t>
    <phoneticPr fontId="19" type="noConversion"/>
  </si>
  <si>
    <t>김*환</t>
    <phoneticPr fontId="19" type="noConversion"/>
  </si>
  <si>
    <t>김*복</t>
    <phoneticPr fontId="19" type="noConversion"/>
  </si>
  <si>
    <t>권*철</t>
    <phoneticPr fontId="19" type="noConversion"/>
  </si>
  <si>
    <t>권*철</t>
    <phoneticPr fontId="19" type="noConversion"/>
  </si>
  <si>
    <t>이*기</t>
    <phoneticPr fontId="19" type="noConversion"/>
  </si>
  <si>
    <t>이*기</t>
    <phoneticPr fontId="19" type="noConversion"/>
  </si>
  <si>
    <t>임*례</t>
    <phoneticPr fontId="19" type="noConversion"/>
  </si>
  <si>
    <t>권*규</t>
    <phoneticPr fontId="19" type="noConversion"/>
  </si>
  <si>
    <t>이*상</t>
    <phoneticPr fontId="19" type="noConversion"/>
  </si>
  <si>
    <t>남*석</t>
    <phoneticPr fontId="19" type="noConversion"/>
  </si>
  <si>
    <t>윤*기</t>
    <phoneticPr fontId="19" type="noConversion"/>
  </si>
  <si>
    <t>윤*한</t>
    <phoneticPr fontId="19" type="noConversion"/>
  </si>
  <si>
    <t>김*선외1</t>
    <phoneticPr fontId="19" type="noConversion"/>
  </si>
  <si>
    <t>김*집</t>
    <phoneticPr fontId="19" type="noConversion"/>
  </si>
  <si>
    <t>박*호</t>
    <phoneticPr fontId="19" type="noConversion"/>
  </si>
  <si>
    <t>황*수</t>
    <phoneticPr fontId="19" type="noConversion"/>
  </si>
  <si>
    <t>강*수</t>
    <phoneticPr fontId="19" type="noConversion"/>
  </si>
  <si>
    <t>박*렬</t>
    <phoneticPr fontId="19" type="noConversion"/>
  </si>
  <si>
    <t>김*국</t>
    <phoneticPr fontId="19" type="noConversion"/>
  </si>
  <si>
    <t>황*수</t>
    <phoneticPr fontId="19" type="noConversion"/>
  </si>
  <si>
    <t>이*주</t>
    <phoneticPr fontId="19" type="noConversion"/>
  </si>
  <si>
    <t>김*석</t>
    <phoneticPr fontId="19" type="noConversion"/>
  </si>
  <si>
    <t>김*석</t>
    <phoneticPr fontId="19" type="noConversion"/>
  </si>
  <si>
    <t>이*석</t>
    <phoneticPr fontId="19" type="noConversion"/>
  </si>
  <si>
    <t>이*헌</t>
    <phoneticPr fontId="19" type="noConversion"/>
  </si>
  <si>
    <t>곽*순</t>
    <phoneticPr fontId="19" type="noConversion"/>
  </si>
  <si>
    <t>이*주</t>
    <phoneticPr fontId="19" type="noConversion"/>
  </si>
  <si>
    <t>이*구</t>
    <phoneticPr fontId="19" type="noConversion"/>
  </si>
  <si>
    <t>이*구</t>
    <phoneticPr fontId="19" type="noConversion"/>
  </si>
  <si>
    <t>강*자</t>
    <phoneticPr fontId="19" type="noConversion"/>
  </si>
  <si>
    <t>김*순</t>
    <phoneticPr fontId="19" type="noConversion"/>
  </si>
  <si>
    <t>권*노</t>
    <phoneticPr fontId="19" type="noConversion"/>
  </si>
  <si>
    <t>권*묵</t>
    <phoneticPr fontId="19" type="noConversion"/>
  </si>
  <si>
    <t>강*희외5</t>
    <phoneticPr fontId="19" type="noConversion"/>
  </si>
  <si>
    <t>김*진</t>
    <phoneticPr fontId="19" type="noConversion"/>
  </si>
  <si>
    <t>강*희외5</t>
    <phoneticPr fontId="19" type="noConversion"/>
  </si>
  <si>
    <t>신*순</t>
    <phoneticPr fontId="19" type="noConversion"/>
  </si>
  <si>
    <t>윤*한</t>
    <phoneticPr fontId="19" type="noConversion"/>
  </si>
  <si>
    <t>윤*혁</t>
    <phoneticPr fontId="19" type="noConversion"/>
  </si>
  <si>
    <t>최*분</t>
    <phoneticPr fontId="19" type="noConversion"/>
  </si>
  <si>
    <t>김*학</t>
    <phoneticPr fontId="19" type="noConversion"/>
  </si>
  <si>
    <t>김*희</t>
    <phoneticPr fontId="19" type="noConversion"/>
  </si>
  <si>
    <t>김*찬외3</t>
    <phoneticPr fontId="19" type="noConversion"/>
  </si>
  <si>
    <t>김*희</t>
    <phoneticPr fontId="19" type="noConversion"/>
  </si>
  <si>
    <t>김*만외3</t>
    <phoneticPr fontId="19" type="noConversion"/>
  </si>
  <si>
    <t>김*찬</t>
    <phoneticPr fontId="19" type="noConversion"/>
  </si>
  <si>
    <t>정*예</t>
    <phoneticPr fontId="19" type="noConversion"/>
  </si>
  <si>
    <t>김*철</t>
    <phoneticPr fontId="19" type="noConversion"/>
  </si>
  <si>
    <t>정*예</t>
    <phoneticPr fontId="19" type="noConversion"/>
  </si>
  <si>
    <t>강*창</t>
    <phoneticPr fontId="19" type="noConversion"/>
  </si>
  <si>
    <t>강*선</t>
    <phoneticPr fontId="19" type="noConversion"/>
  </si>
  <si>
    <t>성*준</t>
    <phoneticPr fontId="19" type="noConversion"/>
  </si>
  <si>
    <t>이*원</t>
    <phoneticPr fontId="19" type="noConversion"/>
  </si>
  <si>
    <t>이*원</t>
    <phoneticPr fontId="19" type="noConversion"/>
  </si>
  <si>
    <t>김*봉</t>
    <phoneticPr fontId="19" type="noConversion"/>
  </si>
  <si>
    <t>김*관</t>
    <phoneticPr fontId="19" type="noConversion"/>
  </si>
  <si>
    <t>정*예</t>
    <phoneticPr fontId="19" type="noConversion"/>
  </si>
  <si>
    <t>이*자</t>
    <phoneticPr fontId="19" type="noConversion"/>
  </si>
  <si>
    <t>강*창</t>
    <phoneticPr fontId="19" type="noConversion"/>
  </si>
  <si>
    <t>서*현</t>
    <phoneticPr fontId="19" type="noConversion"/>
  </si>
  <si>
    <t>김*집</t>
    <phoneticPr fontId="19" type="noConversion"/>
  </si>
  <si>
    <t>김*선</t>
    <phoneticPr fontId="19" type="noConversion"/>
  </si>
  <si>
    <t>김*웅</t>
    <phoneticPr fontId="19" type="noConversion"/>
  </si>
  <si>
    <t>김*명</t>
    <phoneticPr fontId="19" type="noConversion"/>
  </si>
  <si>
    <t>김*주</t>
    <phoneticPr fontId="19" type="noConversion"/>
  </si>
  <si>
    <t>강*아</t>
    <phoneticPr fontId="19" type="noConversion"/>
  </si>
  <si>
    <t>전*교</t>
    <phoneticPr fontId="19" type="noConversion"/>
  </si>
  <si>
    <t>김*웅</t>
    <phoneticPr fontId="19" type="noConversion"/>
  </si>
  <si>
    <t>김*선</t>
    <phoneticPr fontId="19" type="noConversion"/>
  </si>
  <si>
    <t>김*웅</t>
    <phoneticPr fontId="19" type="noConversion"/>
  </si>
  <si>
    <t>김*환</t>
    <phoneticPr fontId="19" type="noConversion"/>
  </si>
  <si>
    <t>우*열</t>
    <phoneticPr fontId="19" type="noConversion"/>
  </si>
  <si>
    <t>남*랑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</si>
</sst>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7" formatCode="_-* #,##0.0_-;\-* #,##0.0_-;_-* &quot;-&quot;_-;_-@_-"/>
    <numFmt numFmtId="178" formatCode="_-* #,##0.0_-;\-* #,##0.0_-;_-* &quot;-&quot;?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98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7" fontId="21" fillId="0" borderId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22" fillId="0" borderId="10" xfId="194" applyFont="1" applyFill="1" applyBorder="1" applyAlignment="1">
      <alignment horizontal="center" vertical="center" wrapText="1"/>
    </xf>
    <xf numFmtId="176" fontId="22" fillId="0" borderId="10" xfId="0" applyNumberFormat="1" applyFont="1" applyFill="1" applyBorder="1" applyAlignment="1">
      <alignment horizontal="center" vertical="center"/>
    </xf>
    <xf numFmtId="41" fontId="22" fillId="0" borderId="10" xfId="194" applyFont="1" applyFill="1" applyBorder="1" applyAlignment="1" applyProtection="1">
      <alignment horizontal="center" vertical="center"/>
    </xf>
    <xf numFmtId="176" fontId="24" fillId="0" borderId="10" xfId="195" applyNumberFormat="1" applyFont="1" applyFill="1" applyBorder="1" applyAlignment="1" applyProtection="1">
      <alignment horizontal="center" vertical="center" shrinkToFit="1"/>
    </xf>
    <xf numFmtId="49" fontId="24" fillId="0" borderId="10" xfId="195" applyNumberFormat="1" applyFont="1" applyFill="1" applyBorder="1" applyAlignment="1" applyProtection="1">
      <alignment horizontal="center" vertical="center" wrapText="1"/>
    </xf>
    <xf numFmtId="0" fontId="25" fillId="0" borderId="15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5" xfId="0" applyNumberFormat="1" applyFont="1" applyFill="1" applyBorder="1" applyAlignment="1">
      <alignment horizontal="center" vertical="center"/>
    </xf>
    <xf numFmtId="177" fontId="26" fillId="0" borderId="15" xfId="194" applyNumberFormat="1" applyFont="1" applyFill="1" applyBorder="1" applyAlignment="1">
      <alignment horizontal="center" vertical="center"/>
    </xf>
    <xf numFmtId="41" fontId="0" fillId="0" borderId="0" xfId="194" applyFont="1">
      <alignment vertical="center"/>
    </xf>
    <xf numFmtId="0" fontId="25" fillId="0" borderId="0" xfId="0" applyFont="1" applyAlignment="1">
      <alignment horizontal="center" vertical="center"/>
    </xf>
    <xf numFmtId="41" fontId="25" fillId="0" borderId="0" xfId="0" applyNumberFormat="1" applyFont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6" fillId="0" borderId="16" xfId="0" applyNumberFormat="1" applyFont="1" applyFill="1" applyBorder="1" applyAlignment="1">
      <alignment horizontal="center" vertical="center"/>
    </xf>
    <xf numFmtId="177" fontId="26" fillId="0" borderId="16" xfId="194" applyNumberFormat="1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 wrapText="1"/>
    </xf>
    <xf numFmtId="49" fontId="26" fillId="0" borderId="16" xfId="0" applyNumberFormat="1" applyFont="1" applyFill="1" applyBorder="1" applyAlignment="1">
      <alignment horizontal="center" vertical="center"/>
    </xf>
    <xf numFmtId="41" fontId="1" fillId="0" borderId="0" xfId="194" applyFont="1">
      <alignment vertical="center"/>
    </xf>
    <xf numFmtId="49" fontId="26" fillId="0" borderId="16" xfId="0" applyNumberFormat="1" applyFont="1" applyFill="1" applyBorder="1" applyAlignment="1">
      <alignment horizontal="center" vertical="center" wrapText="1"/>
    </xf>
    <xf numFmtId="41" fontId="1" fillId="0" borderId="0" xfId="194" applyFont="1" applyFill="1">
      <alignment vertical="center"/>
    </xf>
    <xf numFmtId="0" fontId="25" fillId="0" borderId="17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6" fillId="0" borderId="17" xfId="0" applyNumberFormat="1" applyFont="1" applyFill="1" applyBorder="1" applyAlignment="1">
      <alignment horizontal="center" vertical="center"/>
    </xf>
    <xf numFmtId="177" fontId="26" fillId="0" borderId="17" xfId="194" applyNumberFormat="1" applyFont="1" applyFill="1" applyBorder="1" applyAlignment="1">
      <alignment horizontal="center" vertical="center"/>
    </xf>
    <xf numFmtId="41" fontId="29" fillId="33" borderId="0" xfId="0" applyNumberFormat="1" applyFont="1" applyFill="1">
      <alignment vertical="center"/>
    </xf>
    <xf numFmtId="177" fontId="30" fillId="0" borderId="16" xfId="194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26" fillId="0" borderId="15" xfId="0" applyNumberFormat="1" applyFont="1" applyFill="1" applyBorder="1" applyAlignment="1">
      <alignment horizontal="center" vertical="center" wrapText="1"/>
    </xf>
    <xf numFmtId="49" fontId="27" fillId="0" borderId="16" xfId="0" applyNumberFormat="1" applyFont="1" applyFill="1" applyBorder="1" applyAlignment="1">
      <alignment horizontal="center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6" fillId="0" borderId="19" xfId="0" applyNumberFormat="1" applyFont="1" applyFill="1" applyBorder="1" applyAlignment="1">
      <alignment horizontal="center" vertical="center"/>
    </xf>
    <xf numFmtId="177" fontId="26" fillId="0" borderId="19" xfId="194" applyNumberFormat="1" applyFont="1" applyFill="1" applyBorder="1" applyAlignment="1">
      <alignment horizontal="center" vertical="center"/>
    </xf>
    <xf numFmtId="177" fontId="30" fillId="0" borderId="19" xfId="194" applyNumberFormat="1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 wrapText="1"/>
    </xf>
    <xf numFmtId="178" fontId="26" fillId="0" borderId="16" xfId="0" applyNumberFormat="1" applyFont="1" applyFill="1" applyBorder="1" applyAlignment="1">
      <alignment horizontal="center" vertical="center"/>
    </xf>
    <xf numFmtId="0" fontId="0" fillId="0" borderId="21" xfId="0" applyBorder="1">
      <alignment vertical="center"/>
    </xf>
    <xf numFmtId="41" fontId="1" fillId="0" borderId="21" xfId="194" applyFont="1" applyFill="1" applyBorder="1">
      <alignment vertical="center"/>
    </xf>
    <xf numFmtId="0" fontId="25" fillId="0" borderId="21" xfId="0" applyFont="1" applyBorder="1" applyAlignment="1">
      <alignment horizontal="center" vertical="center"/>
    </xf>
    <xf numFmtId="41" fontId="25" fillId="0" borderId="21" xfId="0" applyNumberFormat="1" applyFont="1" applyBorder="1" applyAlignment="1">
      <alignment horizontal="center" vertical="center"/>
    </xf>
    <xf numFmtId="49" fontId="26" fillId="0" borderId="19" xfId="0" applyNumberFormat="1" applyFont="1" applyFill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25" fillId="0" borderId="10" xfId="0" applyFont="1" applyFill="1" applyBorder="1" applyAlignment="1">
      <alignment horizontal="center" vertical="center"/>
    </xf>
    <xf numFmtId="41" fontId="1" fillId="0" borderId="18" xfId="194" applyFont="1" applyFill="1" applyBorder="1">
      <alignment vertical="center"/>
    </xf>
    <xf numFmtId="0" fontId="25" fillId="0" borderId="18" xfId="0" applyFont="1" applyBorder="1" applyAlignment="1">
      <alignment horizontal="center" vertical="center"/>
    </xf>
    <xf numFmtId="41" fontId="25" fillId="0" borderId="18" xfId="0" applyNumberFormat="1" applyFont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 wrapText="1"/>
    </xf>
    <xf numFmtId="41" fontId="0" fillId="0" borderId="18" xfId="194" applyFont="1" applyBorder="1">
      <alignment vertical="center"/>
    </xf>
    <xf numFmtId="41" fontId="1" fillId="0" borderId="18" xfId="194" applyFont="1" applyBorder="1">
      <alignment vertical="center"/>
    </xf>
    <xf numFmtId="0" fontId="0" fillId="0" borderId="0" xfId="0" applyBorder="1">
      <alignment vertical="center"/>
    </xf>
    <xf numFmtId="0" fontId="25" fillId="0" borderId="20" xfId="0" applyFont="1" applyFill="1" applyBorder="1" applyAlignment="1">
      <alignment horizontal="center" vertical="center"/>
    </xf>
    <xf numFmtId="41" fontId="1" fillId="0" borderId="0" xfId="194" applyFont="1" applyFill="1" applyBorder="1">
      <alignment vertical="center"/>
    </xf>
    <xf numFmtId="0" fontId="25" fillId="0" borderId="0" xfId="0" applyFont="1" applyBorder="1" applyAlignment="1">
      <alignment horizontal="center" vertical="center"/>
    </xf>
    <xf numFmtId="41" fontId="25" fillId="0" borderId="0" xfId="0" applyNumberFormat="1" applyFont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16" xfId="0" applyBorder="1">
      <alignment vertical="center"/>
    </xf>
    <xf numFmtId="0" fontId="25" fillId="0" borderId="23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17" fontId="26" fillId="0" borderId="16" xfId="0" quotePrefix="1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76" fontId="22" fillId="0" borderId="10" xfId="195" applyNumberFormat="1" applyFont="1" applyFill="1" applyBorder="1" applyAlignment="1" applyProtection="1">
      <alignment horizontal="center" vertical="center"/>
    </xf>
    <xf numFmtId="0" fontId="22" fillId="0" borderId="10" xfId="195" applyNumberFormat="1" applyFont="1" applyFill="1" applyBorder="1" applyAlignment="1" applyProtection="1">
      <alignment horizontal="center" vertical="center"/>
    </xf>
    <xf numFmtId="176" fontId="22" fillId="0" borderId="10" xfId="195" applyNumberFormat="1" applyFont="1" applyFill="1" applyBorder="1" applyAlignment="1" applyProtection="1">
      <alignment horizontal="center" vertical="center" wrapText="1"/>
    </xf>
    <xf numFmtId="176" fontId="22" fillId="0" borderId="11" xfId="195" applyNumberFormat="1" applyFont="1" applyFill="1" applyBorder="1" applyAlignment="1" applyProtection="1">
      <alignment horizontal="center" vertical="center"/>
    </xf>
    <xf numFmtId="176" fontId="22" fillId="0" borderId="12" xfId="195" applyNumberFormat="1" applyFont="1" applyFill="1" applyBorder="1" applyAlignment="1" applyProtection="1">
      <alignment horizontal="center" vertical="center"/>
    </xf>
    <xf numFmtId="176" fontId="22" fillId="0" borderId="13" xfId="195" applyNumberFormat="1" applyFont="1" applyFill="1" applyBorder="1" applyAlignment="1" applyProtection="1">
      <alignment horizontal="center" vertical="center"/>
    </xf>
    <xf numFmtId="176" fontId="22" fillId="0" borderId="14" xfId="195" applyNumberFormat="1" applyFont="1" applyFill="1" applyBorder="1" applyAlignment="1" applyProtection="1">
      <alignment horizontal="center" vertical="center"/>
    </xf>
    <xf numFmtId="0" fontId="0" fillId="0" borderId="0" xfId="0">
      <alignment vertical="center"/>
    </xf>
  </cellXfs>
  <cellStyles count="198">
    <cellStyle name="20% - 강조색1" xfId="121" builtinId="30" customBuiltin="1"/>
    <cellStyle name="20% - 강조색2" xfId="117" builtinId="34" customBuiltin="1"/>
    <cellStyle name="20% - 강조색3" xfId="113" builtinId="38" customBuiltin="1"/>
    <cellStyle name="20% - 강조색4" xfId="109" builtinId="42" customBuiltin="1"/>
    <cellStyle name="20% - 강조색5" xfId="105" builtinId="46" customBuiltin="1"/>
    <cellStyle name="20% - 강조색6" xfId="101" builtinId="50" customBuiltin="1"/>
    <cellStyle name="40% - 강조색1" xfId="120" builtinId="31" customBuiltin="1"/>
    <cellStyle name="40% - 강조색2" xfId="116" builtinId="35" customBuiltin="1"/>
    <cellStyle name="40% - 강조색3" xfId="112" builtinId="39" customBuiltin="1"/>
    <cellStyle name="40% - 강조색4" xfId="108" builtinId="43" customBuiltin="1"/>
    <cellStyle name="40% - 강조색5" xfId="104" builtinId="47" customBuiltin="1"/>
    <cellStyle name="40% - 강조색6" xfId="100" builtinId="51" customBuiltin="1"/>
    <cellStyle name="60% - 강조색1" xfId="119" builtinId="32" customBuiltin="1"/>
    <cellStyle name="60% - 강조색2" xfId="115" builtinId="36" customBuiltin="1"/>
    <cellStyle name="60% - 강조색3" xfId="111" builtinId="40" customBuiltin="1"/>
    <cellStyle name="60% - 강조색4" xfId="107" builtinId="44" customBuiltin="1"/>
    <cellStyle name="60% - 강조색5" xfId="103" builtinId="48" customBuiltin="1"/>
    <cellStyle name="60% - 강조색6" xfId="99" builtinId="52" customBuiltin="1"/>
    <cellStyle name="강조색1" xfId="122" builtinId="29" customBuiltin="1"/>
    <cellStyle name="강조색2" xfId="118" builtinId="33" customBuiltin="1"/>
    <cellStyle name="강조색3" xfId="114" builtinId="37" customBuiltin="1"/>
    <cellStyle name="강조색4" xfId="110" builtinId="41" customBuiltin="1"/>
    <cellStyle name="강조색5" xfId="106" builtinId="45" customBuiltin="1"/>
    <cellStyle name="강조색6" xfId="102" builtinId="49" customBuiltin="1"/>
    <cellStyle name="경고문" xfId="126" builtinId="11" customBuiltin="1"/>
    <cellStyle name="계산" xfId="129" builtinId="22" customBuiltin="1"/>
    <cellStyle name="나쁨" xfId="133" builtinId="27" customBuiltin="1"/>
    <cellStyle name="메모" xfId="125" builtinId="10" customBuiltin="1"/>
    <cellStyle name="보통" xfId="132" builtinId="28" customBuiltin="1"/>
    <cellStyle name="설명 텍스트" xfId="124" builtinId="53" customBuiltin="1"/>
    <cellStyle name="셀 확인" xfId="127" builtinId="23" customBuiltin="1"/>
    <cellStyle name="쉼표 [0]" xfId="194" builtinId="6"/>
    <cellStyle name="쉼표 [0] 3" xfId="197"/>
    <cellStyle name="연결된 셀" xfId="128" builtinId="24" customBuiltin="1"/>
    <cellStyle name="요약" xfId="123" builtinId="25" customBuiltin="1"/>
    <cellStyle name="입력" xfId="131" builtinId="20" customBuiltin="1"/>
    <cellStyle name="제목 1" xfId="138" builtinId="16" customBuiltin="1"/>
    <cellStyle name="제목 10" xfId="88"/>
    <cellStyle name="제목 100" xfId="3"/>
    <cellStyle name="제목 101" xfId="2"/>
    <cellStyle name="제목 102" xfId="1"/>
    <cellStyle name="제목 103" xfId="139"/>
    <cellStyle name="제목 104" xfId="140"/>
    <cellStyle name="제목 105" xfId="141"/>
    <cellStyle name="제목 106" xfId="142"/>
    <cellStyle name="제목 107" xfId="143"/>
    <cellStyle name="제목 108" xfId="144"/>
    <cellStyle name="제목 109" xfId="145"/>
    <cellStyle name="제목 11" xfId="90"/>
    <cellStyle name="제목 110" xfId="146"/>
    <cellStyle name="제목 111" xfId="147"/>
    <cellStyle name="제목 112" xfId="148"/>
    <cellStyle name="제목 113" xfId="149"/>
    <cellStyle name="제목 114" xfId="150"/>
    <cellStyle name="제목 115" xfId="151"/>
    <cellStyle name="제목 116" xfId="152"/>
    <cellStyle name="제목 117" xfId="153"/>
    <cellStyle name="제목 118" xfId="154"/>
    <cellStyle name="제목 119" xfId="155"/>
    <cellStyle name="제목 12" xfId="97"/>
    <cellStyle name="제목 120" xfId="156"/>
    <cellStyle name="제목 121" xfId="157"/>
    <cellStyle name="제목 122" xfId="158"/>
    <cellStyle name="제목 123" xfId="159"/>
    <cellStyle name="제목 124" xfId="160"/>
    <cellStyle name="제목 125" xfId="161"/>
    <cellStyle name="제목 126" xfId="162"/>
    <cellStyle name="제목 127" xfId="163"/>
    <cellStyle name="제목 128" xfId="164"/>
    <cellStyle name="제목 129" xfId="165"/>
    <cellStyle name="제목 13" xfId="95"/>
    <cellStyle name="제목 130" xfId="166"/>
    <cellStyle name="제목 131" xfId="167"/>
    <cellStyle name="제목 132" xfId="168"/>
    <cellStyle name="제목 133" xfId="169"/>
    <cellStyle name="제목 134" xfId="170"/>
    <cellStyle name="제목 135" xfId="171"/>
    <cellStyle name="제목 136" xfId="172"/>
    <cellStyle name="제목 137" xfId="173"/>
    <cellStyle name="제목 138" xfId="174"/>
    <cellStyle name="제목 139" xfId="175"/>
    <cellStyle name="제목 14" xfId="92"/>
    <cellStyle name="제목 140" xfId="176"/>
    <cellStyle name="제목 141" xfId="177"/>
    <cellStyle name="제목 142" xfId="178"/>
    <cellStyle name="제목 143" xfId="179"/>
    <cellStyle name="제목 144" xfId="180"/>
    <cellStyle name="제목 145" xfId="181"/>
    <cellStyle name="제목 146" xfId="182"/>
    <cellStyle name="제목 147" xfId="183"/>
    <cellStyle name="제목 148" xfId="184"/>
    <cellStyle name="제목 149" xfId="185"/>
    <cellStyle name="제목 15" xfId="96"/>
    <cellStyle name="제목 150" xfId="186"/>
    <cellStyle name="제목 151" xfId="187"/>
    <cellStyle name="제목 152" xfId="188"/>
    <cellStyle name="제목 153" xfId="189"/>
    <cellStyle name="제목 154" xfId="190"/>
    <cellStyle name="제목 155" xfId="191"/>
    <cellStyle name="제목 156" xfId="192"/>
    <cellStyle name="제목 157" xfId="193"/>
    <cellStyle name="제목 16" xfId="87"/>
    <cellStyle name="제목 17" xfId="66"/>
    <cellStyle name="제목 18" xfId="77"/>
    <cellStyle name="제목 19" xfId="79"/>
    <cellStyle name="제목 2" xfId="137" builtinId="17" customBuiltin="1"/>
    <cellStyle name="제목 20" xfId="71"/>
    <cellStyle name="제목 21" xfId="80"/>
    <cellStyle name="제목 22" xfId="67"/>
    <cellStyle name="제목 23" xfId="73"/>
    <cellStyle name="제목 24" xfId="72"/>
    <cellStyle name="제목 25" xfId="76"/>
    <cellStyle name="제목 26" xfId="83"/>
    <cellStyle name="제목 27" xfId="82"/>
    <cellStyle name="제목 28" xfId="86"/>
    <cellStyle name="제목 29" xfId="70"/>
    <cellStyle name="제목 3" xfId="136" builtinId="18" customBuiltin="1"/>
    <cellStyle name="제목 30" xfId="84"/>
    <cellStyle name="제목 31" xfId="78"/>
    <cellStyle name="제목 32" xfId="75"/>
    <cellStyle name="제목 33" xfId="64"/>
    <cellStyle name="제목 34" xfId="85"/>
    <cellStyle name="제목 35" xfId="74"/>
    <cellStyle name="제목 36" xfId="68"/>
    <cellStyle name="제목 37" xfId="69"/>
    <cellStyle name="제목 38" xfId="65"/>
    <cellStyle name="제목 39" xfId="81"/>
    <cellStyle name="제목 4" xfId="135" builtinId="19" customBuiltin="1"/>
    <cellStyle name="제목 40" xfId="63"/>
    <cellStyle name="제목 41" xfId="62"/>
    <cellStyle name="제목 42" xfId="61"/>
    <cellStyle name="제목 43" xfId="60"/>
    <cellStyle name="제목 44" xfId="59"/>
    <cellStyle name="제목 45" xfId="58"/>
    <cellStyle name="제목 46" xfId="57"/>
    <cellStyle name="제목 47" xfId="56"/>
    <cellStyle name="제목 48" xfId="55"/>
    <cellStyle name="제목 49" xfId="54"/>
    <cellStyle name="제목 5" xfId="98"/>
    <cellStyle name="제목 50" xfId="53"/>
    <cellStyle name="제목 51" xfId="52"/>
    <cellStyle name="제목 52" xfId="51"/>
    <cellStyle name="제목 53" xfId="50"/>
    <cellStyle name="제목 54" xfId="49"/>
    <cellStyle name="제목 55" xfId="48"/>
    <cellStyle name="제목 56" xfId="47"/>
    <cellStyle name="제목 57" xfId="46"/>
    <cellStyle name="제목 58" xfId="45"/>
    <cellStyle name="제목 59" xfId="44"/>
    <cellStyle name="제목 6" xfId="94"/>
    <cellStyle name="제목 60" xfId="43"/>
    <cellStyle name="제목 61" xfId="42"/>
    <cellStyle name="제목 62" xfId="41"/>
    <cellStyle name="제목 63" xfId="40"/>
    <cellStyle name="제목 64" xfId="39"/>
    <cellStyle name="제목 65" xfId="38"/>
    <cellStyle name="제목 66" xfId="37"/>
    <cellStyle name="제목 67" xfId="36"/>
    <cellStyle name="제목 68" xfId="35"/>
    <cellStyle name="제목 69" xfId="34"/>
    <cellStyle name="제목 7" xfId="91"/>
    <cellStyle name="제목 70" xfId="33"/>
    <cellStyle name="제목 71" xfId="32"/>
    <cellStyle name="제목 72" xfId="31"/>
    <cellStyle name="제목 73" xfId="30"/>
    <cellStyle name="제목 74" xfId="29"/>
    <cellStyle name="제목 75" xfId="28"/>
    <cellStyle name="제목 76" xfId="27"/>
    <cellStyle name="제목 77" xfId="26"/>
    <cellStyle name="제목 78" xfId="25"/>
    <cellStyle name="제목 79" xfId="24"/>
    <cellStyle name="제목 8" xfId="89"/>
    <cellStyle name="제목 80" xfId="23"/>
    <cellStyle name="제목 81" xfId="22"/>
    <cellStyle name="제목 82" xfId="21"/>
    <cellStyle name="제목 83" xfId="20"/>
    <cellStyle name="제목 84" xfId="19"/>
    <cellStyle name="제목 85" xfId="18"/>
    <cellStyle name="제목 86" xfId="17"/>
    <cellStyle name="제목 87" xfId="16"/>
    <cellStyle name="제목 88" xfId="15"/>
    <cellStyle name="제목 89" xfId="14"/>
    <cellStyle name="제목 9" xfId="93"/>
    <cellStyle name="제목 90" xfId="13"/>
    <cellStyle name="제목 91" xfId="12"/>
    <cellStyle name="제목 92" xfId="11"/>
    <cellStyle name="제목 93" xfId="10"/>
    <cellStyle name="제목 94" xfId="9"/>
    <cellStyle name="제목 95" xfId="8"/>
    <cellStyle name="제목 96" xfId="7"/>
    <cellStyle name="제목 97" xfId="6"/>
    <cellStyle name="제목 98" xfId="5"/>
    <cellStyle name="제목 99" xfId="4"/>
    <cellStyle name="좋음" xfId="134" builtinId="26" customBuiltin="1"/>
    <cellStyle name="출력" xfId="130" builtinId="21" customBuiltin="1"/>
    <cellStyle name="표준" xfId="0" builtinId="0"/>
    <cellStyle name="표준 4" xfId="196"/>
    <cellStyle name="표준_용지" xfId="1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U175"/>
  <sheetViews>
    <sheetView tabSelected="1" view="pageBreakPreview" zoomScale="142" zoomScaleSheetLayoutView="142" workbookViewId="0">
      <pane ySplit="4" topLeftCell="A5" activePane="bottomLeft" state="frozen"/>
      <selection activeCell="L334" sqref="L334"/>
      <selection pane="bottomLeft" activeCell="J164" sqref="J164"/>
    </sheetView>
  </sheetViews>
  <sheetFormatPr defaultRowHeight="24.95" customHeight="1" x14ac:dyDescent="0.3"/>
  <cols>
    <col min="2" max="2" width="6.25" customWidth="1"/>
    <col min="3" max="5" width="5.625" customWidth="1"/>
    <col min="6" max="6" width="7" customWidth="1"/>
    <col min="7" max="7" width="5.625" customWidth="1"/>
    <col min="8" max="8" width="9.625" bestFit="1" customWidth="1"/>
    <col min="9" max="9" width="10" bestFit="1" customWidth="1"/>
    <col min="10" max="10" width="22.625" customWidth="1"/>
    <col min="11" max="11" width="44.875" customWidth="1"/>
    <col min="12" max="12" width="11.75" hidden="1" customWidth="1"/>
    <col min="13" max="13" width="22" hidden="1" customWidth="1"/>
    <col min="14" max="14" width="15.25" customWidth="1"/>
    <col min="15" max="15" width="7.5" customWidth="1"/>
    <col min="16" max="16" width="9.375" bestFit="1" customWidth="1"/>
    <col min="18" max="18" width="13.625" bestFit="1" customWidth="1"/>
    <col min="19" max="19" width="17.125" bestFit="1" customWidth="1"/>
    <col min="20" max="20" width="15.375" bestFit="1" customWidth="1"/>
    <col min="21" max="21" width="17" customWidth="1"/>
    <col min="22" max="22" width="11.5" bestFit="1" customWidth="1"/>
    <col min="24" max="24" width="9.375" bestFit="1" customWidth="1"/>
  </cols>
  <sheetData>
    <row r="2" spans="1:21" ht="24.95" customHeight="1" x14ac:dyDescent="0.3">
      <c r="B2" s="66" t="s">
        <v>637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21" ht="24.95" customHeight="1" x14ac:dyDescent="0.3">
      <c r="B3" s="67" t="s">
        <v>638</v>
      </c>
      <c r="C3" s="68" t="s">
        <v>287</v>
      </c>
      <c r="D3" s="68"/>
      <c r="E3" s="68"/>
      <c r="F3" s="69" t="s">
        <v>288</v>
      </c>
      <c r="G3" s="70" t="s">
        <v>639</v>
      </c>
      <c r="H3" s="3" t="s">
        <v>640</v>
      </c>
      <c r="I3" s="3" t="s">
        <v>641</v>
      </c>
      <c r="J3" s="68" t="s">
        <v>642</v>
      </c>
      <c r="K3" s="68"/>
      <c r="L3" s="71" t="s">
        <v>643</v>
      </c>
      <c r="M3" s="72"/>
      <c r="N3" s="73" t="s">
        <v>644</v>
      </c>
      <c r="O3" s="75" t="s">
        <v>542</v>
      </c>
      <c r="R3" s="2" t="s">
        <v>682</v>
      </c>
      <c r="S3" s="28">
        <f>ROUNDDOWN((SUM(S5:S164)),-4)</f>
        <v>781540000</v>
      </c>
    </row>
    <row r="4" spans="1:21" ht="24.95" customHeight="1" x14ac:dyDescent="0.3">
      <c r="B4" s="67"/>
      <c r="C4" s="4" t="s">
        <v>645</v>
      </c>
      <c r="D4" s="4" t="s">
        <v>646</v>
      </c>
      <c r="E4" s="4" t="s">
        <v>647</v>
      </c>
      <c r="F4" s="69"/>
      <c r="G4" s="70"/>
      <c r="H4" s="5" t="s">
        <v>648</v>
      </c>
      <c r="I4" s="5" t="s">
        <v>648</v>
      </c>
      <c r="J4" s="6" t="s">
        <v>649</v>
      </c>
      <c r="K4" s="7" t="s">
        <v>650</v>
      </c>
      <c r="L4" s="6" t="s">
        <v>649</v>
      </c>
      <c r="M4" s="7" t="s">
        <v>650</v>
      </c>
      <c r="N4" s="74"/>
      <c r="O4" s="75"/>
      <c r="S4">
        <v>2</v>
      </c>
      <c r="T4" t="s">
        <v>334</v>
      </c>
    </row>
    <row r="5" spans="1:21" ht="24.95" customHeight="1" x14ac:dyDescent="0.3">
      <c r="A5">
        <v>1</v>
      </c>
      <c r="B5" s="8">
        <v>1</v>
      </c>
      <c r="C5" s="8" t="s">
        <v>651</v>
      </c>
      <c r="D5" s="9" t="s">
        <v>652</v>
      </c>
      <c r="E5" s="9" t="s">
        <v>653</v>
      </c>
      <c r="F5" s="10">
        <v>190</v>
      </c>
      <c r="G5" s="9" t="s">
        <v>321</v>
      </c>
      <c r="H5" s="11">
        <v>863</v>
      </c>
      <c r="I5" s="11">
        <f>1+383</f>
        <v>384</v>
      </c>
      <c r="J5" s="9" t="s">
        <v>762</v>
      </c>
      <c r="K5" s="32" t="s">
        <v>717</v>
      </c>
      <c r="L5" s="9"/>
      <c r="M5" s="9"/>
      <c r="N5" s="9"/>
      <c r="O5" s="8" t="str">
        <f t="shared" ref="O5:O69" si="0">IF(K5=0,"국","사")</f>
        <v>사</v>
      </c>
      <c r="P5" s="12">
        <v>7750</v>
      </c>
      <c r="Q5" s="13" t="str">
        <f t="shared" ref="Q5:Q52" si="1">O5&amp;G5</f>
        <v>사천</v>
      </c>
      <c r="R5" s="14">
        <f t="shared" ref="R5:R36" si="2">I5*P5</f>
        <v>2976000</v>
      </c>
      <c r="S5" s="14">
        <f>R5*$S$4</f>
        <v>5952000</v>
      </c>
    </row>
    <row r="6" spans="1:21" ht="24.95" customHeight="1" x14ac:dyDescent="0.3">
      <c r="A6">
        <v>2</v>
      </c>
      <c r="B6" s="15">
        <v>2</v>
      </c>
      <c r="C6" s="15" t="s">
        <v>614</v>
      </c>
      <c r="D6" s="16" t="s">
        <v>615</v>
      </c>
      <c r="E6" s="16" t="s">
        <v>616</v>
      </c>
      <c r="F6" s="17">
        <v>519</v>
      </c>
      <c r="G6" s="16" t="s">
        <v>323</v>
      </c>
      <c r="H6" s="18">
        <v>2883</v>
      </c>
      <c r="I6" s="18">
        <f>1+124</f>
        <v>125</v>
      </c>
      <c r="J6" s="19" t="s">
        <v>654</v>
      </c>
      <c r="K6" s="22"/>
      <c r="L6" s="16"/>
      <c r="M6" s="16"/>
      <c r="N6" s="16"/>
      <c r="O6" s="8" t="str">
        <f t="shared" si="0"/>
        <v>국</v>
      </c>
      <c r="P6" s="12"/>
      <c r="Q6" s="13" t="str">
        <f t="shared" si="1"/>
        <v>국도</v>
      </c>
      <c r="R6" s="14">
        <f t="shared" si="2"/>
        <v>0</v>
      </c>
      <c r="S6" s="14">
        <f t="shared" ref="S6:S70" si="3">R6*$S$4</f>
        <v>0</v>
      </c>
    </row>
    <row r="7" spans="1:21" ht="24.95" customHeight="1" x14ac:dyDescent="0.3">
      <c r="A7">
        <v>3</v>
      </c>
      <c r="B7" s="15">
        <v>3</v>
      </c>
      <c r="C7" s="15" t="s">
        <v>614</v>
      </c>
      <c r="D7" s="16" t="s">
        <v>615</v>
      </c>
      <c r="E7" s="16" t="s">
        <v>616</v>
      </c>
      <c r="F7" s="17" t="s">
        <v>565</v>
      </c>
      <c r="G7" s="16" t="s">
        <v>340</v>
      </c>
      <c r="H7" s="18">
        <v>694</v>
      </c>
      <c r="I7" s="18">
        <f>1+67</f>
        <v>68</v>
      </c>
      <c r="J7" s="16" t="s">
        <v>763</v>
      </c>
      <c r="K7" s="33" t="s">
        <v>635</v>
      </c>
      <c r="L7" s="16"/>
      <c r="M7" s="16"/>
      <c r="N7" s="16"/>
      <c r="O7" s="8" t="str">
        <f t="shared" si="0"/>
        <v>사</v>
      </c>
      <c r="P7" s="21">
        <v>34900</v>
      </c>
      <c r="Q7" s="13" t="str">
        <f t="shared" si="1"/>
        <v>사대</v>
      </c>
      <c r="R7" s="14">
        <f t="shared" si="2"/>
        <v>2373200</v>
      </c>
      <c r="S7" s="14">
        <f t="shared" si="3"/>
        <v>4746400</v>
      </c>
    </row>
    <row r="8" spans="1:21" ht="24.95" customHeight="1" x14ac:dyDescent="0.3">
      <c r="A8" s="31">
        <v>4</v>
      </c>
      <c r="B8" s="35">
        <v>4</v>
      </c>
      <c r="C8" s="15" t="s">
        <v>614</v>
      </c>
      <c r="D8" s="16" t="s">
        <v>615</v>
      </c>
      <c r="E8" s="16" t="s">
        <v>616</v>
      </c>
      <c r="F8" s="17" t="s">
        <v>564</v>
      </c>
      <c r="G8" s="16" t="s">
        <v>340</v>
      </c>
      <c r="H8" s="18">
        <v>790</v>
      </c>
      <c r="I8" s="18">
        <f>1+23</f>
        <v>24</v>
      </c>
      <c r="J8" s="19" t="s">
        <v>764</v>
      </c>
      <c r="K8" s="33" t="s">
        <v>655</v>
      </c>
      <c r="L8" s="16"/>
      <c r="M8" s="16"/>
      <c r="N8" s="16"/>
      <c r="O8" s="8" t="str">
        <f t="shared" si="0"/>
        <v>사</v>
      </c>
      <c r="P8" s="21">
        <v>34900</v>
      </c>
      <c r="Q8" s="13" t="str">
        <f t="shared" si="1"/>
        <v>사대</v>
      </c>
      <c r="R8" s="14">
        <f t="shared" si="2"/>
        <v>837600</v>
      </c>
      <c r="S8" s="14">
        <f t="shared" si="3"/>
        <v>1675200</v>
      </c>
    </row>
    <row r="9" spans="1:21" ht="24.95" customHeight="1" x14ac:dyDescent="0.3">
      <c r="A9" s="31">
        <v>5</v>
      </c>
      <c r="B9" s="15">
        <v>5</v>
      </c>
      <c r="C9" s="15" t="s">
        <v>614</v>
      </c>
      <c r="D9" s="16" t="s">
        <v>615</v>
      </c>
      <c r="E9" s="16" t="s">
        <v>616</v>
      </c>
      <c r="F9" s="17">
        <v>60</v>
      </c>
      <c r="G9" s="16" t="s">
        <v>319</v>
      </c>
      <c r="H9" s="18">
        <v>6202</v>
      </c>
      <c r="I9" s="18">
        <f>1+1074</f>
        <v>1075</v>
      </c>
      <c r="J9" s="16" t="s">
        <v>765</v>
      </c>
      <c r="K9" s="22" t="s">
        <v>718</v>
      </c>
      <c r="L9" s="16"/>
      <c r="M9" s="16"/>
      <c r="N9" s="16"/>
      <c r="O9" s="8" t="str">
        <f t="shared" si="0"/>
        <v>사</v>
      </c>
      <c r="P9" s="21">
        <v>19700</v>
      </c>
      <c r="Q9" s="13" t="str">
        <f t="shared" si="1"/>
        <v>사답</v>
      </c>
      <c r="R9" s="14">
        <f t="shared" si="2"/>
        <v>21177500</v>
      </c>
      <c r="S9" s="14">
        <f t="shared" si="3"/>
        <v>42355000</v>
      </c>
    </row>
    <row r="10" spans="1:21" ht="24.95" customHeight="1" x14ac:dyDescent="0.3">
      <c r="A10" s="31">
        <v>6</v>
      </c>
      <c r="B10" s="15">
        <v>6</v>
      </c>
      <c r="C10" s="15" t="s">
        <v>614</v>
      </c>
      <c r="D10" s="16" t="s">
        <v>615</v>
      </c>
      <c r="E10" s="16" t="s">
        <v>616</v>
      </c>
      <c r="F10" s="17">
        <v>56</v>
      </c>
      <c r="G10" s="16" t="s">
        <v>340</v>
      </c>
      <c r="H10" s="18">
        <v>476</v>
      </c>
      <c r="I10" s="18">
        <f>1+23</f>
        <v>24</v>
      </c>
      <c r="J10" s="19" t="s">
        <v>656</v>
      </c>
      <c r="K10" s="22" t="s">
        <v>657</v>
      </c>
      <c r="L10" s="16"/>
      <c r="M10" s="16"/>
      <c r="N10" s="16"/>
      <c r="O10" s="8" t="str">
        <f t="shared" si="0"/>
        <v>사</v>
      </c>
      <c r="P10" s="21">
        <v>34900</v>
      </c>
      <c r="Q10" s="13" t="str">
        <f t="shared" si="1"/>
        <v>사대</v>
      </c>
      <c r="R10" s="14">
        <f t="shared" si="2"/>
        <v>837600</v>
      </c>
      <c r="S10" s="14">
        <f t="shared" si="3"/>
        <v>1675200</v>
      </c>
    </row>
    <row r="11" spans="1:21" ht="24.95" customHeight="1" x14ac:dyDescent="0.3">
      <c r="A11" s="31">
        <v>7</v>
      </c>
      <c r="B11" s="35">
        <v>7</v>
      </c>
      <c r="C11" s="15" t="s">
        <v>614</v>
      </c>
      <c r="D11" s="16" t="s">
        <v>615</v>
      </c>
      <c r="E11" s="16" t="s">
        <v>616</v>
      </c>
      <c r="F11" s="17">
        <v>518</v>
      </c>
      <c r="G11" s="16" t="s">
        <v>323</v>
      </c>
      <c r="H11" s="18">
        <v>598</v>
      </c>
      <c r="I11" s="18">
        <f>1+58</f>
        <v>59</v>
      </c>
      <c r="J11" s="16" t="s">
        <v>654</v>
      </c>
      <c r="K11" s="22"/>
      <c r="L11" s="16"/>
      <c r="M11" s="16"/>
      <c r="N11" s="16"/>
      <c r="O11" s="8" t="str">
        <f t="shared" si="0"/>
        <v>국</v>
      </c>
      <c r="P11" s="21"/>
      <c r="Q11" s="13" t="str">
        <f t="shared" si="1"/>
        <v>국도</v>
      </c>
      <c r="R11" s="14">
        <f t="shared" si="2"/>
        <v>0</v>
      </c>
      <c r="S11" s="14">
        <f t="shared" si="3"/>
        <v>0</v>
      </c>
    </row>
    <row r="12" spans="1:21" ht="24.95" customHeight="1" x14ac:dyDescent="0.3">
      <c r="A12" s="31">
        <v>8</v>
      </c>
      <c r="B12" s="15">
        <v>8</v>
      </c>
      <c r="C12" s="15" t="s">
        <v>614</v>
      </c>
      <c r="D12" s="16" t="s">
        <v>615</v>
      </c>
      <c r="E12" s="16" t="s">
        <v>616</v>
      </c>
      <c r="F12" s="17" t="s">
        <v>566</v>
      </c>
      <c r="G12" s="16" t="s">
        <v>340</v>
      </c>
      <c r="H12" s="18">
        <v>1362</v>
      </c>
      <c r="I12" s="18">
        <f>1+29</f>
        <v>30</v>
      </c>
      <c r="J12" s="16" t="s">
        <v>766</v>
      </c>
      <c r="K12" s="22" t="s">
        <v>719</v>
      </c>
      <c r="L12" s="16"/>
      <c r="M12" s="16"/>
      <c r="N12" s="16"/>
      <c r="O12" s="8" t="str">
        <f t="shared" si="0"/>
        <v>사</v>
      </c>
      <c r="P12" s="21">
        <v>34900</v>
      </c>
      <c r="Q12" s="13" t="str">
        <f t="shared" si="1"/>
        <v>사대</v>
      </c>
      <c r="R12" s="14">
        <f t="shared" si="2"/>
        <v>1047000</v>
      </c>
      <c r="S12" s="14">
        <f t="shared" si="3"/>
        <v>2094000</v>
      </c>
    </row>
    <row r="13" spans="1:21" ht="24.95" customHeight="1" x14ac:dyDescent="0.3">
      <c r="A13" s="31">
        <v>9</v>
      </c>
      <c r="B13" s="15">
        <v>9</v>
      </c>
      <c r="C13" s="15" t="s">
        <v>614</v>
      </c>
      <c r="D13" s="16" t="s">
        <v>615</v>
      </c>
      <c r="E13" s="16" t="s">
        <v>616</v>
      </c>
      <c r="F13" s="17">
        <v>55</v>
      </c>
      <c r="G13" s="16" t="s">
        <v>321</v>
      </c>
      <c r="H13" s="18">
        <v>390</v>
      </c>
      <c r="I13" s="18">
        <f>1+52</f>
        <v>53</v>
      </c>
      <c r="J13" s="16" t="s">
        <v>767</v>
      </c>
      <c r="K13" s="22" t="s">
        <v>739</v>
      </c>
      <c r="L13" s="16"/>
      <c r="M13" s="16"/>
      <c r="N13" s="16"/>
      <c r="O13" s="8" t="str">
        <f t="shared" si="0"/>
        <v>사</v>
      </c>
      <c r="P13" s="21">
        <v>6860</v>
      </c>
      <c r="Q13" s="13" t="str">
        <f t="shared" si="1"/>
        <v>사천</v>
      </c>
      <c r="R13" s="14">
        <f t="shared" si="2"/>
        <v>363580</v>
      </c>
      <c r="S13" s="14">
        <f t="shared" si="3"/>
        <v>727160</v>
      </c>
    </row>
    <row r="14" spans="1:21" ht="24.95" customHeight="1" x14ac:dyDescent="0.3">
      <c r="A14" s="31">
        <v>10</v>
      </c>
      <c r="B14" s="35">
        <v>10</v>
      </c>
      <c r="C14" s="15" t="s">
        <v>614</v>
      </c>
      <c r="D14" s="16" t="s">
        <v>615</v>
      </c>
      <c r="E14" s="16" t="s">
        <v>616</v>
      </c>
      <c r="F14" s="17" t="s">
        <v>567</v>
      </c>
      <c r="G14" s="16" t="s">
        <v>318</v>
      </c>
      <c r="H14" s="18">
        <v>40067</v>
      </c>
      <c r="I14" s="18">
        <f>1+147</f>
        <v>148</v>
      </c>
      <c r="J14" s="16" t="s">
        <v>768</v>
      </c>
      <c r="K14" s="22" t="s">
        <v>725</v>
      </c>
      <c r="L14" s="16"/>
      <c r="M14" s="16"/>
      <c r="N14" s="16"/>
      <c r="O14" s="8" t="str">
        <f t="shared" si="0"/>
        <v>사</v>
      </c>
      <c r="P14" s="21">
        <v>3280</v>
      </c>
      <c r="Q14" s="13" t="str">
        <f t="shared" si="1"/>
        <v>사임</v>
      </c>
      <c r="R14" s="14">
        <f t="shared" si="2"/>
        <v>485440</v>
      </c>
      <c r="S14" s="14">
        <f t="shared" si="3"/>
        <v>970880</v>
      </c>
    </row>
    <row r="15" spans="1:21" ht="24.95" customHeight="1" x14ac:dyDescent="0.3">
      <c r="A15" s="31">
        <v>11</v>
      </c>
      <c r="B15" s="15">
        <v>11</v>
      </c>
      <c r="C15" s="15" t="s">
        <v>614</v>
      </c>
      <c r="D15" s="16" t="s">
        <v>615</v>
      </c>
      <c r="E15" s="16" t="s">
        <v>616</v>
      </c>
      <c r="F15" s="17">
        <v>500</v>
      </c>
      <c r="G15" s="16" t="s">
        <v>321</v>
      </c>
      <c r="H15" s="18">
        <v>151365</v>
      </c>
      <c r="I15" s="18">
        <f>1+35913</f>
        <v>35914</v>
      </c>
      <c r="J15" s="16" t="s">
        <v>654</v>
      </c>
      <c r="K15" s="22"/>
      <c r="L15" s="16"/>
      <c r="M15" s="16"/>
      <c r="N15" s="16"/>
      <c r="O15" s="8" t="str">
        <f t="shared" si="0"/>
        <v>국</v>
      </c>
      <c r="P15" s="23"/>
      <c r="Q15" s="13" t="str">
        <f t="shared" si="1"/>
        <v>국천</v>
      </c>
      <c r="R15" s="14">
        <f t="shared" si="2"/>
        <v>0</v>
      </c>
      <c r="S15" s="14">
        <f t="shared" si="3"/>
        <v>0</v>
      </c>
      <c r="U15" s="1"/>
    </row>
    <row r="16" spans="1:21" ht="24.95" customHeight="1" x14ac:dyDescent="0.3">
      <c r="A16" s="31">
        <v>12</v>
      </c>
      <c r="B16" s="15">
        <v>12</v>
      </c>
      <c r="C16" s="15" t="s">
        <v>614</v>
      </c>
      <c r="D16" s="16" t="s">
        <v>615</v>
      </c>
      <c r="E16" s="16" t="s">
        <v>616</v>
      </c>
      <c r="F16" s="17" t="s">
        <v>617</v>
      </c>
      <c r="G16" s="16" t="s">
        <v>320</v>
      </c>
      <c r="H16" s="18">
        <v>46</v>
      </c>
      <c r="I16" s="18">
        <f>1+3</f>
        <v>4</v>
      </c>
      <c r="J16" s="16" t="s">
        <v>769</v>
      </c>
      <c r="K16" s="22" t="s">
        <v>658</v>
      </c>
      <c r="L16" s="16"/>
      <c r="M16" s="16"/>
      <c r="N16" s="16"/>
      <c r="O16" s="8" t="str">
        <f t="shared" si="0"/>
        <v>사</v>
      </c>
      <c r="P16" s="21">
        <v>19700</v>
      </c>
      <c r="Q16" s="13" t="str">
        <f t="shared" si="1"/>
        <v>사전</v>
      </c>
      <c r="R16" s="14">
        <f t="shared" si="2"/>
        <v>78800</v>
      </c>
      <c r="S16" s="14">
        <f t="shared" si="3"/>
        <v>157600</v>
      </c>
      <c r="U16" s="1"/>
    </row>
    <row r="17" spans="1:21" ht="24.95" customHeight="1" x14ac:dyDescent="0.3">
      <c r="A17" s="31">
        <v>13</v>
      </c>
      <c r="B17" s="35">
        <v>13</v>
      </c>
      <c r="C17" s="15" t="s">
        <v>614</v>
      </c>
      <c r="D17" s="16" t="s">
        <v>615</v>
      </c>
      <c r="E17" s="16" t="s">
        <v>616</v>
      </c>
      <c r="F17" s="17" t="s">
        <v>752</v>
      </c>
      <c r="G17" s="16" t="s">
        <v>318</v>
      </c>
      <c r="H17" s="18">
        <v>24893</v>
      </c>
      <c r="I17" s="18">
        <v>29</v>
      </c>
      <c r="J17" s="16" t="s">
        <v>770</v>
      </c>
      <c r="K17" s="22" t="s">
        <v>720</v>
      </c>
      <c r="L17" s="16"/>
      <c r="M17" s="16"/>
      <c r="N17" s="16"/>
      <c r="O17" s="8" t="str">
        <f t="shared" si="0"/>
        <v>사</v>
      </c>
      <c r="P17" s="23">
        <v>2900</v>
      </c>
      <c r="Q17" s="13" t="str">
        <f t="shared" si="1"/>
        <v>사임</v>
      </c>
      <c r="R17" s="14">
        <f t="shared" si="2"/>
        <v>84100</v>
      </c>
      <c r="S17" s="14">
        <f t="shared" si="3"/>
        <v>168200</v>
      </c>
      <c r="U17" s="1"/>
    </row>
    <row r="18" spans="1:21" ht="24.95" customHeight="1" x14ac:dyDescent="0.3">
      <c r="A18" s="31">
        <v>14</v>
      </c>
      <c r="B18" s="15">
        <v>14</v>
      </c>
      <c r="C18" s="15" t="s">
        <v>614</v>
      </c>
      <c r="D18" s="16" t="s">
        <v>615</v>
      </c>
      <c r="E18" s="16" t="s">
        <v>616</v>
      </c>
      <c r="F18" s="65" t="s">
        <v>753</v>
      </c>
      <c r="G18" s="16" t="s">
        <v>754</v>
      </c>
      <c r="H18" s="18">
        <v>892</v>
      </c>
      <c r="I18" s="18">
        <v>62</v>
      </c>
      <c r="J18" s="16" t="s">
        <v>771</v>
      </c>
      <c r="K18" s="22" t="s">
        <v>755</v>
      </c>
      <c r="L18" s="16"/>
      <c r="M18" s="16"/>
      <c r="N18" s="16"/>
      <c r="O18" s="8" t="str">
        <f t="shared" si="0"/>
        <v>사</v>
      </c>
      <c r="P18" s="23"/>
      <c r="Q18" s="13" t="str">
        <f t="shared" si="1"/>
        <v>사임</v>
      </c>
      <c r="R18" s="14">
        <f t="shared" si="2"/>
        <v>0</v>
      </c>
      <c r="S18" s="14">
        <f t="shared" si="3"/>
        <v>0</v>
      </c>
      <c r="U18" s="1"/>
    </row>
    <row r="19" spans="1:21" ht="24.95" customHeight="1" x14ac:dyDescent="0.3">
      <c r="A19" s="31">
        <v>15</v>
      </c>
      <c r="B19" s="15">
        <v>15</v>
      </c>
      <c r="C19" s="15" t="s">
        <v>614</v>
      </c>
      <c r="D19" s="16" t="s">
        <v>615</v>
      </c>
      <c r="E19" s="16" t="s">
        <v>616</v>
      </c>
      <c r="F19" s="17">
        <v>169</v>
      </c>
      <c r="G19" s="16" t="s">
        <v>319</v>
      </c>
      <c r="H19" s="18">
        <v>278</v>
      </c>
      <c r="I19" s="18">
        <f>1+8</f>
        <v>9</v>
      </c>
      <c r="J19" s="16" t="s">
        <v>772</v>
      </c>
      <c r="K19" s="22" t="s">
        <v>722</v>
      </c>
      <c r="L19" s="16"/>
      <c r="M19" s="16"/>
      <c r="N19" s="16"/>
      <c r="O19" s="8" t="str">
        <f t="shared" si="0"/>
        <v>사</v>
      </c>
      <c r="P19" s="23">
        <v>20900</v>
      </c>
      <c r="Q19" s="13" t="str">
        <f t="shared" si="1"/>
        <v>사답</v>
      </c>
      <c r="R19" s="14">
        <f t="shared" si="2"/>
        <v>188100</v>
      </c>
      <c r="S19" s="14">
        <f t="shared" si="3"/>
        <v>376200</v>
      </c>
    </row>
    <row r="20" spans="1:21" ht="24.95" customHeight="1" x14ac:dyDescent="0.3">
      <c r="A20" s="31">
        <v>16</v>
      </c>
      <c r="B20" s="35">
        <v>16</v>
      </c>
      <c r="C20" s="15" t="s">
        <v>614</v>
      </c>
      <c r="D20" s="16" t="s">
        <v>615</v>
      </c>
      <c r="E20" s="16" t="s">
        <v>616</v>
      </c>
      <c r="F20" s="17" t="s">
        <v>543</v>
      </c>
      <c r="G20" s="16" t="s">
        <v>319</v>
      </c>
      <c r="H20" s="18">
        <v>1164</v>
      </c>
      <c r="I20" s="18">
        <f>1+651</f>
        <v>652</v>
      </c>
      <c r="J20" s="16" t="s">
        <v>772</v>
      </c>
      <c r="K20" s="22" t="s">
        <v>659</v>
      </c>
      <c r="L20" s="16"/>
      <c r="M20" s="16"/>
      <c r="N20" s="16"/>
      <c r="O20" s="8" t="str">
        <f t="shared" si="0"/>
        <v>사</v>
      </c>
      <c r="P20" s="23">
        <v>20900</v>
      </c>
      <c r="Q20" s="13" t="str">
        <f t="shared" si="1"/>
        <v>사답</v>
      </c>
      <c r="R20" s="14">
        <f t="shared" si="2"/>
        <v>13626800</v>
      </c>
      <c r="S20" s="14">
        <f t="shared" si="3"/>
        <v>27253600</v>
      </c>
    </row>
    <row r="21" spans="1:21" ht="24.95" customHeight="1" x14ac:dyDescent="0.3">
      <c r="A21" s="31">
        <v>17</v>
      </c>
      <c r="B21" s="15">
        <v>17</v>
      </c>
      <c r="C21" s="15" t="s">
        <v>614</v>
      </c>
      <c r="D21" s="16" t="s">
        <v>615</v>
      </c>
      <c r="E21" s="16" t="s">
        <v>616</v>
      </c>
      <c r="F21" s="17">
        <v>503</v>
      </c>
      <c r="G21" s="16" t="s">
        <v>323</v>
      </c>
      <c r="H21" s="18">
        <v>3623</v>
      </c>
      <c r="I21" s="18">
        <f>1+399</f>
        <v>400</v>
      </c>
      <c r="J21" s="16" t="s">
        <v>654</v>
      </c>
      <c r="K21" s="22"/>
      <c r="L21" s="16"/>
      <c r="M21" s="16"/>
      <c r="N21" s="16"/>
      <c r="O21" s="8" t="str">
        <f t="shared" si="0"/>
        <v>국</v>
      </c>
      <c r="P21" s="23"/>
      <c r="Q21" s="13" t="str">
        <f t="shared" si="1"/>
        <v>국도</v>
      </c>
      <c r="R21" s="14">
        <f t="shared" si="2"/>
        <v>0</v>
      </c>
      <c r="S21" s="14">
        <f t="shared" si="3"/>
        <v>0</v>
      </c>
    </row>
    <row r="22" spans="1:21" ht="24.95" customHeight="1" x14ac:dyDescent="0.3">
      <c r="A22" s="31">
        <v>18</v>
      </c>
      <c r="B22" s="15">
        <v>18</v>
      </c>
      <c r="C22" s="15" t="s">
        <v>614</v>
      </c>
      <c r="D22" s="16" t="s">
        <v>615</v>
      </c>
      <c r="E22" s="16" t="s">
        <v>616</v>
      </c>
      <c r="F22" s="17" t="s">
        <v>544</v>
      </c>
      <c r="G22" s="16" t="s">
        <v>319</v>
      </c>
      <c r="H22" s="18">
        <v>519</v>
      </c>
      <c r="I22" s="18">
        <f>1+482</f>
        <v>483</v>
      </c>
      <c r="J22" s="16" t="s">
        <v>773</v>
      </c>
      <c r="K22" s="22" t="s">
        <v>721</v>
      </c>
      <c r="L22" s="16"/>
      <c r="M22" s="16"/>
      <c r="N22" s="16"/>
      <c r="O22" s="8" t="str">
        <f t="shared" si="0"/>
        <v>사</v>
      </c>
      <c r="P22" s="23">
        <v>20900</v>
      </c>
      <c r="Q22" s="13" t="str">
        <f t="shared" si="1"/>
        <v>사답</v>
      </c>
      <c r="R22" s="14">
        <f t="shared" si="2"/>
        <v>10094700</v>
      </c>
      <c r="S22" s="14">
        <f t="shared" si="3"/>
        <v>20189400</v>
      </c>
    </row>
    <row r="23" spans="1:21" s="47" customFormat="1" ht="24.95" customHeight="1" x14ac:dyDescent="0.3">
      <c r="A23" s="47">
        <v>19</v>
      </c>
      <c r="B23" s="52">
        <v>19</v>
      </c>
      <c r="C23" s="24" t="s">
        <v>614</v>
      </c>
      <c r="D23" s="25" t="s">
        <v>615</v>
      </c>
      <c r="E23" s="25" t="s">
        <v>616</v>
      </c>
      <c r="F23" s="26" t="s">
        <v>545</v>
      </c>
      <c r="G23" s="25" t="s">
        <v>319</v>
      </c>
      <c r="H23" s="27">
        <v>1795</v>
      </c>
      <c r="I23" s="27">
        <f>1+133</f>
        <v>134</v>
      </c>
      <c r="J23" s="25" t="s">
        <v>774</v>
      </c>
      <c r="K23" s="22" t="s">
        <v>721</v>
      </c>
      <c r="L23" s="25"/>
      <c r="M23" s="25"/>
      <c r="N23" s="25"/>
      <c r="O23" s="48" t="str">
        <f t="shared" si="0"/>
        <v>사</v>
      </c>
      <c r="P23" s="49">
        <v>23500</v>
      </c>
      <c r="Q23" s="50" t="str">
        <f t="shared" si="1"/>
        <v>사답</v>
      </c>
      <c r="R23" s="51">
        <f t="shared" si="2"/>
        <v>3149000</v>
      </c>
      <c r="S23" s="51">
        <f t="shared" si="3"/>
        <v>6298000</v>
      </c>
    </row>
    <row r="24" spans="1:21" ht="24.95" customHeight="1" x14ac:dyDescent="0.3">
      <c r="A24" s="31">
        <v>20</v>
      </c>
      <c r="B24" s="35">
        <v>20</v>
      </c>
      <c r="C24" s="35" t="s">
        <v>651</v>
      </c>
      <c r="D24" s="36" t="s">
        <v>652</v>
      </c>
      <c r="E24" s="36" t="s">
        <v>653</v>
      </c>
      <c r="F24" s="37" t="s">
        <v>546</v>
      </c>
      <c r="G24" s="36" t="s">
        <v>319</v>
      </c>
      <c r="H24" s="38">
        <v>1693</v>
      </c>
      <c r="I24" s="38">
        <f>1+293</f>
        <v>294</v>
      </c>
      <c r="J24" s="36" t="s">
        <v>775</v>
      </c>
      <c r="K24" s="46" t="s">
        <v>723</v>
      </c>
      <c r="L24" s="36"/>
      <c r="M24" s="36"/>
      <c r="N24" s="36"/>
      <c r="O24" s="35" t="str">
        <f t="shared" si="0"/>
        <v>사</v>
      </c>
      <c r="P24" s="12">
        <v>23500</v>
      </c>
      <c r="Q24" s="13" t="str">
        <f t="shared" si="1"/>
        <v>사답</v>
      </c>
      <c r="R24" s="14">
        <f t="shared" si="2"/>
        <v>6909000</v>
      </c>
      <c r="S24" s="14">
        <f t="shared" si="3"/>
        <v>13818000</v>
      </c>
      <c r="T24" s="35"/>
    </row>
    <row r="25" spans="1:21" ht="24.95" customHeight="1" x14ac:dyDescent="0.3">
      <c r="A25" s="31">
        <v>21</v>
      </c>
      <c r="B25" s="15">
        <v>21</v>
      </c>
      <c r="C25" s="15" t="s">
        <v>614</v>
      </c>
      <c r="D25" s="16" t="s">
        <v>615</v>
      </c>
      <c r="E25" s="16" t="s">
        <v>616</v>
      </c>
      <c r="F25" s="17" t="s">
        <v>547</v>
      </c>
      <c r="G25" s="16" t="s">
        <v>323</v>
      </c>
      <c r="H25" s="18">
        <v>192</v>
      </c>
      <c r="I25" s="18">
        <f>1+44</f>
        <v>45</v>
      </c>
      <c r="J25" s="19" t="s">
        <v>776</v>
      </c>
      <c r="K25" s="22">
        <v>115</v>
      </c>
      <c r="L25" s="16"/>
      <c r="M25" s="16"/>
      <c r="N25" s="16"/>
      <c r="O25" s="8" t="str">
        <f t="shared" si="0"/>
        <v>사</v>
      </c>
      <c r="P25" s="12">
        <v>800</v>
      </c>
      <c r="Q25" s="13" t="str">
        <f t="shared" si="1"/>
        <v>사도</v>
      </c>
      <c r="R25" s="14">
        <f t="shared" si="2"/>
        <v>36000</v>
      </c>
      <c r="S25" s="14">
        <f t="shared" si="3"/>
        <v>72000</v>
      </c>
      <c r="T25" s="15"/>
    </row>
    <row r="26" spans="1:21" ht="24.95" customHeight="1" x14ac:dyDescent="0.3">
      <c r="A26" s="31">
        <v>22</v>
      </c>
      <c r="B26" s="35">
        <v>22</v>
      </c>
      <c r="C26" s="15" t="s">
        <v>614</v>
      </c>
      <c r="D26" s="16" t="s">
        <v>615</v>
      </c>
      <c r="E26" s="16" t="s">
        <v>616</v>
      </c>
      <c r="F26" s="17" t="s">
        <v>549</v>
      </c>
      <c r="G26" s="16" t="s">
        <v>323</v>
      </c>
      <c r="H26" s="18">
        <v>20</v>
      </c>
      <c r="I26" s="18">
        <v>20</v>
      </c>
      <c r="J26" s="16" t="s">
        <v>660</v>
      </c>
      <c r="K26" s="33"/>
      <c r="L26" s="16"/>
      <c r="M26" s="16"/>
      <c r="N26" s="16"/>
      <c r="O26" s="8" t="str">
        <f t="shared" si="0"/>
        <v>국</v>
      </c>
      <c r="P26" s="21"/>
      <c r="Q26" s="13" t="str">
        <f t="shared" si="1"/>
        <v>국도</v>
      </c>
      <c r="R26" s="14">
        <f t="shared" si="2"/>
        <v>0</v>
      </c>
      <c r="S26" s="14">
        <f t="shared" si="3"/>
        <v>0</v>
      </c>
      <c r="T26" s="15"/>
    </row>
    <row r="27" spans="1:21" ht="24.95" customHeight="1" x14ac:dyDescent="0.3">
      <c r="A27" s="31">
        <v>23</v>
      </c>
      <c r="B27" s="15">
        <v>23</v>
      </c>
      <c r="C27" s="15" t="s">
        <v>614</v>
      </c>
      <c r="D27" s="16" t="s">
        <v>615</v>
      </c>
      <c r="E27" s="16" t="s">
        <v>616</v>
      </c>
      <c r="F27" s="17" t="s">
        <v>548</v>
      </c>
      <c r="G27" s="16" t="s">
        <v>319</v>
      </c>
      <c r="H27" s="18">
        <v>1944</v>
      </c>
      <c r="I27" s="18">
        <f>1+540</f>
        <v>541</v>
      </c>
      <c r="J27" s="19" t="s">
        <v>770</v>
      </c>
      <c r="K27" s="33" t="s">
        <v>661</v>
      </c>
      <c r="L27" s="16"/>
      <c r="M27" s="16"/>
      <c r="N27" s="16"/>
      <c r="O27" s="8" t="str">
        <f t="shared" si="0"/>
        <v>사</v>
      </c>
      <c r="P27" s="21">
        <v>23300</v>
      </c>
      <c r="Q27" s="13" t="str">
        <f t="shared" si="1"/>
        <v>사답</v>
      </c>
      <c r="R27" s="14">
        <f t="shared" si="2"/>
        <v>12605300</v>
      </c>
      <c r="S27" s="14">
        <f t="shared" si="3"/>
        <v>25210600</v>
      </c>
      <c r="T27" s="15"/>
    </row>
    <row r="28" spans="1:21" ht="24.95" customHeight="1" x14ac:dyDescent="0.3">
      <c r="A28" s="31">
        <v>24</v>
      </c>
      <c r="B28" s="15">
        <v>24</v>
      </c>
      <c r="C28" s="15" t="s">
        <v>614</v>
      </c>
      <c r="D28" s="16" t="s">
        <v>615</v>
      </c>
      <c r="E28" s="16" t="s">
        <v>616</v>
      </c>
      <c r="F28" s="17" t="s">
        <v>550</v>
      </c>
      <c r="G28" s="16" t="s">
        <v>319</v>
      </c>
      <c r="H28" s="18">
        <v>344</v>
      </c>
      <c r="I28" s="18">
        <f>1+140</f>
        <v>141</v>
      </c>
      <c r="J28" s="19" t="s">
        <v>770</v>
      </c>
      <c r="K28" s="33" t="s">
        <v>661</v>
      </c>
      <c r="L28" s="16"/>
      <c r="M28" s="16"/>
      <c r="N28" s="16"/>
      <c r="O28" s="8" t="str">
        <f t="shared" si="0"/>
        <v>사</v>
      </c>
      <c r="P28" s="21">
        <v>23300</v>
      </c>
      <c r="Q28" s="13" t="str">
        <f t="shared" si="1"/>
        <v>사답</v>
      </c>
      <c r="R28" s="14">
        <f t="shared" si="2"/>
        <v>3285300</v>
      </c>
      <c r="S28" s="14">
        <f t="shared" si="3"/>
        <v>6570600</v>
      </c>
      <c r="T28" s="15"/>
    </row>
    <row r="29" spans="1:21" ht="24.95" customHeight="1" x14ac:dyDescent="0.3">
      <c r="A29" s="31">
        <v>25</v>
      </c>
      <c r="B29" s="35">
        <v>25</v>
      </c>
      <c r="C29" s="15" t="s">
        <v>614</v>
      </c>
      <c r="D29" s="16" t="s">
        <v>615</v>
      </c>
      <c r="E29" s="16" t="s">
        <v>616</v>
      </c>
      <c r="F29" s="17" t="s">
        <v>552</v>
      </c>
      <c r="G29" s="16" t="s">
        <v>323</v>
      </c>
      <c r="H29" s="18">
        <v>7</v>
      </c>
      <c r="I29" s="18">
        <f>1+5</f>
        <v>6</v>
      </c>
      <c r="J29" s="19" t="s">
        <v>660</v>
      </c>
      <c r="K29" s="22"/>
      <c r="L29" s="16"/>
      <c r="M29" s="16"/>
      <c r="N29" s="16"/>
      <c r="O29" s="8" t="str">
        <f t="shared" si="0"/>
        <v>국</v>
      </c>
      <c r="P29" s="21"/>
      <c r="Q29" s="13" t="str">
        <f t="shared" si="1"/>
        <v>국도</v>
      </c>
      <c r="R29" s="14">
        <f t="shared" si="2"/>
        <v>0</v>
      </c>
      <c r="S29" s="14">
        <f t="shared" si="3"/>
        <v>0</v>
      </c>
      <c r="T29" s="15"/>
    </row>
    <row r="30" spans="1:21" ht="24.95" customHeight="1" x14ac:dyDescent="0.3">
      <c r="A30" s="31">
        <v>26</v>
      </c>
      <c r="B30" s="15">
        <v>26</v>
      </c>
      <c r="C30" s="15" t="s">
        <v>614</v>
      </c>
      <c r="D30" s="16" t="s">
        <v>615</v>
      </c>
      <c r="E30" s="16" t="s">
        <v>616</v>
      </c>
      <c r="F30" s="17" t="s">
        <v>551</v>
      </c>
      <c r="G30" s="16" t="s">
        <v>340</v>
      </c>
      <c r="H30" s="18">
        <v>397</v>
      </c>
      <c r="I30" s="18">
        <f>1+46</f>
        <v>47</v>
      </c>
      <c r="J30" s="16" t="s">
        <v>762</v>
      </c>
      <c r="K30" s="32" t="s">
        <v>717</v>
      </c>
      <c r="L30" s="16"/>
      <c r="M30" s="16"/>
      <c r="N30" s="16"/>
      <c r="O30" s="8" t="str">
        <f t="shared" si="0"/>
        <v>사</v>
      </c>
      <c r="P30" s="21">
        <v>21700</v>
      </c>
      <c r="Q30" s="13" t="str">
        <f t="shared" si="1"/>
        <v>사대</v>
      </c>
      <c r="R30" s="14">
        <f t="shared" si="2"/>
        <v>1019900</v>
      </c>
      <c r="S30" s="14">
        <f t="shared" si="3"/>
        <v>2039800</v>
      </c>
      <c r="T30" s="15"/>
    </row>
    <row r="31" spans="1:21" ht="24.95" customHeight="1" x14ac:dyDescent="0.3">
      <c r="A31" s="31">
        <v>27</v>
      </c>
      <c r="B31" s="15">
        <v>27</v>
      </c>
      <c r="C31" s="15" t="s">
        <v>614</v>
      </c>
      <c r="D31" s="16" t="s">
        <v>615</v>
      </c>
      <c r="E31" s="16" t="s">
        <v>616</v>
      </c>
      <c r="F31" s="65" t="s">
        <v>757</v>
      </c>
      <c r="G31" s="16" t="s">
        <v>323</v>
      </c>
      <c r="H31" s="18">
        <v>50</v>
      </c>
      <c r="I31" s="18">
        <f>1+27</f>
        <v>28</v>
      </c>
      <c r="J31" s="16" t="s">
        <v>777</v>
      </c>
      <c r="K31" s="22" t="s">
        <v>758</v>
      </c>
      <c r="L31" s="16"/>
      <c r="M31" s="16"/>
      <c r="N31" s="16"/>
      <c r="O31" s="8" t="str">
        <f t="shared" si="0"/>
        <v>사</v>
      </c>
      <c r="P31" s="21"/>
      <c r="Q31" s="13" t="str">
        <f t="shared" si="1"/>
        <v>사도</v>
      </c>
      <c r="R31" s="14">
        <f t="shared" si="2"/>
        <v>0</v>
      </c>
      <c r="S31" s="14">
        <f t="shared" si="3"/>
        <v>0</v>
      </c>
      <c r="T31" s="15"/>
    </row>
    <row r="32" spans="1:21" ht="24.95" customHeight="1" x14ac:dyDescent="0.3">
      <c r="A32" s="31">
        <v>28</v>
      </c>
      <c r="B32" s="35">
        <v>28</v>
      </c>
      <c r="C32" s="15" t="s">
        <v>614</v>
      </c>
      <c r="D32" s="16" t="s">
        <v>615</v>
      </c>
      <c r="E32" s="16" t="s">
        <v>616</v>
      </c>
      <c r="F32" s="17" t="s">
        <v>554</v>
      </c>
      <c r="G32" s="16" t="s">
        <v>319</v>
      </c>
      <c r="H32" s="18">
        <v>28</v>
      </c>
      <c r="I32" s="18">
        <f>1+23</f>
        <v>24</v>
      </c>
      <c r="J32" s="16" t="s">
        <v>778</v>
      </c>
      <c r="K32" s="22" t="s">
        <v>724</v>
      </c>
      <c r="L32" s="16"/>
      <c r="M32" s="16"/>
      <c r="N32" s="16"/>
      <c r="O32" s="8" t="str">
        <f t="shared" si="0"/>
        <v>사</v>
      </c>
      <c r="P32" s="21">
        <v>22000</v>
      </c>
      <c r="Q32" s="13" t="str">
        <f t="shared" si="1"/>
        <v>사답</v>
      </c>
      <c r="R32" s="14">
        <f t="shared" si="2"/>
        <v>528000</v>
      </c>
      <c r="S32" s="14">
        <f t="shared" si="3"/>
        <v>1056000</v>
      </c>
      <c r="T32" s="15"/>
    </row>
    <row r="33" spans="1:20" ht="24.95" customHeight="1" x14ac:dyDescent="0.3">
      <c r="A33" s="31">
        <v>29</v>
      </c>
      <c r="B33" s="15">
        <v>29</v>
      </c>
      <c r="C33" s="15" t="s">
        <v>614</v>
      </c>
      <c r="D33" s="16" t="s">
        <v>615</v>
      </c>
      <c r="E33" s="16" t="s">
        <v>616</v>
      </c>
      <c r="F33" s="17" t="s">
        <v>553</v>
      </c>
      <c r="G33" s="16" t="s">
        <v>340</v>
      </c>
      <c r="H33" s="18">
        <v>760</v>
      </c>
      <c r="I33" s="18">
        <f>1+46</f>
        <v>47</v>
      </c>
      <c r="J33" s="16" t="s">
        <v>662</v>
      </c>
      <c r="K33" s="22" t="s">
        <v>726</v>
      </c>
      <c r="L33" s="16"/>
      <c r="M33" s="16"/>
      <c r="N33" s="16"/>
      <c r="O33" s="8" t="str">
        <f t="shared" si="0"/>
        <v>사</v>
      </c>
      <c r="P33" s="21">
        <v>34600</v>
      </c>
      <c r="Q33" s="13" t="str">
        <f t="shared" si="1"/>
        <v>사대</v>
      </c>
      <c r="R33" s="14">
        <f t="shared" si="2"/>
        <v>1626200</v>
      </c>
      <c r="S33" s="14">
        <f t="shared" si="3"/>
        <v>3252400</v>
      </c>
      <c r="T33" s="15"/>
    </row>
    <row r="34" spans="1:20" ht="24.95" customHeight="1" x14ac:dyDescent="0.3">
      <c r="A34" s="31">
        <v>30</v>
      </c>
      <c r="B34" s="15">
        <v>30</v>
      </c>
      <c r="C34" s="15" t="s">
        <v>614</v>
      </c>
      <c r="D34" s="16" t="s">
        <v>615</v>
      </c>
      <c r="E34" s="16" t="s">
        <v>616</v>
      </c>
      <c r="F34" s="17" t="s">
        <v>555</v>
      </c>
      <c r="G34" s="16" t="s">
        <v>323</v>
      </c>
      <c r="H34" s="18">
        <v>69</v>
      </c>
      <c r="I34" s="18">
        <f>1+59</f>
        <v>60</v>
      </c>
      <c r="J34" s="16" t="s">
        <v>779</v>
      </c>
      <c r="K34" s="22">
        <v>54</v>
      </c>
      <c r="L34" s="16"/>
      <c r="M34" s="16"/>
      <c r="N34" s="16"/>
      <c r="O34" s="8" t="str">
        <f t="shared" si="0"/>
        <v>사</v>
      </c>
      <c r="P34" s="23">
        <v>730</v>
      </c>
      <c r="Q34" s="13" t="str">
        <f t="shared" si="1"/>
        <v>사도</v>
      </c>
      <c r="R34" s="14">
        <f t="shared" si="2"/>
        <v>43800</v>
      </c>
      <c r="S34" s="14">
        <f t="shared" si="3"/>
        <v>87600</v>
      </c>
      <c r="T34" s="15"/>
    </row>
    <row r="35" spans="1:20" ht="24.95" customHeight="1" x14ac:dyDescent="0.3">
      <c r="A35" s="31">
        <v>31</v>
      </c>
      <c r="B35" s="35">
        <v>31</v>
      </c>
      <c r="C35" s="15" t="s">
        <v>614</v>
      </c>
      <c r="D35" s="16" t="s">
        <v>615</v>
      </c>
      <c r="E35" s="16" t="s">
        <v>616</v>
      </c>
      <c r="F35" s="17" t="s">
        <v>558</v>
      </c>
      <c r="G35" s="16" t="s">
        <v>319</v>
      </c>
      <c r="H35" s="18">
        <v>132</v>
      </c>
      <c r="I35" s="18">
        <f>1+22</f>
        <v>23</v>
      </c>
      <c r="J35" s="16" t="s">
        <v>771</v>
      </c>
      <c r="K35" s="22" t="s">
        <v>725</v>
      </c>
      <c r="L35" s="16"/>
      <c r="M35" s="16"/>
      <c r="N35" s="16"/>
      <c r="O35" s="8" t="str">
        <f t="shared" si="0"/>
        <v>사</v>
      </c>
      <c r="P35" s="21">
        <v>22000</v>
      </c>
      <c r="Q35" s="13" t="str">
        <f t="shared" si="1"/>
        <v>사답</v>
      </c>
      <c r="R35" s="14">
        <f t="shared" si="2"/>
        <v>506000</v>
      </c>
      <c r="S35" s="14">
        <f t="shared" si="3"/>
        <v>1012000</v>
      </c>
      <c r="T35" s="15"/>
    </row>
    <row r="36" spans="1:20" ht="24.95" customHeight="1" x14ac:dyDescent="0.3">
      <c r="A36" s="31">
        <v>32</v>
      </c>
      <c r="B36" s="15">
        <v>32</v>
      </c>
      <c r="C36" s="15" t="s">
        <v>614</v>
      </c>
      <c r="D36" s="16" t="s">
        <v>615</v>
      </c>
      <c r="E36" s="16" t="s">
        <v>616</v>
      </c>
      <c r="F36" s="17" t="s">
        <v>556</v>
      </c>
      <c r="G36" s="16" t="s">
        <v>323</v>
      </c>
      <c r="H36" s="18">
        <v>248</v>
      </c>
      <c r="I36" s="18">
        <f>1+236</f>
        <v>237</v>
      </c>
      <c r="J36" s="16" t="s">
        <v>660</v>
      </c>
      <c r="K36" s="22"/>
      <c r="L36" s="16"/>
      <c r="M36" s="16"/>
      <c r="N36" s="16"/>
      <c r="O36" s="8" t="str">
        <f t="shared" si="0"/>
        <v>국</v>
      </c>
      <c r="P36" s="23"/>
      <c r="Q36" s="13" t="str">
        <f t="shared" si="1"/>
        <v>국도</v>
      </c>
      <c r="R36" s="14">
        <f t="shared" si="2"/>
        <v>0</v>
      </c>
      <c r="S36" s="14">
        <f t="shared" si="3"/>
        <v>0</v>
      </c>
      <c r="T36" s="15"/>
    </row>
    <row r="37" spans="1:20" ht="24.95" customHeight="1" x14ac:dyDescent="0.3">
      <c r="A37" s="31">
        <v>33</v>
      </c>
      <c r="B37" s="15">
        <v>33</v>
      </c>
      <c r="C37" s="15" t="s">
        <v>614</v>
      </c>
      <c r="D37" s="16" t="s">
        <v>615</v>
      </c>
      <c r="E37" s="16" t="s">
        <v>616</v>
      </c>
      <c r="F37" s="17" t="s">
        <v>557</v>
      </c>
      <c r="G37" s="16" t="s">
        <v>319</v>
      </c>
      <c r="H37" s="18">
        <v>450</v>
      </c>
      <c r="I37" s="18">
        <f>1+364</f>
        <v>365</v>
      </c>
      <c r="J37" s="16" t="s">
        <v>780</v>
      </c>
      <c r="K37" s="22">
        <v>54</v>
      </c>
      <c r="L37" s="16"/>
      <c r="M37" s="16"/>
      <c r="N37" s="16"/>
      <c r="O37" s="8" t="str">
        <f t="shared" si="0"/>
        <v>사</v>
      </c>
      <c r="P37" s="23">
        <v>22000</v>
      </c>
      <c r="Q37" s="13" t="str">
        <f t="shared" si="1"/>
        <v>사답</v>
      </c>
      <c r="R37" s="14">
        <f t="shared" ref="R37:R53" si="4">I37*P37</f>
        <v>8030000</v>
      </c>
      <c r="S37" s="14">
        <f t="shared" si="3"/>
        <v>16060000</v>
      </c>
      <c r="T37" s="15"/>
    </row>
    <row r="38" spans="1:20" ht="24.95" customHeight="1" x14ac:dyDescent="0.3">
      <c r="A38" s="31">
        <v>34</v>
      </c>
      <c r="B38" s="35">
        <v>34</v>
      </c>
      <c r="C38" s="15" t="s">
        <v>614</v>
      </c>
      <c r="D38" s="16" t="s">
        <v>615</v>
      </c>
      <c r="E38" s="16" t="s">
        <v>616</v>
      </c>
      <c r="F38" s="17" t="s">
        <v>560</v>
      </c>
      <c r="G38" s="16" t="s">
        <v>323</v>
      </c>
      <c r="H38" s="18">
        <v>76</v>
      </c>
      <c r="I38" s="18">
        <f>1+62</f>
        <v>63</v>
      </c>
      <c r="J38" s="16" t="s">
        <v>660</v>
      </c>
      <c r="K38" s="22"/>
      <c r="L38" s="16"/>
      <c r="M38" s="16"/>
      <c r="N38" s="16"/>
      <c r="O38" s="8" t="str">
        <f t="shared" si="0"/>
        <v>국</v>
      </c>
      <c r="P38" s="23"/>
      <c r="Q38" s="13" t="str">
        <f t="shared" si="1"/>
        <v>국도</v>
      </c>
      <c r="R38" s="14">
        <f t="shared" si="4"/>
        <v>0</v>
      </c>
      <c r="S38" s="14">
        <f t="shared" si="3"/>
        <v>0</v>
      </c>
      <c r="T38" s="15"/>
    </row>
    <row r="39" spans="1:20" ht="24.95" customHeight="1" x14ac:dyDescent="0.3">
      <c r="A39" s="31">
        <v>35</v>
      </c>
      <c r="B39" s="15">
        <v>35</v>
      </c>
      <c r="C39" s="15" t="s">
        <v>614</v>
      </c>
      <c r="D39" s="16" t="s">
        <v>615</v>
      </c>
      <c r="E39" s="16" t="s">
        <v>616</v>
      </c>
      <c r="F39" s="17" t="s">
        <v>559</v>
      </c>
      <c r="G39" s="16" t="s">
        <v>319</v>
      </c>
      <c r="H39" s="18">
        <v>823</v>
      </c>
      <c r="I39" s="18">
        <f>1+539</f>
        <v>540</v>
      </c>
      <c r="J39" s="16" t="s">
        <v>781</v>
      </c>
      <c r="K39" s="22">
        <v>54</v>
      </c>
      <c r="L39" s="16"/>
      <c r="M39" s="16"/>
      <c r="N39" s="16"/>
      <c r="O39" s="8" t="str">
        <f t="shared" si="0"/>
        <v>사</v>
      </c>
      <c r="P39" s="23">
        <v>22000</v>
      </c>
      <c r="Q39" s="13" t="str">
        <f t="shared" si="1"/>
        <v>사답</v>
      </c>
      <c r="R39" s="14">
        <f t="shared" si="4"/>
        <v>11880000</v>
      </c>
      <c r="S39" s="14">
        <f t="shared" si="3"/>
        <v>23760000</v>
      </c>
      <c r="T39" s="15"/>
    </row>
    <row r="40" spans="1:20" ht="24.95" customHeight="1" x14ac:dyDescent="0.3">
      <c r="A40" s="31">
        <v>36</v>
      </c>
      <c r="B40" s="15">
        <v>36</v>
      </c>
      <c r="C40" s="15" t="s">
        <v>614</v>
      </c>
      <c r="D40" s="16" t="s">
        <v>615</v>
      </c>
      <c r="E40" s="16" t="s">
        <v>616</v>
      </c>
      <c r="F40" s="17">
        <v>77</v>
      </c>
      <c r="G40" s="16" t="s">
        <v>319</v>
      </c>
      <c r="H40" s="18">
        <v>4453</v>
      </c>
      <c r="I40" s="18">
        <f>1+306</f>
        <v>307</v>
      </c>
      <c r="J40" s="16" t="s">
        <v>782</v>
      </c>
      <c r="K40" s="34" t="s">
        <v>727</v>
      </c>
      <c r="L40" s="16"/>
      <c r="M40" s="16"/>
      <c r="N40" s="16"/>
      <c r="O40" s="8" t="str">
        <f t="shared" si="0"/>
        <v>사</v>
      </c>
      <c r="P40" s="23">
        <v>22000</v>
      </c>
      <c r="Q40" s="13" t="str">
        <f t="shared" si="1"/>
        <v>사답</v>
      </c>
      <c r="R40" s="14">
        <f t="shared" si="4"/>
        <v>6754000</v>
      </c>
      <c r="S40" s="14">
        <f t="shared" si="3"/>
        <v>13508000</v>
      </c>
      <c r="T40" s="15"/>
    </row>
    <row r="41" spans="1:20" ht="24.95" customHeight="1" x14ac:dyDescent="0.3">
      <c r="A41" s="31">
        <v>37</v>
      </c>
      <c r="B41" s="35">
        <v>37</v>
      </c>
      <c r="C41" s="15" t="s">
        <v>614</v>
      </c>
      <c r="D41" s="16" t="s">
        <v>615</v>
      </c>
      <c r="E41" s="16" t="s">
        <v>616</v>
      </c>
      <c r="F41" s="17">
        <v>517</v>
      </c>
      <c r="G41" s="16" t="s">
        <v>323</v>
      </c>
      <c r="H41" s="18">
        <v>2149</v>
      </c>
      <c r="I41" s="18">
        <f>781</f>
        <v>781</v>
      </c>
      <c r="J41" s="16" t="s">
        <v>663</v>
      </c>
      <c r="K41" s="22"/>
      <c r="L41" s="16"/>
      <c r="M41" s="16"/>
      <c r="N41" s="16"/>
      <c r="O41" s="8" t="str">
        <f t="shared" si="0"/>
        <v>국</v>
      </c>
      <c r="P41" s="23"/>
      <c r="Q41" s="13" t="str">
        <f t="shared" si="1"/>
        <v>국도</v>
      </c>
      <c r="R41" s="14">
        <f t="shared" si="4"/>
        <v>0</v>
      </c>
      <c r="S41" s="14">
        <f t="shared" si="3"/>
        <v>0</v>
      </c>
      <c r="T41" s="15"/>
    </row>
    <row r="42" spans="1:20" s="47" customFormat="1" ht="24.95" customHeight="1" x14ac:dyDescent="0.3">
      <c r="A42" s="47">
        <v>38</v>
      </c>
      <c r="B42" s="24">
        <v>38</v>
      </c>
      <c r="C42" s="24" t="s">
        <v>614</v>
      </c>
      <c r="D42" s="25" t="s">
        <v>615</v>
      </c>
      <c r="E42" s="25" t="s">
        <v>616</v>
      </c>
      <c r="F42" s="26">
        <v>61</v>
      </c>
      <c r="G42" s="25" t="s">
        <v>319</v>
      </c>
      <c r="H42" s="27">
        <v>175</v>
      </c>
      <c r="I42" s="27">
        <v>175</v>
      </c>
      <c r="J42" s="25" t="s">
        <v>783</v>
      </c>
      <c r="K42" s="34" t="s">
        <v>727</v>
      </c>
      <c r="L42" s="25"/>
      <c r="M42" s="25"/>
      <c r="N42" s="25"/>
      <c r="O42" s="48" t="str">
        <f t="shared" si="0"/>
        <v>사</v>
      </c>
      <c r="P42" s="49">
        <v>22000</v>
      </c>
      <c r="Q42" s="50" t="str">
        <f t="shared" si="1"/>
        <v>사답</v>
      </c>
      <c r="R42" s="51">
        <f t="shared" si="4"/>
        <v>3850000</v>
      </c>
      <c r="S42" s="51">
        <f t="shared" si="3"/>
        <v>7700000</v>
      </c>
      <c r="T42" s="24"/>
    </row>
    <row r="43" spans="1:20" ht="24.95" customHeight="1" x14ac:dyDescent="0.3">
      <c r="A43" s="31">
        <v>39</v>
      </c>
      <c r="B43" s="35">
        <v>39</v>
      </c>
      <c r="C43" s="35" t="s">
        <v>664</v>
      </c>
      <c r="D43" s="36" t="s">
        <v>665</v>
      </c>
      <c r="E43" s="36" t="s">
        <v>666</v>
      </c>
      <c r="F43" s="37" t="s">
        <v>563</v>
      </c>
      <c r="G43" s="36" t="s">
        <v>319</v>
      </c>
      <c r="H43" s="38">
        <v>945</v>
      </c>
      <c r="I43" s="38">
        <v>251</v>
      </c>
      <c r="J43" s="36" t="s">
        <v>784</v>
      </c>
      <c r="K43" s="46" t="s">
        <v>728</v>
      </c>
      <c r="L43" s="36"/>
      <c r="M43" s="36"/>
      <c r="N43" s="36"/>
      <c r="O43" s="35" t="str">
        <f t="shared" si="0"/>
        <v>사</v>
      </c>
      <c r="P43" s="12">
        <v>20800</v>
      </c>
      <c r="Q43" s="13" t="str">
        <f t="shared" si="1"/>
        <v>사답</v>
      </c>
      <c r="R43" s="14">
        <f t="shared" si="4"/>
        <v>5220800</v>
      </c>
      <c r="S43" s="14">
        <f t="shared" si="3"/>
        <v>10441600</v>
      </c>
      <c r="T43" s="35"/>
    </row>
    <row r="44" spans="1:20" ht="24.95" customHeight="1" x14ac:dyDescent="0.3">
      <c r="A44" s="31">
        <v>40</v>
      </c>
      <c r="B44" s="35">
        <v>40</v>
      </c>
      <c r="C44" s="15" t="s">
        <v>614</v>
      </c>
      <c r="D44" s="16" t="s">
        <v>615</v>
      </c>
      <c r="E44" s="16" t="s">
        <v>616</v>
      </c>
      <c r="F44" s="17">
        <v>62</v>
      </c>
      <c r="G44" s="16" t="s">
        <v>321</v>
      </c>
      <c r="H44" s="18">
        <v>132</v>
      </c>
      <c r="I44" s="18">
        <v>132</v>
      </c>
      <c r="J44" s="19" t="s">
        <v>785</v>
      </c>
      <c r="K44" s="22" t="s">
        <v>636</v>
      </c>
      <c r="L44" s="16"/>
      <c r="M44" s="16"/>
      <c r="N44" s="16" t="s">
        <v>759</v>
      </c>
      <c r="O44" s="8" t="str">
        <f t="shared" si="0"/>
        <v>사</v>
      </c>
      <c r="P44" s="12">
        <v>6860</v>
      </c>
      <c r="Q44" s="13" t="str">
        <f t="shared" si="1"/>
        <v>사천</v>
      </c>
      <c r="R44" s="14">
        <f t="shared" si="4"/>
        <v>905520</v>
      </c>
      <c r="S44" s="14">
        <f t="shared" si="3"/>
        <v>1811040</v>
      </c>
      <c r="T44" s="15"/>
    </row>
    <row r="45" spans="1:20" ht="24.95" customHeight="1" x14ac:dyDescent="0.3">
      <c r="A45" s="31">
        <v>41</v>
      </c>
      <c r="B45" s="15">
        <v>41</v>
      </c>
      <c r="C45" s="15" t="s">
        <v>614</v>
      </c>
      <c r="D45" s="16" t="s">
        <v>615</v>
      </c>
      <c r="E45" s="16" t="s">
        <v>616</v>
      </c>
      <c r="F45" s="17" t="s">
        <v>562</v>
      </c>
      <c r="G45" s="16" t="s">
        <v>321</v>
      </c>
      <c r="H45" s="18">
        <v>625</v>
      </c>
      <c r="I45" s="18">
        <f>1+573</f>
        <v>574</v>
      </c>
      <c r="J45" s="16" t="s">
        <v>786</v>
      </c>
      <c r="K45" s="33">
        <v>14</v>
      </c>
      <c r="L45" s="16"/>
      <c r="M45" s="16"/>
      <c r="N45" s="16"/>
      <c r="O45" s="8" t="str">
        <f t="shared" si="0"/>
        <v>사</v>
      </c>
      <c r="P45" s="21">
        <v>6860</v>
      </c>
      <c r="Q45" s="13" t="str">
        <f t="shared" si="1"/>
        <v>사천</v>
      </c>
      <c r="R45" s="14">
        <f t="shared" si="4"/>
        <v>3937640</v>
      </c>
      <c r="S45" s="14">
        <f t="shared" si="3"/>
        <v>7875280</v>
      </c>
      <c r="T45" s="15"/>
    </row>
    <row r="46" spans="1:20" ht="24.95" customHeight="1" x14ac:dyDescent="0.3">
      <c r="A46" s="31">
        <v>42</v>
      </c>
      <c r="B46" s="15">
        <v>42</v>
      </c>
      <c r="C46" s="15" t="s">
        <v>614</v>
      </c>
      <c r="D46" s="16" t="s">
        <v>615</v>
      </c>
      <c r="E46" s="16" t="s">
        <v>616</v>
      </c>
      <c r="F46" s="17" t="s">
        <v>561</v>
      </c>
      <c r="G46" s="16" t="s">
        <v>319</v>
      </c>
      <c r="H46" s="18">
        <v>221</v>
      </c>
      <c r="I46" s="18">
        <f>1+94</f>
        <v>95</v>
      </c>
      <c r="J46" s="19" t="s">
        <v>784</v>
      </c>
      <c r="K46" s="46" t="s">
        <v>728</v>
      </c>
      <c r="L46" s="16"/>
      <c r="M46" s="16"/>
      <c r="N46" s="16"/>
      <c r="O46" s="8" t="str">
        <f t="shared" si="0"/>
        <v>사</v>
      </c>
      <c r="P46" s="21">
        <v>22000</v>
      </c>
      <c r="Q46" s="13" t="str">
        <f t="shared" si="1"/>
        <v>사답</v>
      </c>
      <c r="R46" s="14">
        <f t="shared" si="4"/>
        <v>2090000</v>
      </c>
      <c r="S46" s="14">
        <f t="shared" si="3"/>
        <v>4180000</v>
      </c>
      <c r="T46" s="15"/>
    </row>
    <row r="47" spans="1:20" ht="24.95" customHeight="1" x14ac:dyDescent="0.3">
      <c r="A47" s="31">
        <v>43</v>
      </c>
      <c r="B47" s="35">
        <v>43</v>
      </c>
      <c r="C47" s="15" t="s">
        <v>614</v>
      </c>
      <c r="D47" s="16" t="s">
        <v>615</v>
      </c>
      <c r="E47" s="16" t="s">
        <v>616</v>
      </c>
      <c r="F47" s="17" t="s">
        <v>382</v>
      </c>
      <c r="G47" s="16" t="s">
        <v>321</v>
      </c>
      <c r="H47" s="18">
        <v>446</v>
      </c>
      <c r="I47" s="18">
        <f>1+81</f>
        <v>82</v>
      </c>
      <c r="J47" s="19" t="s">
        <v>787</v>
      </c>
      <c r="K47" s="22" t="s">
        <v>729</v>
      </c>
      <c r="L47" s="16"/>
      <c r="M47" s="16"/>
      <c r="N47" s="16"/>
      <c r="O47" s="8" t="str">
        <f t="shared" si="0"/>
        <v>사</v>
      </c>
      <c r="P47" s="21">
        <v>7680</v>
      </c>
      <c r="Q47" s="13" t="str">
        <f t="shared" si="1"/>
        <v>사천</v>
      </c>
      <c r="R47" s="14">
        <f t="shared" si="4"/>
        <v>629760</v>
      </c>
      <c r="S47" s="14">
        <f t="shared" si="3"/>
        <v>1259520</v>
      </c>
      <c r="T47" s="15"/>
    </row>
    <row r="48" spans="1:20" ht="24.95" customHeight="1" x14ac:dyDescent="0.3">
      <c r="A48" s="31">
        <v>44</v>
      </c>
      <c r="B48" s="15">
        <v>44</v>
      </c>
      <c r="C48" s="15" t="s">
        <v>614</v>
      </c>
      <c r="D48" s="16" t="s">
        <v>615</v>
      </c>
      <c r="E48" s="16" t="s">
        <v>616</v>
      </c>
      <c r="F48" s="17">
        <v>29</v>
      </c>
      <c r="G48" s="16" t="s">
        <v>319</v>
      </c>
      <c r="H48" s="18">
        <v>2102</v>
      </c>
      <c r="I48" s="18">
        <f>1+281</f>
        <v>282</v>
      </c>
      <c r="J48" s="16" t="s">
        <v>788</v>
      </c>
      <c r="K48" s="19" t="s">
        <v>667</v>
      </c>
      <c r="L48" s="16"/>
      <c r="M48" s="16"/>
      <c r="N48" s="16"/>
      <c r="O48" s="8" t="str">
        <f t="shared" si="0"/>
        <v>사</v>
      </c>
      <c r="P48" s="21">
        <v>22000</v>
      </c>
      <c r="Q48" s="13" t="str">
        <f t="shared" si="1"/>
        <v>사답</v>
      </c>
      <c r="R48" s="14">
        <f t="shared" si="4"/>
        <v>6204000</v>
      </c>
      <c r="S48" s="14">
        <f t="shared" si="3"/>
        <v>12408000</v>
      </c>
      <c r="T48" s="15"/>
    </row>
    <row r="49" spans="1:20" ht="24.95" customHeight="1" x14ac:dyDescent="0.3">
      <c r="A49" s="31">
        <v>45</v>
      </c>
      <c r="B49" s="15">
        <v>45</v>
      </c>
      <c r="C49" s="15" t="s">
        <v>614</v>
      </c>
      <c r="D49" s="16" t="s">
        <v>615</v>
      </c>
      <c r="E49" s="16" t="s">
        <v>616</v>
      </c>
      <c r="F49" s="17" t="s">
        <v>568</v>
      </c>
      <c r="G49" s="16" t="s">
        <v>319</v>
      </c>
      <c r="H49" s="18">
        <v>638</v>
      </c>
      <c r="I49" s="18">
        <v>638</v>
      </c>
      <c r="J49" s="16" t="s">
        <v>789</v>
      </c>
      <c r="K49" s="19" t="s">
        <v>730</v>
      </c>
      <c r="L49" s="16"/>
      <c r="M49" s="16"/>
      <c r="N49" s="16"/>
      <c r="O49" s="8" t="str">
        <f t="shared" si="0"/>
        <v>사</v>
      </c>
      <c r="P49" s="21">
        <v>22000</v>
      </c>
      <c r="Q49" s="13" t="str">
        <f t="shared" si="1"/>
        <v>사답</v>
      </c>
      <c r="R49" s="14">
        <f t="shared" si="4"/>
        <v>14036000</v>
      </c>
      <c r="S49" s="14">
        <f t="shared" si="3"/>
        <v>28072000</v>
      </c>
      <c r="T49" s="15"/>
    </row>
    <row r="50" spans="1:20" ht="24.95" customHeight="1" x14ac:dyDescent="0.3">
      <c r="A50" s="31">
        <v>46</v>
      </c>
      <c r="B50" s="35">
        <v>46</v>
      </c>
      <c r="C50" s="15" t="s">
        <v>614</v>
      </c>
      <c r="D50" s="16" t="s">
        <v>615</v>
      </c>
      <c r="E50" s="16" t="s">
        <v>616</v>
      </c>
      <c r="F50" s="17" t="s">
        <v>569</v>
      </c>
      <c r="G50" s="16" t="s">
        <v>319</v>
      </c>
      <c r="H50" s="18">
        <v>324</v>
      </c>
      <c r="I50" s="18">
        <v>324</v>
      </c>
      <c r="J50" s="16" t="s">
        <v>789</v>
      </c>
      <c r="K50" s="19" t="s">
        <v>730</v>
      </c>
      <c r="L50" s="16"/>
      <c r="M50" s="16"/>
      <c r="N50" s="16"/>
      <c r="O50" s="8" t="str">
        <f t="shared" si="0"/>
        <v>사</v>
      </c>
      <c r="P50" s="23">
        <v>22000</v>
      </c>
      <c r="Q50" s="13" t="str">
        <f t="shared" si="1"/>
        <v>사답</v>
      </c>
      <c r="R50" s="14">
        <f t="shared" si="4"/>
        <v>7128000</v>
      </c>
      <c r="S50" s="14">
        <f t="shared" si="3"/>
        <v>14256000</v>
      </c>
      <c r="T50" s="15"/>
    </row>
    <row r="51" spans="1:20" ht="24.95" customHeight="1" x14ac:dyDescent="0.3">
      <c r="A51" s="31">
        <v>47</v>
      </c>
      <c r="B51" s="15">
        <v>47</v>
      </c>
      <c r="C51" s="15" t="s">
        <v>614</v>
      </c>
      <c r="D51" s="16" t="s">
        <v>615</v>
      </c>
      <c r="E51" s="16" t="s">
        <v>616</v>
      </c>
      <c r="F51" s="17" t="s">
        <v>570</v>
      </c>
      <c r="G51" s="16" t="s">
        <v>319</v>
      </c>
      <c r="H51" s="18">
        <v>278</v>
      </c>
      <c r="I51" s="18">
        <v>278</v>
      </c>
      <c r="J51" s="16" t="s">
        <v>789</v>
      </c>
      <c r="K51" s="19" t="s">
        <v>730</v>
      </c>
      <c r="L51" s="16"/>
      <c r="M51" s="16"/>
      <c r="N51" s="16"/>
      <c r="O51" s="8" t="str">
        <f t="shared" si="0"/>
        <v>사</v>
      </c>
      <c r="P51" s="21">
        <v>22000</v>
      </c>
      <c r="Q51" s="13" t="str">
        <f t="shared" si="1"/>
        <v>사답</v>
      </c>
      <c r="R51" s="14">
        <f t="shared" si="4"/>
        <v>6116000</v>
      </c>
      <c r="S51" s="14">
        <f t="shared" si="3"/>
        <v>12232000</v>
      </c>
      <c r="T51" s="15"/>
    </row>
    <row r="52" spans="1:20" ht="24.95" customHeight="1" x14ac:dyDescent="0.3">
      <c r="A52" s="31">
        <v>48</v>
      </c>
      <c r="B52" s="15">
        <v>48</v>
      </c>
      <c r="C52" s="15" t="s">
        <v>614</v>
      </c>
      <c r="D52" s="16" t="s">
        <v>615</v>
      </c>
      <c r="E52" s="16" t="s">
        <v>616</v>
      </c>
      <c r="F52" s="17" t="s">
        <v>571</v>
      </c>
      <c r="G52" s="16" t="s">
        <v>319</v>
      </c>
      <c r="H52" s="18">
        <v>522</v>
      </c>
      <c r="I52" s="18">
        <f>1+163</f>
        <v>164</v>
      </c>
      <c r="J52" s="16" t="s">
        <v>790</v>
      </c>
      <c r="K52" s="19" t="s">
        <v>731</v>
      </c>
      <c r="L52" s="16"/>
      <c r="M52" s="16"/>
      <c r="N52" s="16"/>
      <c r="O52" s="8" t="str">
        <f t="shared" si="0"/>
        <v>사</v>
      </c>
      <c r="P52" s="23">
        <v>23300</v>
      </c>
      <c r="Q52" s="13" t="str">
        <f t="shared" si="1"/>
        <v>사답</v>
      </c>
      <c r="R52" s="14">
        <f t="shared" si="4"/>
        <v>3821200</v>
      </c>
      <c r="S52" s="14">
        <f t="shared" si="3"/>
        <v>7642400</v>
      </c>
      <c r="T52" s="15"/>
    </row>
    <row r="53" spans="1:20" s="30" customFormat="1" ht="24.95" customHeight="1" x14ac:dyDescent="0.3">
      <c r="A53" s="31">
        <v>49</v>
      </c>
      <c r="B53" s="35">
        <v>49</v>
      </c>
      <c r="C53" s="15" t="s">
        <v>694</v>
      </c>
      <c r="D53" s="16" t="s">
        <v>695</v>
      </c>
      <c r="E53" s="16" t="s">
        <v>696</v>
      </c>
      <c r="F53" s="17" t="s">
        <v>688</v>
      </c>
      <c r="G53" s="16" t="s">
        <v>687</v>
      </c>
      <c r="H53" s="18">
        <v>30</v>
      </c>
      <c r="I53" s="18">
        <f>1+26</f>
        <v>27</v>
      </c>
      <c r="J53" s="16" t="s">
        <v>791</v>
      </c>
      <c r="K53" s="19">
        <v>351</v>
      </c>
      <c r="L53" s="16"/>
      <c r="M53" s="16"/>
      <c r="N53" s="16"/>
      <c r="O53" s="8" t="s">
        <v>710</v>
      </c>
      <c r="P53" s="23">
        <v>800</v>
      </c>
      <c r="Q53" s="13" t="s">
        <v>714</v>
      </c>
      <c r="R53" s="14">
        <f t="shared" si="4"/>
        <v>21600</v>
      </c>
      <c r="S53" s="14">
        <f t="shared" si="3"/>
        <v>43200</v>
      </c>
      <c r="T53" s="15"/>
    </row>
    <row r="54" spans="1:20" s="30" customFormat="1" ht="24.95" customHeight="1" x14ac:dyDescent="0.3">
      <c r="A54" s="31">
        <v>50</v>
      </c>
      <c r="B54" s="15">
        <v>50</v>
      </c>
      <c r="C54" s="15" t="s">
        <v>694</v>
      </c>
      <c r="D54" s="16" t="s">
        <v>695</v>
      </c>
      <c r="E54" s="16" t="s">
        <v>696</v>
      </c>
      <c r="F54" s="17">
        <v>515</v>
      </c>
      <c r="G54" s="16" t="s">
        <v>687</v>
      </c>
      <c r="H54" s="18">
        <v>1144</v>
      </c>
      <c r="I54" s="18">
        <f>1+40</f>
        <v>41</v>
      </c>
      <c r="J54" s="16" t="s">
        <v>654</v>
      </c>
      <c r="K54" s="19"/>
      <c r="L54" s="16"/>
      <c r="M54" s="16"/>
      <c r="N54" s="16"/>
      <c r="O54" s="8" t="s">
        <v>711</v>
      </c>
      <c r="P54" s="23"/>
      <c r="Q54" s="13" t="s">
        <v>712</v>
      </c>
      <c r="R54" s="14"/>
      <c r="S54" s="14"/>
      <c r="T54" s="15"/>
    </row>
    <row r="55" spans="1:20" s="30" customFormat="1" ht="24.95" customHeight="1" x14ac:dyDescent="0.3">
      <c r="A55" s="31">
        <v>51</v>
      </c>
      <c r="B55" s="15">
        <v>51</v>
      </c>
      <c r="C55" s="15" t="s">
        <v>694</v>
      </c>
      <c r="D55" s="16" t="s">
        <v>695</v>
      </c>
      <c r="E55" s="16" t="s">
        <v>696</v>
      </c>
      <c r="F55" s="17" t="s">
        <v>689</v>
      </c>
      <c r="G55" s="16" t="s">
        <v>687</v>
      </c>
      <c r="H55" s="18">
        <v>56</v>
      </c>
      <c r="I55" s="18">
        <f>1+33</f>
        <v>34</v>
      </c>
      <c r="J55" s="16" t="s">
        <v>660</v>
      </c>
      <c r="K55" s="19"/>
      <c r="L55" s="16"/>
      <c r="M55" s="16"/>
      <c r="N55" s="16"/>
      <c r="O55" s="8" t="s">
        <v>711</v>
      </c>
      <c r="P55" s="23"/>
      <c r="Q55" s="13" t="s">
        <v>712</v>
      </c>
      <c r="R55" s="14"/>
      <c r="S55" s="14"/>
      <c r="T55" s="15"/>
    </row>
    <row r="56" spans="1:20" s="30" customFormat="1" ht="24.95" customHeight="1" x14ac:dyDescent="0.3">
      <c r="A56" s="31">
        <v>52</v>
      </c>
      <c r="B56" s="35">
        <v>52</v>
      </c>
      <c r="C56" s="15" t="s">
        <v>694</v>
      </c>
      <c r="D56" s="16" t="s">
        <v>695</v>
      </c>
      <c r="E56" s="16" t="s">
        <v>696</v>
      </c>
      <c r="F56" s="17" t="s">
        <v>691</v>
      </c>
      <c r="G56" s="16" t="s">
        <v>690</v>
      </c>
      <c r="H56" s="18">
        <v>1000</v>
      </c>
      <c r="I56" s="18">
        <f>1+15</f>
        <v>16</v>
      </c>
      <c r="J56" s="16" t="s">
        <v>792</v>
      </c>
      <c r="K56" s="19" t="s">
        <v>697</v>
      </c>
      <c r="L56" s="16"/>
      <c r="M56" s="16"/>
      <c r="N56" s="16"/>
      <c r="O56" s="8" t="s">
        <v>710</v>
      </c>
      <c r="P56" s="23">
        <v>35600</v>
      </c>
      <c r="Q56" s="13" t="s">
        <v>715</v>
      </c>
      <c r="R56" s="14"/>
      <c r="S56" s="14"/>
      <c r="T56" s="15"/>
    </row>
    <row r="57" spans="1:20" ht="24.95" customHeight="1" x14ac:dyDescent="0.3">
      <c r="A57" s="31">
        <v>53</v>
      </c>
      <c r="B57" s="15">
        <v>53</v>
      </c>
      <c r="C57" s="15" t="s">
        <v>614</v>
      </c>
      <c r="D57" s="16" t="s">
        <v>615</v>
      </c>
      <c r="E57" s="16" t="s">
        <v>616</v>
      </c>
      <c r="F57" s="17" t="s">
        <v>575</v>
      </c>
      <c r="G57" s="16" t="s">
        <v>576</v>
      </c>
      <c r="H57" s="18">
        <v>482</v>
      </c>
      <c r="I57" s="18">
        <f>1+79</f>
        <v>80</v>
      </c>
      <c r="J57" s="16" t="s">
        <v>793</v>
      </c>
      <c r="K57" s="19" t="s">
        <v>732</v>
      </c>
      <c r="L57" s="16"/>
      <c r="M57" s="16"/>
      <c r="N57" s="16"/>
      <c r="O57" s="8" t="str">
        <f t="shared" si="0"/>
        <v>사</v>
      </c>
      <c r="P57" s="23">
        <v>36600</v>
      </c>
      <c r="Q57" s="13" t="str">
        <f t="shared" ref="Q57:Q88" si="5">O57&amp;G57</f>
        <v>사장</v>
      </c>
      <c r="R57" s="14">
        <f t="shared" ref="R57:R88" si="6">I57*P57</f>
        <v>2928000</v>
      </c>
      <c r="S57" s="14">
        <f t="shared" si="3"/>
        <v>5856000</v>
      </c>
      <c r="T57" s="15"/>
    </row>
    <row r="58" spans="1:20" ht="24.95" customHeight="1" x14ac:dyDescent="0.3">
      <c r="A58" s="31">
        <v>54</v>
      </c>
      <c r="B58" s="15">
        <v>54</v>
      </c>
      <c r="C58" s="15" t="s">
        <v>614</v>
      </c>
      <c r="D58" s="16" t="s">
        <v>615</v>
      </c>
      <c r="E58" s="16" t="s">
        <v>616</v>
      </c>
      <c r="F58" s="17">
        <v>516</v>
      </c>
      <c r="G58" s="16" t="s">
        <v>323</v>
      </c>
      <c r="H58" s="18">
        <v>188</v>
      </c>
      <c r="I58" s="18">
        <f>1+6</f>
        <v>7</v>
      </c>
      <c r="J58" s="16" t="s">
        <v>654</v>
      </c>
      <c r="K58" s="19"/>
      <c r="L58" s="16"/>
      <c r="M58" s="16"/>
      <c r="N58" s="16"/>
      <c r="O58" s="8" t="str">
        <f t="shared" si="0"/>
        <v>국</v>
      </c>
      <c r="P58" s="23"/>
      <c r="Q58" s="13" t="str">
        <f t="shared" si="5"/>
        <v>국도</v>
      </c>
      <c r="R58" s="14">
        <f t="shared" si="6"/>
        <v>0</v>
      </c>
      <c r="S58" s="14">
        <f t="shared" si="3"/>
        <v>0</v>
      </c>
      <c r="T58" s="15"/>
    </row>
    <row r="59" spans="1:20" ht="24.95" customHeight="1" x14ac:dyDescent="0.3">
      <c r="A59" s="31">
        <v>55</v>
      </c>
      <c r="B59" s="35">
        <v>55</v>
      </c>
      <c r="C59" s="15" t="s">
        <v>614</v>
      </c>
      <c r="D59" s="16" t="s">
        <v>615</v>
      </c>
      <c r="E59" s="16" t="s">
        <v>616</v>
      </c>
      <c r="F59" s="17">
        <v>22</v>
      </c>
      <c r="G59" s="16" t="s">
        <v>320</v>
      </c>
      <c r="H59" s="18">
        <v>3098</v>
      </c>
      <c r="I59" s="18">
        <f>1+83</f>
        <v>84</v>
      </c>
      <c r="J59" s="16" t="s">
        <v>786</v>
      </c>
      <c r="K59" s="19">
        <v>14</v>
      </c>
      <c r="L59" s="16"/>
      <c r="M59" s="16"/>
      <c r="N59" s="16"/>
      <c r="O59" s="8" t="str">
        <f t="shared" si="0"/>
        <v>사</v>
      </c>
      <c r="P59" s="23">
        <v>20700</v>
      </c>
      <c r="Q59" s="13" t="str">
        <f t="shared" si="5"/>
        <v>사전</v>
      </c>
      <c r="R59" s="14">
        <f t="shared" si="6"/>
        <v>1738800</v>
      </c>
      <c r="S59" s="14">
        <f t="shared" si="3"/>
        <v>3477600</v>
      </c>
      <c r="T59" s="15"/>
    </row>
    <row r="60" spans="1:20" ht="24.95" customHeight="1" x14ac:dyDescent="0.3">
      <c r="A60" s="31">
        <v>56</v>
      </c>
      <c r="B60" s="15">
        <v>56</v>
      </c>
      <c r="C60" s="15" t="s">
        <v>614</v>
      </c>
      <c r="D60" s="16" t="s">
        <v>615</v>
      </c>
      <c r="E60" s="16" t="s">
        <v>616</v>
      </c>
      <c r="F60" s="17" t="s">
        <v>572</v>
      </c>
      <c r="G60" s="16" t="s">
        <v>318</v>
      </c>
      <c r="H60" s="18">
        <v>218712</v>
      </c>
      <c r="I60" s="18">
        <f>1+108</f>
        <v>109</v>
      </c>
      <c r="J60" s="16" t="s">
        <v>668</v>
      </c>
      <c r="K60" s="19"/>
      <c r="L60" s="16"/>
      <c r="M60" s="16"/>
      <c r="N60" s="16"/>
      <c r="O60" s="8" t="str">
        <f t="shared" si="0"/>
        <v>국</v>
      </c>
      <c r="P60" s="23"/>
      <c r="Q60" s="13" t="str">
        <f t="shared" si="5"/>
        <v>국임</v>
      </c>
      <c r="R60" s="14">
        <f t="shared" si="6"/>
        <v>0</v>
      </c>
      <c r="S60" s="14">
        <f t="shared" si="3"/>
        <v>0</v>
      </c>
      <c r="T60" s="15"/>
    </row>
    <row r="61" spans="1:20" s="47" customFormat="1" ht="24.95" customHeight="1" x14ac:dyDescent="0.3">
      <c r="A61" s="47">
        <v>57</v>
      </c>
      <c r="B61" s="24">
        <v>57</v>
      </c>
      <c r="C61" s="24" t="s">
        <v>614</v>
      </c>
      <c r="D61" s="25" t="s">
        <v>615</v>
      </c>
      <c r="E61" s="25" t="s">
        <v>616</v>
      </c>
      <c r="F61" s="26">
        <v>276</v>
      </c>
      <c r="G61" s="25" t="s">
        <v>320</v>
      </c>
      <c r="H61" s="27">
        <v>1107</v>
      </c>
      <c r="I61" s="27">
        <f>1+15</f>
        <v>16</v>
      </c>
      <c r="J61" s="25" t="s">
        <v>794</v>
      </c>
      <c r="K61" s="53" t="s">
        <v>733</v>
      </c>
      <c r="L61" s="25"/>
      <c r="M61" s="25"/>
      <c r="N61" s="25"/>
      <c r="O61" s="48" t="str">
        <f t="shared" si="0"/>
        <v>사</v>
      </c>
      <c r="P61" s="49">
        <v>23300</v>
      </c>
      <c r="Q61" s="50" t="str">
        <f t="shared" si="5"/>
        <v>사전</v>
      </c>
      <c r="R61" s="51">
        <f t="shared" si="6"/>
        <v>372800</v>
      </c>
      <c r="S61" s="51">
        <f t="shared" si="3"/>
        <v>745600</v>
      </c>
      <c r="T61" s="24"/>
    </row>
    <row r="62" spans="1:20" ht="24.95" customHeight="1" x14ac:dyDescent="0.3">
      <c r="A62" s="31">
        <v>58</v>
      </c>
      <c r="B62" s="35">
        <v>58</v>
      </c>
      <c r="C62" s="35" t="s">
        <v>614</v>
      </c>
      <c r="D62" s="36" t="s">
        <v>615</v>
      </c>
      <c r="E62" s="36" t="s">
        <v>616</v>
      </c>
      <c r="F62" s="37">
        <v>275</v>
      </c>
      <c r="G62" s="36" t="s">
        <v>320</v>
      </c>
      <c r="H62" s="38">
        <v>691</v>
      </c>
      <c r="I62" s="38">
        <f>1+70</f>
        <v>71</v>
      </c>
      <c r="J62" s="36" t="s">
        <v>795</v>
      </c>
      <c r="K62" s="40" t="s">
        <v>734</v>
      </c>
      <c r="L62" s="36"/>
      <c r="M62" s="36"/>
      <c r="N62" s="36"/>
      <c r="O62" s="35" t="str">
        <f t="shared" si="0"/>
        <v>사</v>
      </c>
      <c r="P62" s="23">
        <v>23300</v>
      </c>
      <c r="Q62" s="13" t="str">
        <f t="shared" si="5"/>
        <v>사전</v>
      </c>
      <c r="R62" s="14">
        <f t="shared" si="6"/>
        <v>1654300</v>
      </c>
      <c r="S62" s="14">
        <f t="shared" si="3"/>
        <v>3308600</v>
      </c>
      <c r="T62" s="52"/>
    </row>
    <row r="63" spans="1:20" ht="24.95" customHeight="1" x14ac:dyDescent="0.3">
      <c r="A63" s="31">
        <v>59</v>
      </c>
      <c r="B63" s="15">
        <v>59</v>
      </c>
      <c r="C63" s="35" t="s">
        <v>664</v>
      </c>
      <c r="D63" s="36" t="s">
        <v>665</v>
      </c>
      <c r="E63" s="36" t="s">
        <v>666</v>
      </c>
      <c r="F63" s="37">
        <v>514</v>
      </c>
      <c r="G63" s="36" t="s">
        <v>323</v>
      </c>
      <c r="H63" s="38">
        <v>248</v>
      </c>
      <c r="I63" s="38">
        <f>1+142</f>
        <v>143</v>
      </c>
      <c r="J63" s="36" t="s">
        <v>654</v>
      </c>
      <c r="K63" s="40"/>
      <c r="L63" s="36"/>
      <c r="M63" s="36"/>
      <c r="N63" s="36"/>
      <c r="O63" s="8" t="str">
        <f t="shared" si="0"/>
        <v>국</v>
      </c>
      <c r="P63" s="12"/>
      <c r="Q63" s="13" t="str">
        <f t="shared" si="5"/>
        <v>국도</v>
      </c>
      <c r="R63" s="14">
        <f t="shared" si="6"/>
        <v>0</v>
      </c>
      <c r="S63" s="14">
        <f t="shared" si="3"/>
        <v>0</v>
      </c>
      <c r="T63" s="8"/>
    </row>
    <row r="64" spans="1:20" ht="24.95" customHeight="1" x14ac:dyDescent="0.3">
      <c r="A64" s="31">
        <v>60</v>
      </c>
      <c r="B64" s="15">
        <v>60</v>
      </c>
      <c r="C64" s="15" t="s">
        <v>614</v>
      </c>
      <c r="D64" s="16" t="s">
        <v>615</v>
      </c>
      <c r="E64" s="16" t="s">
        <v>616</v>
      </c>
      <c r="F64" s="17" t="s">
        <v>573</v>
      </c>
      <c r="G64" s="16" t="s">
        <v>319</v>
      </c>
      <c r="H64" s="18">
        <v>152</v>
      </c>
      <c r="I64" s="18">
        <f>1+27</f>
        <v>28</v>
      </c>
      <c r="J64" s="16" t="s">
        <v>796</v>
      </c>
      <c r="K64" s="19" t="s">
        <v>735</v>
      </c>
      <c r="L64" s="16"/>
      <c r="M64" s="16"/>
      <c r="N64" s="16"/>
      <c r="O64" s="8" t="str">
        <f t="shared" si="0"/>
        <v>사</v>
      </c>
      <c r="P64" s="12">
        <v>21700</v>
      </c>
      <c r="Q64" s="13" t="str">
        <f t="shared" si="5"/>
        <v>사답</v>
      </c>
      <c r="R64" s="14">
        <f t="shared" si="6"/>
        <v>607600</v>
      </c>
      <c r="S64" s="14">
        <f t="shared" si="3"/>
        <v>1215200</v>
      </c>
      <c r="T64" s="15"/>
    </row>
    <row r="65" spans="1:20" ht="24.95" customHeight="1" x14ac:dyDescent="0.3">
      <c r="A65" s="31">
        <v>61</v>
      </c>
      <c r="B65" s="35">
        <v>61</v>
      </c>
      <c r="C65" s="15" t="s">
        <v>614</v>
      </c>
      <c r="D65" s="16" t="s">
        <v>615</v>
      </c>
      <c r="E65" s="16" t="s">
        <v>616</v>
      </c>
      <c r="F65" s="17" t="s">
        <v>574</v>
      </c>
      <c r="G65" s="16" t="s">
        <v>319</v>
      </c>
      <c r="H65" s="18">
        <v>96</v>
      </c>
      <c r="I65" s="18">
        <f>1+15</f>
        <v>16</v>
      </c>
      <c r="J65" s="16" t="s">
        <v>797</v>
      </c>
      <c r="K65" s="19" t="s">
        <v>732</v>
      </c>
      <c r="L65" s="16"/>
      <c r="M65" s="16"/>
      <c r="N65" s="16"/>
      <c r="O65" s="8" t="str">
        <f t="shared" si="0"/>
        <v>사</v>
      </c>
      <c r="P65" s="21">
        <v>7680</v>
      </c>
      <c r="Q65" s="13" t="str">
        <f t="shared" si="5"/>
        <v>사답</v>
      </c>
      <c r="R65" s="14">
        <f t="shared" si="6"/>
        <v>122880</v>
      </c>
      <c r="S65" s="14">
        <f t="shared" si="3"/>
        <v>245760</v>
      </c>
      <c r="T65" s="15"/>
    </row>
    <row r="66" spans="1:20" ht="24.95" customHeight="1" x14ac:dyDescent="0.3">
      <c r="A66" s="31">
        <v>62</v>
      </c>
      <c r="B66" s="15">
        <v>62</v>
      </c>
      <c r="C66" s="15" t="s">
        <v>614</v>
      </c>
      <c r="D66" s="16" t="s">
        <v>615</v>
      </c>
      <c r="E66" s="16" t="s">
        <v>616</v>
      </c>
      <c r="F66" s="17" t="s">
        <v>577</v>
      </c>
      <c r="G66" s="16" t="s">
        <v>319</v>
      </c>
      <c r="H66" s="18">
        <v>242</v>
      </c>
      <c r="I66" s="18">
        <f>1+43</f>
        <v>44</v>
      </c>
      <c r="J66" s="16" t="s">
        <v>793</v>
      </c>
      <c r="K66" s="19" t="s">
        <v>732</v>
      </c>
      <c r="L66" s="16"/>
      <c r="M66" s="16"/>
      <c r="N66" s="16"/>
      <c r="O66" s="8" t="str">
        <f t="shared" si="0"/>
        <v>사</v>
      </c>
      <c r="P66" s="21">
        <v>20700</v>
      </c>
      <c r="Q66" s="13" t="str">
        <f t="shared" si="5"/>
        <v>사답</v>
      </c>
      <c r="R66" s="14">
        <f t="shared" si="6"/>
        <v>910800</v>
      </c>
      <c r="S66" s="14">
        <f t="shared" si="3"/>
        <v>1821600</v>
      </c>
      <c r="T66" s="15"/>
    </row>
    <row r="67" spans="1:20" ht="24.95" customHeight="1" x14ac:dyDescent="0.3">
      <c r="A67" s="31">
        <v>63</v>
      </c>
      <c r="B67" s="15">
        <v>63</v>
      </c>
      <c r="C67" s="15" t="s">
        <v>614</v>
      </c>
      <c r="D67" s="16" t="s">
        <v>615</v>
      </c>
      <c r="E67" s="16" t="s">
        <v>616</v>
      </c>
      <c r="F67" s="17" t="s">
        <v>612</v>
      </c>
      <c r="G67" s="16" t="s">
        <v>318</v>
      </c>
      <c r="H67" s="18">
        <v>140727</v>
      </c>
      <c r="I67" s="18">
        <f>1+158</f>
        <v>159</v>
      </c>
      <c r="J67" s="16" t="s">
        <v>798</v>
      </c>
      <c r="K67" s="19" t="s">
        <v>669</v>
      </c>
      <c r="L67" s="16"/>
      <c r="M67" s="16"/>
      <c r="N67" s="16"/>
      <c r="O67" s="8" t="str">
        <f t="shared" si="0"/>
        <v>사</v>
      </c>
      <c r="P67" s="21">
        <v>1210</v>
      </c>
      <c r="Q67" s="13" t="str">
        <f t="shared" si="5"/>
        <v>사임</v>
      </c>
      <c r="R67" s="14">
        <f t="shared" si="6"/>
        <v>192390</v>
      </c>
      <c r="S67" s="14">
        <f t="shared" si="3"/>
        <v>384780</v>
      </c>
      <c r="T67" s="15"/>
    </row>
    <row r="68" spans="1:20" ht="24.95" customHeight="1" x14ac:dyDescent="0.3">
      <c r="A68" s="31">
        <v>64</v>
      </c>
      <c r="B68" s="35">
        <v>64</v>
      </c>
      <c r="C68" s="15" t="s">
        <v>614</v>
      </c>
      <c r="D68" s="16" t="s">
        <v>615</v>
      </c>
      <c r="E68" s="16" t="s">
        <v>616</v>
      </c>
      <c r="F68" s="17" t="s">
        <v>613</v>
      </c>
      <c r="G68" s="16" t="s">
        <v>322</v>
      </c>
      <c r="H68" s="18">
        <v>1356</v>
      </c>
      <c r="I68" s="18">
        <f>1+116</f>
        <v>117</v>
      </c>
      <c r="J68" s="16" t="s">
        <v>654</v>
      </c>
      <c r="K68" s="19"/>
      <c r="L68" s="16"/>
      <c r="M68" s="16"/>
      <c r="N68" s="16"/>
      <c r="O68" s="8" t="str">
        <f t="shared" si="0"/>
        <v>국</v>
      </c>
      <c r="P68" s="21"/>
      <c r="Q68" s="13" t="str">
        <f t="shared" si="5"/>
        <v>국구</v>
      </c>
      <c r="R68" s="14">
        <f t="shared" si="6"/>
        <v>0</v>
      </c>
      <c r="S68" s="14">
        <f t="shared" si="3"/>
        <v>0</v>
      </c>
      <c r="T68" s="15"/>
    </row>
    <row r="69" spans="1:20" ht="24.95" customHeight="1" x14ac:dyDescent="0.3">
      <c r="A69" s="31">
        <v>65</v>
      </c>
      <c r="B69" s="15">
        <v>65</v>
      </c>
      <c r="C69" s="15" t="s">
        <v>614</v>
      </c>
      <c r="D69" s="16" t="s">
        <v>615</v>
      </c>
      <c r="E69" s="16" t="s">
        <v>616</v>
      </c>
      <c r="F69" s="17" t="s">
        <v>611</v>
      </c>
      <c r="G69" s="16" t="s">
        <v>320</v>
      </c>
      <c r="H69" s="18">
        <v>405</v>
      </c>
      <c r="I69" s="18">
        <f>1+30</f>
        <v>31</v>
      </c>
      <c r="J69" s="16" t="s">
        <v>799</v>
      </c>
      <c r="K69" s="19" t="s">
        <v>698</v>
      </c>
      <c r="L69" s="16"/>
      <c r="M69" s="16"/>
      <c r="N69" s="16"/>
      <c r="O69" s="8" t="str">
        <f t="shared" si="0"/>
        <v>사</v>
      </c>
      <c r="P69" s="21">
        <v>12500</v>
      </c>
      <c r="Q69" s="13" t="str">
        <f t="shared" si="5"/>
        <v>사전</v>
      </c>
      <c r="R69" s="14">
        <f t="shared" si="6"/>
        <v>387500</v>
      </c>
      <c r="S69" s="14">
        <f t="shared" si="3"/>
        <v>775000</v>
      </c>
      <c r="T69" s="15"/>
    </row>
    <row r="70" spans="1:20" ht="24.95" customHeight="1" x14ac:dyDescent="0.3">
      <c r="A70" s="31">
        <v>66</v>
      </c>
      <c r="B70" s="15">
        <v>66</v>
      </c>
      <c r="C70" s="15" t="s">
        <v>614</v>
      </c>
      <c r="D70" s="16" t="s">
        <v>615</v>
      </c>
      <c r="E70" s="16" t="s">
        <v>616</v>
      </c>
      <c r="F70" s="17" t="s">
        <v>610</v>
      </c>
      <c r="G70" s="16" t="s">
        <v>319</v>
      </c>
      <c r="H70" s="18">
        <v>570</v>
      </c>
      <c r="I70" s="18">
        <f>1+113</f>
        <v>114</v>
      </c>
      <c r="J70" s="16" t="s">
        <v>800</v>
      </c>
      <c r="K70" s="19" t="s">
        <v>670</v>
      </c>
      <c r="L70" s="16"/>
      <c r="M70" s="16"/>
      <c r="N70" s="16"/>
      <c r="O70" s="8" t="str">
        <f t="shared" ref="O70:O124" si="7">IF(K70=0,"국","사")</f>
        <v>사</v>
      </c>
      <c r="P70" s="21">
        <v>12500</v>
      </c>
      <c r="Q70" s="13" t="str">
        <f t="shared" si="5"/>
        <v>사답</v>
      </c>
      <c r="R70" s="14">
        <f t="shared" si="6"/>
        <v>1425000</v>
      </c>
      <c r="S70" s="14">
        <f t="shared" si="3"/>
        <v>2850000</v>
      </c>
      <c r="T70" s="15"/>
    </row>
    <row r="71" spans="1:20" ht="24.95" customHeight="1" x14ac:dyDescent="0.3">
      <c r="A71" s="31">
        <v>67</v>
      </c>
      <c r="B71" s="35">
        <v>67</v>
      </c>
      <c r="C71" s="15" t="s">
        <v>614</v>
      </c>
      <c r="D71" s="16" t="s">
        <v>615</v>
      </c>
      <c r="E71" s="16" t="s">
        <v>616</v>
      </c>
      <c r="F71" s="17" t="s">
        <v>609</v>
      </c>
      <c r="G71" s="16" t="s">
        <v>319</v>
      </c>
      <c r="H71" s="18">
        <v>530</v>
      </c>
      <c r="I71" s="18">
        <v>107</v>
      </c>
      <c r="J71" s="16" t="s">
        <v>801</v>
      </c>
      <c r="K71" s="19" t="s">
        <v>736</v>
      </c>
      <c r="L71" s="16"/>
      <c r="M71" s="16"/>
      <c r="N71" s="16"/>
      <c r="O71" s="8" t="str">
        <f t="shared" si="7"/>
        <v>사</v>
      </c>
      <c r="P71" s="21">
        <v>13600</v>
      </c>
      <c r="Q71" s="13" t="str">
        <f t="shared" si="5"/>
        <v>사답</v>
      </c>
      <c r="R71" s="14">
        <f t="shared" si="6"/>
        <v>1455200</v>
      </c>
      <c r="S71" s="14">
        <f t="shared" ref="S71:S125" si="8">R71*$S$4</f>
        <v>2910400</v>
      </c>
      <c r="T71" s="15"/>
    </row>
    <row r="72" spans="1:20" ht="24.95" customHeight="1" x14ac:dyDescent="0.3">
      <c r="A72" s="31">
        <v>68</v>
      </c>
      <c r="B72" s="15">
        <v>68</v>
      </c>
      <c r="C72" s="15" t="s">
        <v>614</v>
      </c>
      <c r="D72" s="16" t="s">
        <v>615</v>
      </c>
      <c r="E72" s="16" t="s">
        <v>616</v>
      </c>
      <c r="F72" s="17" t="s">
        <v>608</v>
      </c>
      <c r="G72" s="16" t="s">
        <v>319</v>
      </c>
      <c r="H72" s="18">
        <v>531</v>
      </c>
      <c r="I72" s="18">
        <f>1+146</f>
        <v>147</v>
      </c>
      <c r="J72" s="16" t="s">
        <v>802</v>
      </c>
      <c r="K72" s="19" t="s">
        <v>671</v>
      </c>
      <c r="L72" s="16"/>
      <c r="M72" s="16"/>
      <c r="N72" s="16"/>
      <c r="O72" s="8" t="str">
        <f t="shared" si="7"/>
        <v>사</v>
      </c>
      <c r="P72" s="21">
        <v>13100</v>
      </c>
      <c r="Q72" s="13" t="str">
        <f t="shared" si="5"/>
        <v>사답</v>
      </c>
      <c r="R72" s="14">
        <f t="shared" si="6"/>
        <v>1925700</v>
      </c>
      <c r="S72" s="14">
        <f t="shared" si="8"/>
        <v>3851400</v>
      </c>
      <c r="T72" s="15"/>
    </row>
    <row r="73" spans="1:20" ht="24.95" customHeight="1" x14ac:dyDescent="0.3">
      <c r="A73" s="31">
        <v>69</v>
      </c>
      <c r="B73" s="15">
        <v>69</v>
      </c>
      <c r="C73" s="15" t="s">
        <v>614</v>
      </c>
      <c r="D73" s="16" t="s">
        <v>615</v>
      </c>
      <c r="E73" s="16" t="s">
        <v>616</v>
      </c>
      <c r="F73" s="17">
        <v>284</v>
      </c>
      <c r="G73" s="16" t="s">
        <v>319</v>
      </c>
      <c r="H73" s="18">
        <v>610</v>
      </c>
      <c r="I73" s="18">
        <f>1+234</f>
        <v>235</v>
      </c>
      <c r="J73" s="16" t="s">
        <v>803</v>
      </c>
      <c r="K73" s="19" t="s">
        <v>671</v>
      </c>
      <c r="L73" s="16"/>
      <c r="M73" s="16"/>
      <c r="N73" s="16"/>
      <c r="O73" s="8" t="str">
        <f t="shared" si="7"/>
        <v>사</v>
      </c>
      <c r="P73" s="23">
        <v>12500</v>
      </c>
      <c r="Q73" s="13" t="str">
        <f t="shared" si="5"/>
        <v>사답</v>
      </c>
      <c r="R73" s="14">
        <f t="shared" si="6"/>
        <v>2937500</v>
      </c>
      <c r="S73" s="14">
        <f t="shared" si="8"/>
        <v>5875000</v>
      </c>
      <c r="T73" s="15"/>
    </row>
    <row r="74" spans="1:20" ht="24.95" customHeight="1" x14ac:dyDescent="0.3">
      <c r="A74" s="31">
        <v>70</v>
      </c>
      <c r="B74" s="35">
        <v>70</v>
      </c>
      <c r="C74" s="15" t="s">
        <v>614</v>
      </c>
      <c r="D74" s="16" t="s">
        <v>615</v>
      </c>
      <c r="E74" s="16" t="s">
        <v>616</v>
      </c>
      <c r="F74" s="17" t="s">
        <v>607</v>
      </c>
      <c r="G74" s="16" t="s">
        <v>318</v>
      </c>
      <c r="H74" s="18">
        <v>138149</v>
      </c>
      <c r="I74" s="18">
        <f>1+133</f>
        <v>134</v>
      </c>
      <c r="J74" s="16" t="s">
        <v>804</v>
      </c>
      <c r="K74" s="19" t="s">
        <v>669</v>
      </c>
      <c r="L74" s="16"/>
      <c r="M74" s="16"/>
      <c r="N74" s="16"/>
      <c r="O74" s="8" t="str">
        <f t="shared" si="7"/>
        <v>사</v>
      </c>
      <c r="P74" s="21">
        <v>1210</v>
      </c>
      <c r="Q74" s="13" t="str">
        <f t="shared" si="5"/>
        <v>사임</v>
      </c>
      <c r="R74" s="14">
        <f t="shared" si="6"/>
        <v>162140</v>
      </c>
      <c r="S74" s="14">
        <f t="shared" si="8"/>
        <v>324280</v>
      </c>
      <c r="T74" s="15"/>
    </row>
    <row r="75" spans="1:20" ht="24.95" customHeight="1" x14ac:dyDescent="0.3">
      <c r="A75" s="31">
        <v>71</v>
      </c>
      <c r="B75" s="15">
        <v>71</v>
      </c>
      <c r="C75" s="15" t="s">
        <v>614</v>
      </c>
      <c r="D75" s="16" t="s">
        <v>615</v>
      </c>
      <c r="E75" s="16" t="s">
        <v>616</v>
      </c>
      <c r="F75" s="17">
        <v>286</v>
      </c>
      <c r="G75" s="16" t="s">
        <v>319</v>
      </c>
      <c r="H75" s="18">
        <v>1084</v>
      </c>
      <c r="I75" s="18">
        <f>1+191</f>
        <v>192</v>
      </c>
      <c r="J75" s="16" t="s">
        <v>805</v>
      </c>
      <c r="K75" s="19" t="s">
        <v>737</v>
      </c>
      <c r="L75" s="16"/>
      <c r="M75" s="16"/>
      <c r="N75" s="16"/>
      <c r="O75" s="8" t="str">
        <f t="shared" si="7"/>
        <v>사</v>
      </c>
      <c r="P75" s="23">
        <v>13000</v>
      </c>
      <c r="Q75" s="13" t="str">
        <f t="shared" si="5"/>
        <v>사답</v>
      </c>
      <c r="R75" s="14">
        <f t="shared" si="6"/>
        <v>2496000</v>
      </c>
      <c r="S75" s="14">
        <f t="shared" si="8"/>
        <v>4992000</v>
      </c>
      <c r="T75" s="15"/>
    </row>
    <row r="76" spans="1:20" ht="24.95" customHeight="1" x14ac:dyDescent="0.3">
      <c r="A76" s="31">
        <v>72</v>
      </c>
      <c r="B76" s="15">
        <v>72</v>
      </c>
      <c r="C76" s="15" t="s">
        <v>614</v>
      </c>
      <c r="D76" s="16" t="s">
        <v>615</v>
      </c>
      <c r="E76" s="16" t="s">
        <v>616</v>
      </c>
      <c r="F76" s="17">
        <v>513</v>
      </c>
      <c r="G76" s="16" t="s">
        <v>323</v>
      </c>
      <c r="H76" s="18">
        <v>60</v>
      </c>
      <c r="I76" s="18">
        <f>1+7</f>
        <v>8</v>
      </c>
      <c r="J76" s="16" t="s">
        <v>699</v>
      </c>
      <c r="K76" s="19"/>
      <c r="L76" s="16"/>
      <c r="M76" s="16"/>
      <c r="N76" s="16"/>
      <c r="O76" s="8" t="str">
        <f t="shared" si="7"/>
        <v>국</v>
      </c>
      <c r="P76" s="23"/>
      <c r="Q76" s="13" t="str">
        <f t="shared" si="5"/>
        <v>국도</v>
      </c>
      <c r="R76" s="14">
        <f t="shared" si="6"/>
        <v>0</v>
      </c>
      <c r="S76" s="14">
        <f t="shared" si="8"/>
        <v>0</v>
      </c>
      <c r="T76" s="15"/>
    </row>
    <row r="77" spans="1:20" ht="24.95" customHeight="1" x14ac:dyDescent="0.3">
      <c r="A77" s="31">
        <v>73</v>
      </c>
      <c r="B77" s="35">
        <v>73</v>
      </c>
      <c r="C77" s="15" t="s">
        <v>614</v>
      </c>
      <c r="D77" s="16" t="s">
        <v>615</v>
      </c>
      <c r="E77" s="16" t="s">
        <v>616</v>
      </c>
      <c r="F77" s="17">
        <v>293</v>
      </c>
      <c r="G77" s="16" t="s">
        <v>319</v>
      </c>
      <c r="H77" s="18">
        <v>255</v>
      </c>
      <c r="I77" s="18">
        <f>1+89</f>
        <v>90</v>
      </c>
      <c r="J77" s="16" t="s">
        <v>806</v>
      </c>
      <c r="K77" s="19" t="s">
        <v>737</v>
      </c>
      <c r="L77" s="16"/>
      <c r="M77" s="16"/>
      <c r="N77" s="16"/>
      <c r="O77" s="8" t="str">
        <f t="shared" si="7"/>
        <v>사</v>
      </c>
      <c r="P77" s="23">
        <v>15200</v>
      </c>
      <c r="Q77" s="13" t="str">
        <f t="shared" si="5"/>
        <v>사답</v>
      </c>
      <c r="R77" s="14">
        <f t="shared" si="6"/>
        <v>1368000</v>
      </c>
      <c r="S77" s="14">
        <f t="shared" si="8"/>
        <v>2736000</v>
      </c>
      <c r="T77" s="15"/>
    </row>
    <row r="78" spans="1:20" s="42" customFormat="1" ht="24.95" customHeight="1" x14ac:dyDescent="0.3">
      <c r="A78" s="61">
        <v>74</v>
      </c>
      <c r="B78" s="15">
        <v>74</v>
      </c>
      <c r="C78" s="15" t="s">
        <v>614</v>
      </c>
      <c r="D78" s="16" t="s">
        <v>615</v>
      </c>
      <c r="E78" s="16" t="s">
        <v>616</v>
      </c>
      <c r="F78" s="17" t="s">
        <v>606</v>
      </c>
      <c r="G78" s="16" t="s">
        <v>318</v>
      </c>
      <c r="H78" s="18">
        <v>787</v>
      </c>
      <c r="I78" s="18">
        <f>1+70</f>
        <v>71</v>
      </c>
      <c r="J78" s="16" t="s">
        <v>807</v>
      </c>
      <c r="K78" s="19" t="s">
        <v>738</v>
      </c>
      <c r="L78" s="16"/>
      <c r="M78" s="16"/>
      <c r="N78" s="16"/>
      <c r="O78" s="8" t="str">
        <f t="shared" si="7"/>
        <v>사</v>
      </c>
      <c r="P78" s="43">
        <v>11200</v>
      </c>
      <c r="Q78" s="44" t="str">
        <f t="shared" si="5"/>
        <v>사임</v>
      </c>
      <c r="R78" s="45">
        <f t="shared" si="6"/>
        <v>795200</v>
      </c>
      <c r="S78" s="45">
        <f t="shared" si="8"/>
        <v>1590400</v>
      </c>
      <c r="T78" s="15"/>
    </row>
    <row r="79" spans="1:20" ht="24.95" customHeight="1" x14ac:dyDescent="0.3">
      <c r="A79" s="31">
        <v>75</v>
      </c>
      <c r="B79" s="15">
        <v>75</v>
      </c>
      <c r="C79" s="35" t="s">
        <v>664</v>
      </c>
      <c r="D79" s="36" t="s">
        <v>665</v>
      </c>
      <c r="E79" s="36" t="s">
        <v>666</v>
      </c>
      <c r="F79" s="37" t="s">
        <v>578</v>
      </c>
      <c r="G79" s="36" t="s">
        <v>323</v>
      </c>
      <c r="H79" s="38">
        <v>63</v>
      </c>
      <c r="I79" s="38">
        <f>1+13</f>
        <v>14</v>
      </c>
      <c r="J79" s="36" t="s">
        <v>808</v>
      </c>
      <c r="K79" s="40" t="s">
        <v>672</v>
      </c>
      <c r="L79" s="36"/>
      <c r="M79" s="36"/>
      <c r="N79" s="36"/>
      <c r="O79" s="35" t="str">
        <f t="shared" si="7"/>
        <v>사</v>
      </c>
      <c r="P79" s="12">
        <v>800</v>
      </c>
      <c r="Q79" s="13" t="str">
        <f t="shared" si="5"/>
        <v>사도</v>
      </c>
      <c r="R79" s="14">
        <f t="shared" si="6"/>
        <v>11200</v>
      </c>
      <c r="S79" s="14">
        <f t="shared" si="8"/>
        <v>22400</v>
      </c>
      <c r="T79" s="35"/>
    </row>
    <row r="80" spans="1:20" s="47" customFormat="1" ht="24.95" customHeight="1" x14ac:dyDescent="0.3">
      <c r="A80" s="61">
        <v>76</v>
      </c>
      <c r="B80" s="52">
        <v>76</v>
      </c>
      <c r="C80" s="24" t="s">
        <v>614</v>
      </c>
      <c r="D80" s="25" t="s">
        <v>615</v>
      </c>
      <c r="E80" s="25" t="s">
        <v>616</v>
      </c>
      <c r="F80" s="26" t="s">
        <v>619</v>
      </c>
      <c r="G80" s="25" t="s">
        <v>320</v>
      </c>
      <c r="H80" s="27">
        <v>1084</v>
      </c>
      <c r="I80" s="27">
        <f>1+8</f>
        <v>9</v>
      </c>
      <c r="J80" s="25" t="s">
        <v>809</v>
      </c>
      <c r="K80" s="22" t="s">
        <v>739</v>
      </c>
      <c r="L80" s="25"/>
      <c r="M80" s="25"/>
      <c r="N80" s="25"/>
      <c r="O80" s="48" t="str">
        <f t="shared" si="7"/>
        <v>사</v>
      </c>
      <c r="P80" s="54">
        <v>23300</v>
      </c>
      <c r="Q80" s="50" t="str">
        <f t="shared" si="5"/>
        <v>사전</v>
      </c>
      <c r="R80" s="51">
        <f t="shared" si="6"/>
        <v>209700</v>
      </c>
      <c r="S80" s="51">
        <f t="shared" si="8"/>
        <v>419400</v>
      </c>
      <c r="T80" s="24"/>
    </row>
    <row r="81" spans="1:20" ht="24.95" customHeight="1" x14ac:dyDescent="0.3">
      <c r="A81" s="31">
        <v>77</v>
      </c>
      <c r="B81" s="35">
        <v>77</v>
      </c>
      <c r="C81" s="35" t="s">
        <v>614</v>
      </c>
      <c r="D81" s="36" t="s">
        <v>615</v>
      </c>
      <c r="E81" s="36" t="s">
        <v>616</v>
      </c>
      <c r="F81" s="37" t="s">
        <v>618</v>
      </c>
      <c r="G81" s="36" t="s">
        <v>323</v>
      </c>
      <c r="H81" s="38">
        <v>10</v>
      </c>
      <c r="I81" s="38">
        <v>10</v>
      </c>
      <c r="J81" s="36" t="s">
        <v>810</v>
      </c>
      <c r="K81" s="40" t="s">
        <v>740</v>
      </c>
      <c r="L81" s="36"/>
      <c r="M81" s="36"/>
      <c r="N81" s="36"/>
      <c r="O81" s="35" t="str">
        <f t="shared" si="7"/>
        <v>사</v>
      </c>
      <c r="P81" s="21">
        <v>6530</v>
      </c>
      <c r="Q81" s="13" t="str">
        <f t="shared" si="5"/>
        <v>사도</v>
      </c>
      <c r="R81" s="14">
        <f t="shared" si="6"/>
        <v>65300</v>
      </c>
      <c r="S81" s="14">
        <f t="shared" si="8"/>
        <v>130600</v>
      </c>
      <c r="T81" s="35"/>
    </row>
    <row r="82" spans="1:20" ht="24.95" customHeight="1" x14ac:dyDescent="0.3">
      <c r="A82" s="31">
        <v>78</v>
      </c>
      <c r="B82" s="15">
        <v>78</v>
      </c>
      <c r="C82" s="15" t="s">
        <v>614</v>
      </c>
      <c r="D82" s="16" t="s">
        <v>615</v>
      </c>
      <c r="E82" s="16" t="s">
        <v>616</v>
      </c>
      <c r="F82" s="17" t="s">
        <v>579</v>
      </c>
      <c r="G82" s="16" t="s">
        <v>323</v>
      </c>
      <c r="H82" s="18">
        <v>53</v>
      </c>
      <c r="I82" s="18">
        <v>53</v>
      </c>
      <c r="J82" s="16" t="s">
        <v>811</v>
      </c>
      <c r="K82" s="19" t="s">
        <v>673</v>
      </c>
      <c r="L82" s="16"/>
      <c r="M82" s="16"/>
      <c r="N82" s="16"/>
      <c r="O82" s="8" t="str">
        <f t="shared" si="7"/>
        <v>사</v>
      </c>
      <c r="P82" s="21">
        <v>800</v>
      </c>
      <c r="Q82" s="13" t="str">
        <f t="shared" si="5"/>
        <v>사도</v>
      </c>
      <c r="R82" s="14">
        <f t="shared" si="6"/>
        <v>42400</v>
      </c>
      <c r="S82" s="14">
        <f t="shared" si="8"/>
        <v>84800</v>
      </c>
      <c r="T82" s="15"/>
    </row>
    <row r="83" spans="1:20" ht="24.95" customHeight="1" x14ac:dyDescent="0.3">
      <c r="A83" s="31">
        <v>79</v>
      </c>
      <c r="B83" s="35">
        <v>79</v>
      </c>
      <c r="C83" s="15" t="s">
        <v>614</v>
      </c>
      <c r="D83" s="16" t="s">
        <v>615</v>
      </c>
      <c r="E83" s="16" t="s">
        <v>616</v>
      </c>
      <c r="F83" s="17" t="s">
        <v>580</v>
      </c>
      <c r="G83" s="16" t="s">
        <v>319</v>
      </c>
      <c r="H83" s="18">
        <v>331</v>
      </c>
      <c r="I83" s="18">
        <v>331</v>
      </c>
      <c r="J83" s="16" t="s">
        <v>812</v>
      </c>
      <c r="K83" s="19" t="s">
        <v>674</v>
      </c>
      <c r="L83" s="16"/>
      <c r="M83" s="16"/>
      <c r="N83" s="16"/>
      <c r="O83" s="8" t="str">
        <f t="shared" si="7"/>
        <v>사</v>
      </c>
      <c r="P83" s="21">
        <v>13900</v>
      </c>
      <c r="Q83" s="13" t="str">
        <f t="shared" si="5"/>
        <v>사답</v>
      </c>
      <c r="R83" s="14">
        <f t="shared" si="6"/>
        <v>4600900</v>
      </c>
      <c r="S83" s="14">
        <f t="shared" si="8"/>
        <v>9201800</v>
      </c>
      <c r="T83" s="15"/>
    </row>
    <row r="84" spans="1:20" ht="24.95" customHeight="1" x14ac:dyDescent="0.3">
      <c r="A84" s="31">
        <v>80</v>
      </c>
      <c r="B84" s="15">
        <v>80</v>
      </c>
      <c r="C84" s="15" t="s">
        <v>614</v>
      </c>
      <c r="D84" s="16" t="s">
        <v>615</v>
      </c>
      <c r="E84" s="16" t="s">
        <v>616</v>
      </c>
      <c r="F84" s="17">
        <v>512</v>
      </c>
      <c r="G84" s="16" t="s">
        <v>323</v>
      </c>
      <c r="H84" s="18">
        <v>817</v>
      </c>
      <c r="I84" s="18">
        <f>1+331</f>
        <v>332</v>
      </c>
      <c r="J84" s="16" t="s">
        <v>654</v>
      </c>
      <c r="K84" s="19"/>
      <c r="L84" s="16"/>
      <c r="M84" s="16"/>
      <c r="N84" s="16"/>
      <c r="O84" s="8" t="str">
        <f t="shared" si="7"/>
        <v>국</v>
      </c>
      <c r="P84" s="21"/>
      <c r="Q84" s="13" t="str">
        <f t="shared" si="5"/>
        <v>국도</v>
      </c>
      <c r="R84" s="14">
        <f t="shared" si="6"/>
        <v>0</v>
      </c>
      <c r="S84" s="14">
        <f t="shared" si="8"/>
        <v>0</v>
      </c>
      <c r="T84" s="15"/>
    </row>
    <row r="85" spans="1:20" ht="24.95" customHeight="1" x14ac:dyDescent="0.3">
      <c r="A85" s="31">
        <v>81</v>
      </c>
      <c r="B85" s="15">
        <v>81</v>
      </c>
      <c r="C85" s="15" t="s">
        <v>614</v>
      </c>
      <c r="D85" s="16" t="s">
        <v>615</v>
      </c>
      <c r="E85" s="16" t="s">
        <v>616</v>
      </c>
      <c r="F85" s="17" t="s">
        <v>581</v>
      </c>
      <c r="G85" s="16" t="s">
        <v>323</v>
      </c>
      <c r="H85" s="18">
        <v>36</v>
      </c>
      <c r="I85" s="18">
        <v>36</v>
      </c>
      <c r="J85" s="16" t="s">
        <v>813</v>
      </c>
      <c r="K85" s="19" t="s">
        <v>700</v>
      </c>
      <c r="L85" s="16"/>
      <c r="M85" s="16"/>
      <c r="N85" s="16"/>
      <c r="O85" s="8" t="str">
        <f t="shared" si="7"/>
        <v>사</v>
      </c>
      <c r="P85" s="21">
        <v>800</v>
      </c>
      <c r="Q85" s="13" t="str">
        <f t="shared" si="5"/>
        <v>사도</v>
      </c>
      <c r="R85" s="14">
        <f t="shared" si="6"/>
        <v>28800</v>
      </c>
      <c r="S85" s="14">
        <f t="shared" si="8"/>
        <v>57600</v>
      </c>
      <c r="T85" s="15"/>
    </row>
    <row r="86" spans="1:20" ht="24" customHeight="1" x14ac:dyDescent="0.3">
      <c r="A86" s="31">
        <v>82</v>
      </c>
      <c r="B86" s="35">
        <v>82</v>
      </c>
      <c r="C86" s="15" t="s">
        <v>614</v>
      </c>
      <c r="D86" s="16" t="s">
        <v>615</v>
      </c>
      <c r="E86" s="16" t="s">
        <v>616</v>
      </c>
      <c r="F86" s="17">
        <v>283</v>
      </c>
      <c r="G86" s="16" t="s">
        <v>320</v>
      </c>
      <c r="H86" s="18">
        <v>175</v>
      </c>
      <c r="I86" s="18">
        <f>1+169</f>
        <v>170</v>
      </c>
      <c r="J86" s="16" t="s">
        <v>814</v>
      </c>
      <c r="K86" s="19" t="s">
        <v>741</v>
      </c>
      <c r="L86" s="16"/>
      <c r="M86" s="16"/>
      <c r="N86" s="16"/>
      <c r="O86" s="8" t="str">
        <f t="shared" si="7"/>
        <v>사</v>
      </c>
      <c r="P86" s="21">
        <v>23300</v>
      </c>
      <c r="Q86" s="13" t="str">
        <f t="shared" si="5"/>
        <v>사전</v>
      </c>
      <c r="R86" s="14">
        <f t="shared" si="6"/>
        <v>3961000</v>
      </c>
      <c r="S86" s="14">
        <f t="shared" si="8"/>
        <v>7922000</v>
      </c>
      <c r="T86" s="15"/>
    </row>
    <row r="87" spans="1:20" ht="24.95" customHeight="1" x14ac:dyDescent="0.3">
      <c r="A87" s="31">
        <v>83</v>
      </c>
      <c r="B87" s="15">
        <v>83</v>
      </c>
      <c r="C87" s="15" t="s">
        <v>614</v>
      </c>
      <c r="D87" s="16" t="s">
        <v>615</v>
      </c>
      <c r="E87" s="16" t="s">
        <v>616</v>
      </c>
      <c r="F87" s="17" t="s">
        <v>371</v>
      </c>
      <c r="G87" s="16" t="s">
        <v>320</v>
      </c>
      <c r="H87" s="18">
        <v>1008</v>
      </c>
      <c r="I87" s="18">
        <f>1+247</f>
        <v>248</v>
      </c>
      <c r="J87" s="16" t="s">
        <v>814</v>
      </c>
      <c r="K87" s="19" t="s">
        <v>741</v>
      </c>
      <c r="L87" s="16"/>
      <c r="M87" s="16"/>
      <c r="N87" s="16"/>
      <c r="O87" s="8" t="str">
        <f t="shared" si="7"/>
        <v>사</v>
      </c>
      <c r="P87" s="21">
        <v>23300</v>
      </c>
      <c r="Q87" s="13" t="str">
        <f t="shared" si="5"/>
        <v>사전</v>
      </c>
      <c r="R87" s="14">
        <f t="shared" si="6"/>
        <v>5778400</v>
      </c>
      <c r="S87" s="14">
        <f t="shared" si="8"/>
        <v>11556800</v>
      </c>
      <c r="T87" s="15"/>
    </row>
    <row r="88" spans="1:20" ht="24.95" customHeight="1" x14ac:dyDescent="0.3">
      <c r="A88" s="31">
        <v>84</v>
      </c>
      <c r="B88" s="15">
        <v>84</v>
      </c>
      <c r="C88" s="15" t="s">
        <v>614</v>
      </c>
      <c r="D88" s="16" t="s">
        <v>615</v>
      </c>
      <c r="E88" s="16" t="s">
        <v>616</v>
      </c>
      <c r="F88" s="17" t="s">
        <v>620</v>
      </c>
      <c r="G88" s="16" t="s">
        <v>319</v>
      </c>
      <c r="H88" s="18">
        <v>208</v>
      </c>
      <c r="I88" s="18">
        <v>68</v>
      </c>
      <c r="J88" s="16" t="s">
        <v>789</v>
      </c>
      <c r="K88" s="19" t="s">
        <v>742</v>
      </c>
      <c r="L88" s="16"/>
      <c r="M88" s="16"/>
      <c r="N88" s="16"/>
      <c r="O88" s="8" t="str">
        <f t="shared" si="7"/>
        <v>사</v>
      </c>
      <c r="P88" s="21">
        <v>17500</v>
      </c>
      <c r="Q88" s="13" t="str">
        <f t="shared" si="5"/>
        <v>사답</v>
      </c>
      <c r="R88" s="14">
        <f t="shared" si="6"/>
        <v>1190000</v>
      </c>
      <c r="S88" s="14">
        <f t="shared" si="8"/>
        <v>2380000</v>
      </c>
      <c r="T88" s="15"/>
    </row>
    <row r="89" spans="1:20" ht="24.95" customHeight="1" x14ac:dyDescent="0.3">
      <c r="A89" s="31">
        <v>85</v>
      </c>
      <c r="B89" s="35">
        <v>85</v>
      </c>
      <c r="C89" s="15" t="s">
        <v>614</v>
      </c>
      <c r="D89" s="16" t="s">
        <v>615</v>
      </c>
      <c r="E89" s="16" t="s">
        <v>616</v>
      </c>
      <c r="F89" s="17">
        <v>511</v>
      </c>
      <c r="G89" s="16" t="s">
        <v>323</v>
      </c>
      <c r="H89" s="18">
        <v>774</v>
      </c>
      <c r="I89" s="18">
        <f>1+46</f>
        <v>47</v>
      </c>
      <c r="J89" s="16" t="s">
        <v>654</v>
      </c>
      <c r="K89" s="19"/>
      <c r="L89" s="16"/>
      <c r="M89" s="16"/>
      <c r="N89" s="16"/>
      <c r="O89" s="8" t="str">
        <f t="shared" si="7"/>
        <v>국</v>
      </c>
      <c r="P89" s="23"/>
      <c r="Q89" s="13" t="str">
        <f t="shared" ref="Q89:Q119" si="9">O89&amp;G89</f>
        <v>국도</v>
      </c>
      <c r="R89" s="14">
        <f t="shared" ref="R89:R120" si="10">I89*P89</f>
        <v>0</v>
      </c>
      <c r="S89" s="14">
        <f t="shared" si="8"/>
        <v>0</v>
      </c>
      <c r="T89" s="15"/>
    </row>
    <row r="90" spans="1:20" ht="24.95" customHeight="1" x14ac:dyDescent="0.3">
      <c r="A90" s="31">
        <v>86</v>
      </c>
      <c r="B90" s="15">
        <v>86</v>
      </c>
      <c r="C90" s="15" t="s">
        <v>614</v>
      </c>
      <c r="D90" s="16" t="s">
        <v>615</v>
      </c>
      <c r="E90" s="16" t="s">
        <v>616</v>
      </c>
      <c r="F90" s="17" t="s">
        <v>582</v>
      </c>
      <c r="G90" s="16" t="s">
        <v>319</v>
      </c>
      <c r="H90" s="18">
        <v>43</v>
      </c>
      <c r="I90" s="18">
        <f>1+17</f>
        <v>18</v>
      </c>
      <c r="J90" s="16" t="s">
        <v>815</v>
      </c>
      <c r="K90" s="19" t="s">
        <v>742</v>
      </c>
      <c r="L90" s="16"/>
      <c r="M90" s="16"/>
      <c r="N90" s="16"/>
      <c r="O90" s="8" t="str">
        <f t="shared" si="7"/>
        <v>사</v>
      </c>
      <c r="P90" s="21">
        <v>13900</v>
      </c>
      <c r="Q90" s="13" t="str">
        <f t="shared" si="9"/>
        <v>사답</v>
      </c>
      <c r="R90" s="14">
        <f t="shared" si="10"/>
        <v>250200</v>
      </c>
      <c r="S90" s="14">
        <f t="shared" si="8"/>
        <v>500400</v>
      </c>
      <c r="T90" s="15"/>
    </row>
    <row r="91" spans="1:20" ht="24.95" customHeight="1" x14ac:dyDescent="0.3">
      <c r="A91" s="31">
        <v>87</v>
      </c>
      <c r="B91" s="15">
        <v>87</v>
      </c>
      <c r="C91" s="15" t="s">
        <v>614</v>
      </c>
      <c r="D91" s="16" t="s">
        <v>615</v>
      </c>
      <c r="E91" s="16" t="s">
        <v>616</v>
      </c>
      <c r="F91" s="17" t="s">
        <v>583</v>
      </c>
      <c r="G91" s="16" t="s">
        <v>323</v>
      </c>
      <c r="H91" s="18">
        <v>298</v>
      </c>
      <c r="I91" s="18">
        <f>1+4</f>
        <v>5</v>
      </c>
      <c r="J91" s="16" t="s">
        <v>816</v>
      </c>
      <c r="K91" s="19">
        <v>175</v>
      </c>
      <c r="L91" s="16"/>
      <c r="M91" s="16"/>
      <c r="N91" s="16"/>
      <c r="O91" s="8" t="str">
        <f t="shared" si="7"/>
        <v>사</v>
      </c>
      <c r="P91" s="23">
        <v>800</v>
      </c>
      <c r="Q91" s="13" t="str">
        <f t="shared" si="9"/>
        <v>사도</v>
      </c>
      <c r="R91" s="14">
        <f t="shared" si="10"/>
        <v>4000</v>
      </c>
      <c r="S91" s="14">
        <f t="shared" si="8"/>
        <v>8000</v>
      </c>
      <c r="T91" s="15"/>
    </row>
    <row r="92" spans="1:20" ht="24.95" customHeight="1" x14ac:dyDescent="0.3">
      <c r="A92" s="31">
        <v>88</v>
      </c>
      <c r="B92" s="35">
        <v>88</v>
      </c>
      <c r="C92" s="15" t="s">
        <v>614</v>
      </c>
      <c r="D92" s="16" t="s">
        <v>615</v>
      </c>
      <c r="E92" s="16" t="s">
        <v>616</v>
      </c>
      <c r="F92" s="17" t="s">
        <v>584</v>
      </c>
      <c r="G92" s="16" t="s">
        <v>323</v>
      </c>
      <c r="H92" s="18">
        <v>102</v>
      </c>
      <c r="I92" s="18">
        <f>1+15</f>
        <v>16</v>
      </c>
      <c r="J92" s="16" t="s">
        <v>701</v>
      </c>
      <c r="K92" s="19"/>
      <c r="L92" s="16"/>
      <c r="M92" s="16"/>
      <c r="N92" s="16"/>
      <c r="O92" s="8" t="str">
        <f t="shared" si="7"/>
        <v>국</v>
      </c>
      <c r="P92" s="23"/>
      <c r="Q92" s="13" t="str">
        <f t="shared" si="9"/>
        <v>국도</v>
      </c>
      <c r="R92" s="14">
        <f t="shared" si="10"/>
        <v>0</v>
      </c>
      <c r="S92" s="14">
        <f t="shared" si="8"/>
        <v>0</v>
      </c>
      <c r="T92" s="15"/>
    </row>
    <row r="93" spans="1:20" ht="24.95" customHeight="1" x14ac:dyDescent="0.3">
      <c r="A93" s="31">
        <v>89</v>
      </c>
      <c r="B93" s="15">
        <v>89</v>
      </c>
      <c r="C93" s="15" t="s">
        <v>614</v>
      </c>
      <c r="D93" s="16" t="s">
        <v>615</v>
      </c>
      <c r="E93" s="16" t="s">
        <v>616</v>
      </c>
      <c r="F93" s="17">
        <v>508</v>
      </c>
      <c r="G93" s="16" t="s">
        <v>323</v>
      </c>
      <c r="H93" s="18">
        <v>1210</v>
      </c>
      <c r="I93" s="18">
        <f>1+183</f>
        <v>184</v>
      </c>
      <c r="J93" s="16" t="s">
        <v>654</v>
      </c>
      <c r="K93" s="19"/>
      <c r="L93" s="16"/>
      <c r="M93" s="16"/>
      <c r="N93" s="16"/>
      <c r="O93" s="8" t="str">
        <f t="shared" si="7"/>
        <v>국</v>
      </c>
      <c r="P93" s="23"/>
      <c r="Q93" s="13" t="str">
        <f t="shared" si="9"/>
        <v>국도</v>
      </c>
      <c r="R93" s="14">
        <f t="shared" si="10"/>
        <v>0</v>
      </c>
      <c r="S93" s="14">
        <f t="shared" si="8"/>
        <v>0</v>
      </c>
      <c r="T93" s="15"/>
    </row>
    <row r="94" spans="1:20" ht="24.95" customHeight="1" x14ac:dyDescent="0.3">
      <c r="A94" s="31">
        <v>90</v>
      </c>
      <c r="B94" s="15">
        <v>90</v>
      </c>
      <c r="C94" s="15" t="s">
        <v>614</v>
      </c>
      <c r="D94" s="16" t="s">
        <v>615</v>
      </c>
      <c r="E94" s="16" t="s">
        <v>616</v>
      </c>
      <c r="F94" s="17">
        <v>491</v>
      </c>
      <c r="G94" s="16" t="s">
        <v>319</v>
      </c>
      <c r="H94" s="18">
        <v>192</v>
      </c>
      <c r="I94" s="18">
        <v>32</v>
      </c>
      <c r="J94" s="16" t="s">
        <v>806</v>
      </c>
      <c r="K94" s="19" t="s">
        <v>737</v>
      </c>
      <c r="L94" s="16"/>
      <c r="M94" s="16"/>
      <c r="N94" s="16"/>
      <c r="O94" s="8" t="str">
        <f t="shared" si="7"/>
        <v>사</v>
      </c>
      <c r="P94" s="23">
        <v>18600</v>
      </c>
      <c r="Q94" s="13" t="str">
        <f t="shared" si="9"/>
        <v>사답</v>
      </c>
      <c r="R94" s="14">
        <f t="shared" si="10"/>
        <v>595200</v>
      </c>
      <c r="S94" s="14">
        <f t="shared" si="8"/>
        <v>1190400</v>
      </c>
      <c r="T94" s="15"/>
    </row>
    <row r="95" spans="1:20" ht="24.95" customHeight="1" x14ac:dyDescent="0.3">
      <c r="A95" s="31">
        <v>91</v>
      </c>
      <c r="B95" s="35">
        <v>91</v>
      </c>
      <c r="C95" s="15" t="s">
        <v>614</v>
      </c>
      <c r="D95" s="16" t="s">
        <v>615</v>
      </c>
      <c r="E95" s="16" t="s">
        <v>616</v>
      </c>
      <c r="F95" s="17">
        <v>492</v>
      </c>
      <c r="G95" s="16" t="s">
        <v>319</v>
      </c>
      <c r="H95" s="18">
        <v>1901</v>
      </c>
      <c r="I95" s="18">
        <f>702</f>
        <v>702</v>
      </c>
      <c r="J95" s="16" t="s">
        <v>817</v>
      </c>
      <c r="K95" s="19" t="s">
        <v>743</v>
      </c>
      <c r="L95" s="16"/>
      <c r="M95" s="16"/>
      <c r="N95" s="16"/>
      <c r="O95" s="8" t="str">
        <f t="shared" si="7"/>
        <v>사</v>
      </c>
      <c r="P95" s="23">
        <v>20900</v>
      </c>
      <c r="Q95" s="13" t="str">
        <f t="shared" si="9"/>
        <v>사답</v>
      </c>
      <c r="R95" s="14">
        <f t="shared" si="10"/>
        <v>14671800</v>
      </c>
      <c r="S95" s="14">
        <f t="shared" si="8"/>
        <v>29343600</v>
      </c>
      <c r="T95" s="15"/>
    </row>
    <row r="96" spans="1:20" ht="24.95" customHeight="1" x14ac:dyDescent="0.3">
      <c r="A96" s="31">
        <v>92</v>
      </c>
      <c r="B96" s="15">
        <v>92</v>
      </c>
      <c r="C96" s="15" t="s">
        <v>614</v>
      </c>
      <c r="D96" s="16" t="s">
        <v>615</v>
      </c>
      <c r="E96" s="16" t="s">
        <v>616</v>
      </c>
      <c r="F96" s="17" t="s">
        <v>604</v>
      </c>
      <c r="G96" s="16" t="s">
        <v>605</v>
      </c>
      <c r="H96" s="18">
        <v>2479</v>
      </c>
      <c r="I96" s="18">
        <v>69</v>
      </c>
      <c r="J96" s="16" t="s">
        <v>807</v>
      </c>
      <c r="K96" s="19" t="s">
        <v>738</v>
      </c>
      <c r="L96" s="16"/>
      <c r="M96" s="16"/>
      <c r="N96" s="16"/>
      <c r="O96" s="8" t="str">
        <f t="shared" si="7"/>
        <v>사</v>
      </c>
      <c r="P96" s="23">
        <v>20900</v>
      </c>
      <c r="Q96" s="13" t="str">
        <f t="shared" si="9"/>
        <v>사목</v>
      </c>
      <c r="R96" s="14">
        <f t="shared" si="10"/>
        <v>1442100</v>
      </c>
      <c r="S96" s="14">
        <f t="shared" si="8"/>
        <v>2884200</v>
      </c>
      <c r="T96" s="15"/>
    </row>
    <row r="97" spans="1:20" ht="24.95" customHeight="1" x14ac:dyDescent="0.3">
      <c r="A97" s="31">
        <v>93</v>
      </c>
      <c r="B97" s="15">
        <v>93</v>
      </c>
      <c r="C97" s="15" t="s">
        <v>614</v>
      </c>
      <c r="D97" s="16" t="s">
        <v>615</v>
      </c>
      <c r="E97" s="16" t="s">
        <v>616</v>
      </c>
      <c r="F97" s="17" t="s">
        <v>603</v>
      </c>
      <c r="G97" s="16" t="s">
        <v>340</v>
      </c>
      <c r="H97" s="18">
        <v>1193</v>
      </c>
      <c r="I97" s="18">
        <v>178</v>
      </c>
      <c r="J97" s="16" t="s">
        <v>807</v>
      </c>
      <c r="K97" s="19" t="s">
        <v>738</v>
      </c>
      <c r="L97" s="16"/>
      <c r="M97" s="16"/>
      <c r="N97" s="16"/>
      <c r="O97" s="8" t="str">
        <f t="shared" si="7"/>
        <v>사</v>
      </c>
      <c r="P97" s="23">
        <v>31300</v>
      </c>
      <c r="Q97" s="13" t="str">
        <f t="shared" si="9"/>
        <v>사대</v>
      </c>
      <c r="R97" s="14">
        <f t="shared" si="10"/>
        <v>5571400</v>
      </c>
      <c r="S97" s="14">
        <f t="shared" si="8"/>
        <v>11142800</v>
      </c>
      <c r="T97" s="24"/>
    </row>
    <row r="98" spans="1:20" ht="24.95" customHeight="1" x14ac:dyDescent="0.3">
      <c r="A98" s="31">
        <v>94</v>
      </c>
      <c r="B98" s="35">
        <v>94</v>
      </c>
      <c r="C98" s="35" t="s">
        <v>664</v>
      </c>
      <c r="D98" s="36" t="s">
        <v>665</v>
      </c>
      <c r="E98" s="36" t="s">
        <v>666</v>
      </c>
      <c r="F98" s="37">
        <v>495</v>
      </c>
      <c r="G98" s="36" t="s">
        <v>320</v>
      </c>
      <c r="H98" s="38">
        <v>2340</v>
      </c>
      <c r="I98" s="38">
        <v>93</v>
      </c>
      <c r="J98" s="36" t="s">
        <v>805</v>
      </c>
      <c r="K98" s="19" t="s">
        <v>737</v>
      </c>
      <c r="L98" s="36"/>
      <c r="M98" s="36"/>
      <c r="N98" s="36"/>
      <c r="O98" s="8" t="str">
        <f t="shared" si="7"/>
        <v>사</v>
      </c>
      <c r="P98" s="12">
        <v>19600</v>
      </c>
      <c r="Q98" s="13" t="str">
        <f t="shared" si="9"/>
        <v>사전</v>
      </c>
      <c r="R98" s="14">
        <f t="shared" si="10"/>
        <v>1822800</v>
      </c>
      <c r="S98" s="14">
        <f t="shared" si="8"/>
        <v>3645600</v>
      </c>
      <c r="T98" s="8"/>
    </row>
    <row r="99" spans="1:20" s="47" customFormat="1" ht="24.95" customHeight="1" x14ac:dyDescent="0.3">
      <c r="A99" s="47">
        <v>95</v>
      </c>
      <c r="B99" s="24">
        <v>95</v>
      </c>
      <c r="C99" s="24" t="s">
        <v>614</v>
      </c>
      <c r="D99" s="25" t="s">
        <v>615</v>
      </c>
      <c r="E99" s="25" t="s">
        <v>616</v>
      </c>
      <c r="F99" s="26">
        <v>529</v>
      </c>
      <c r="G99" s="25" t="s">
        <v>323</v>
      </c>
      <c r="H99" s="27">
        <v>410</v>
      </c>
      <c r="I99" s="27">
        <v>314</v>
      </c>
      <c r="J99" s="25" t="s">
        <v>654</v>
      </c>
      <c r="K99" s="53"/>
      <c r="L99" s="25"/>
      <c r="M99" s="25"/>
      <c r="N99" s="25"/>
      <c r="O99" s="48" t="str">
        <f t="shared" si="7"/>
        <v>국</v>
      </c>
      <c r="P99" s="54"/>
      <c r="Q99" s="50" t="str">
        <f t="shared" si="9"/>
        <v>국도</v>
      </c>
      <c r="R99" s="51">
        <f t="shared" si="10"/>
        <v>0</v>
      </c>
      <c r="S99" s="51">
        <f t="shared" si="8"/>
        <v>0</v>
      </c>
      <c r="T99" s="24"/>
    </row>
    <row r="100" spans="1:20" ht="24.95" customHeight="1" x14ac:dyDescent="0.3">
      <c r="A100" s="31">
        <v>96</v>
      </c>
      <c r="B100" s="35">
        <v>96</v>
      </c>
      <c r="C100" s="35" t="s">
        <v>614</v>
      </c>
      <c r="D100" s="36" t="s">
        <v>615</v>
      </c>
      <c r="E100" s="36" t="s">
        <v>616</v>
      </c>
      <c r="F100" s="37" t="s">
        <v>585</v>
      </c>
      <c r="G100" s="36" t="s">
        <v>319</v>
      </c>
      <c r="H100" s="38">
        <v>727</v>
      </c>
      <c r="I100" s="38">
        <v>213</v>
      </c>
      <c r="J100" s="36" t="s">
        <v>818</v>
      </c>
      <c r="K100" s="40" t="s">
        <v>702</v>
      </c>
      <c r="L100" s="36"/>
      <c r="M100" s="36"/>
      <c r="N100" s="36"/>
      <c r="O100" s="35" t="str">
        <f t="shared" si="7"/>
        <v>사</v>
      </c>
      <c r="P100" s="21">
        <v>19600</v>
      </c>
      <c r="Q100" s="13" t="str">
        <f t="shared" si="9"/>
        <v>사답</v>
      </c>
      <c r="R100" s="14">
        <f t="shared" si="10"/>
        <v>4174800</v>
      </c>
      <c r="S100" s="14">
        <f t="shared" si="8"/>
        <v>8349600</v>
      </c>
      <c r="T100" s="35"/>
    </row>
    <row r="101" spans="1:20" ht="24.95" customHeight="1" x14ac:dyDescent="0.3">
      <c r="A101" s="31">
        <v>97</v>
      </c>
      <c r="B101" s="35">
        <v>97</v>
      </c>
      <c r="C101" s="15" t="s">
        <v>614</v>
      </c>
      <c r="D101" s="16" t="s">
        <v>615</v>
      </c>
      <c r="E101" s="16" t="s">
        <v>616</v>
      </c>
      <c r="F101" s="17" t="s">
        <v>602</v>
      </c>
      <c r="G101" s="16" t="s">
        <v>319</v>
      </c>
      <c r="H101" s="18">
        <v>50</v>
      </c>
      <c r="I101" s="18">
        <v>50</v>
      </c>
      <c r="J101" s="16" t="s">
        <v>819</v>
      </c>
      <c r="K101" s="19" t="s">
        <v>744</v>
      </c>
      <c r="L101" s="16"/>
      <c r="M101" s="16"/>
      <c r="N101" s="16"/>
      <c r="O101" s="8" t="str">
        <f t="shared" si="7"/>
        <v>사</v>
      </c>
      <c r="P101" s="21">
        <v>19600</v>
      </c>
      <c r="Q101" s="13" t="str">
        <f t="shared" si="9"/>
        <v>사답</v>
      </c>
      <c r="R101" s="14">
        <f t="shared" si="10"/>
        <v>980000</v>
      </c>
      <c r="S101" s="14">
        <f t="shared" si="8"/>
        <v>1960000</v>
      </c>
      <c r="T101" s="15"/>
    </row>
    <row r="102" spans="1:20" ht="24.95" customHeight="1" x14ac:dyDescent="0.3">
      <c r="A102" s="31">
        <v>98</v>
      </c>
      <c r="B102" s="15">
        <v>98</v>
      </c>
      <c r="C102" s="15" t="s">
        <v>614</v>
      </c>
      <c r="D102" s="16" t="s">
        <v>615</v>
      </c>
      <c r="E102" s="16" t="s">
        <v>616</v>
      </c>
      <c r="F102" s="17" t="s">
        <v>353</v>
      </c>
      <c r="G102" s="16" t="s">
        <v>323</v>
      </c>
      <c r="H102" s="18">
        <v>50</v>
      </c>
      <c r="I102" s="18">
        <v>50</v>
      </c>
      <c r="J102" s="16" t="s">
        <v>660</v>
      </c>
      <c r="K102" s="19"/>
      <c r="L102" s="16"/>
      <c r="M102" s="16"/>
      <c r="N102" s="16"/>
      <c r="O102" s="8" t="str">
        <f t="shared" si="7"/>
        <v>국</v>
      </c>
      <c r="P102" s="21"/>
      <c r="Q102" s="13" t="str">
        <f t="shared" si="9"/>
        <v>국도</v>
      </c>
      <c r="R102" s="14">
        <f t="shared" si="10"/>
        <v>0</v>
      </c>
      <c r="S102" s="14">
        <f t="shared" si="8"/>
        <v>0</v>
      </c>
      <c r="T102" s="15"/>
    </row>
    <row r="103" spans="1:20" ht="24.95" customHeight="1" x14ac:dyDescent="0.3">
      <c r="A103" s="31">
        <v>99</v>
      </c>
      <c r="B103" s="15">
        <v>99</v>
      </c>
      <c r="C103" s="15" t="s">
        <v>614</v>
      </c>
      <c r="D103" s="16" t="s">
        <v>615</v>
      </c>
      <c r="E103" s="16" t="s">
        <v>616</v>
      </c>
      <c r="F103" s="17" t="s">
        <v>601</v>
      </c>
      <c r="G103" s="16" t="s">
        <v>319</v>
      </c>
      <c r="H103" s="18">
        <v>3425</v>
      </c>
      <c r="I103" s="18">
        <v>552</v>
      </c>
      <c r="J103" s="16" t="s">
        <v>820</v>
      </c>
      <c r="K103" s="19" t="s">
        <v>675</v>
      </c>
      <c r="L103" s="16"/>
      <c r="M103" s="16"/>
      <c r="N103" s="16"/>
      <c r="O103" s="8" t="str">
        <f t="shared" si="7"/>
        <v>사</v>
      </c>
      <c r="P103" s="21">
        <v>19600</v>
      </c>
      <c r="Q103" s="13" t="str">
        <f t="shared" si="9"/>
        <v>사답</v>
      </c>
      <c r="R103" s="14">
        <f t="shared" si="10"/>
        <v>10819200</v>
      </c>
      <c r="S103" s="14">
        <f t="shared" si="8"/>
        <v>21638400</v>
      </c>
      <c r="T103" s="15"/>
    </row>
    <row r="104" spans="1:20" ht="24.95" customHeight="1" x14ac:dyDescent="0.3">
      <c r="A104" s="31">
        <v>100</v>
      </c>
      <c r="B104" s="35">
        <v>100</v>
      </c>
      <c r="C104" s="15" t="s">
        <v>614</v>
      </c>
      <c r="D104" s="16" t="s">
        <v>615</v>
      </c>
      <c r="E104" s="16" t="s">
        <v>616</v>
      </c>
      <c r="F104" s="17">
        <v>535</v>
      </c>
      <c r="G104" s="16" t="s">
        <v>323</v>
      </c>
      <c r="H104" s="18">
        <v>536</v>
      </c>
      <c r="I104" s="18">
        <v>16</v>
      </c>
      <c r="J104" s="16" t="s">
        <v>654</v>
      </c>
      <c r="K104" s="19"/>
      <c r="L104" s="16"/>
      <c r="M104" s="16"/>
      <c r="N104" s="16"/>
      <c r="O104" s="8" t="str">
        <f t="shared" si="7"/>
        <v>국</v>
      </c>
      <c r="P104" s="21"/>
      <c r="Q104" s="13" t="str">
        <f t="shared" si="9"/>
        <v>국도</v>
      </c>
      <c r="R104" s="14">
        <f t="shared" si="10"/>
        <v>0</v>
      </c>
      <c r="S104" s="14">
        <f t="shared" si="8"/>
        <v>0</v>
      </c>
      <c r="T104" s="15"/>
    </row>
    <row r="105" spans="1:20" ht="24.95" customHeight="1" x14ac:dyDescent="0.3">
      <c r="A105" s="31">
        <v>101</v>
      </c>
      <c r="B105" s="15">
        <v>101</v>
      </c>
      <c r="C105" s="15" t="s">
        <v>614</v>
      </c>
      <c r="D105" s="16" t="s">
        <v>615</v>
      </c>
      <c r="E105" s="16" t="s">
        <v>616</v>
      </c>
      <c r="F105" s="17">
        <v>472</v>
      </c>
      <c r="G105" s="16" t="s">
        <v>319</v>
      </c>
      <c r="H105" s="18">
        <v>205</v>
      </c>
      <c r="I105" s="18">
        <v>121</v>
      </c>
      <c r="J105" s="16" t="s">
        <v>821</v>
      </c>
      <c r="K105" s="19" t="s">
        <v>744</v>
      </c>
      <c r="L105" s="16"/>
      <c r="M105" s="16"/>
      <c r="N105" s="16"/>
      <c r="O105" s="8" t="str">
        <f t="shared" si="7"/>
        <v>사</v>
      </c>
      <c r="P105" s="21"/>
      <c r="Q105" s="13" t="str">
        <f t="shared" si="9"/>
        <v>사답</v>
      </c>
      <c r="R105" s="14">
        <f t="shared" si="10"/>
        <v>0</v>
      </c>
      <c r="S105" s="14">
        <f t="shared" si="8"/>
        <v>0</v>
      </c>
      <c r="T105" s="15"/>
    </row>
    <row r="106" spans="1:20" ht="24.95" customHeight="1" x14ac:dyDescent="0.3">
      <c r="A106" s="31">
        <v>102</v>
      </c>
      <c r="B106" s="15">
        <v>102</v>
      </c>
      <c r="C106" s="15" t="s">
        <v>614</v>
      </c>
      <c r="D106" s="16" t="s">
        <v>615</v>
      </c>
      <c r="E106" s="16" t="s">
        <v>616</v>
      </c>
      <c r="F106" s="17">
        <v>462</v>
      </c>
      <c r="G106" s="16" t="s">
        <v>319</v>
      </c>
      <c r="H106" s="18">
        <v>2962</v>
      </c>
      <c r="I106" s="18">
        <v>380</v>
      </c>
      <c r="J106" s="16" t="s">
        <v>822</v>
      </c>
      <c r="K106" s="19" t="s">
        <v>745</v>
      </c>
      <c r="L106" s="16"/>
      <c r="M106" s="16"/>
      <c r="N106" s="16"/>
      <c r="O106" s="8" t="str">
        <f t="shared" si="7"/>
        <v>사</v>
      </c>
      <c r="P106" s="21">
        <v>14400</v>
      </c>
      <c r="Q106" s="13" t="str">
        <f t="shared" si="9"/>
        <v>사답</v>
      </c>
      <c r="R106" s="14">
        <f t="shared" si="10"/>
        <v>5472000</v>
      </c>
      <c r="S106" s="14">
        <f t="shared" si="8"/>
        <v>10944000</v>
      </c>
      <c r="T106" s="15"/>
    </row>
    <row r="107" spans="1:20" ht="24.95" customHeight="1" x14ac:dyDescent="0.3">
      <c r="A107" s="31">
        <v>103</v>
      </c>
      <c r="B107" s="35">
        <v>103</v>
      </c>
      <c r="C107" s="15" t="s">
        <v>614</v>
      </c>
      <c r="D107" s="16" t="s">
        <v>615</v>
      </c>
      <c r="E107" s="16" t="s">
        <v>616</v>
      </c>
      <c r="F107" s="17">
        <v>461</v>
      </c>
      <c r="G107" s="16" t="s">
        <v>320</v>
      </c>
      <c r="H107" s="18">
        <v>1379</v>
      </c>
      <c r="I107" s="18">
        <v>11</v>
      </c>
      <c r="J107" s="16" t="s">
        <v>823</v>
      </c>
      <c r="K107" s="19" t="s">
        <v>675</v>
      </c>
      <c r="L107" s="16"/>
      <c r="M107" s="16"/>
      <c r="N107" s="16"/>
      <c r="O107" s="8" t="str">
        <f t="shared" si="7"/>
        <v>사</v>
      </c>
      <c r="P107" s="21">
        <v>14400</v>
      </c>
      <c r="Q107" s="13" t="str">
        <f t="shared" si="9"/>
        <v>사전</v>
      </c>
      <c r="R107" s="14">
        <f t="shared" si="10"/>
        <v>158400</v>
      </c>
      <c r="S107" s="14">
        <f t="shared" si="8"/>
        <v>316800</v>
      </c>
      <c r="T107" s="15"/>
    </row>
    <row r="108" spans="1:20" ht="24.95" customHeight="1" x14ac:dyDescent="0.3">
      <c r="A108" s="31">
        <v>104</v>
      </c>
      <c r="B108" s="15">
        <v>104</v>
      </c>
      <c r="C108" s="15" t="s">
        <v>614</v>
      </c>
      <c r="D108" s="16" t="s">
        <v>615</v>
      </c>
      <c r="E108" s="16" t="s">
        <v>616</v>
      </c>
      <c r="F108" s="17">
        <v>459</v>
      </c>
      <c r="G108" s="16" t="s">
        <v>319</v>
      </c>
      <c r="H108" s="18">
        <v>2360</v>
      </c>
      <c r="I108" s="18">
        <f>844</f>
        <v>844</v>
      </c>
      <c r="J108" s="16" t="s">
        <v>824</v>
      </c>
      <c r="K108" s="19" t="s">
        <v>703</v>
      </c>
      <c r="L108" s="16"/>
      <c r="M108" s="16"/>
      <c r="N108" s="16"/>
      <c r="O108" s="8" t="str">
        <f t="shared" si="7"/>
        <v>사</v>
      </c>
      <c r="P108" s="23">
        <v>18600</v>
      </c>
      <c r="Q108" s="13" t="str">
        <f t="shared" si="9"/>
        <v>사답</v>
      </c>
      <c r="R108" s="14">
        <f t="shared" si="10"/>
        <v>15698400</v>
      </c>
      <c r="S108" s="14">
        <f t="shared" si="8"/>
        <v>31396800</v>
      </c>
      <c r="T108" s="15"/>
    </row>
    <row r="109" spans="1:20" ht="24.95" customHeight="1" x14ac:dyDescent="0.3">
      <c r="A109" s="31">
        <v>105</v>
      </c>
      <c r="B109" s="15">
        <v>105</v>
      </c>
      <c r="C109" s="15" t="s">
        <v>614</v>
      </c>
      <c r="D109" s="16" t="s">
        <v>615</v>
      </c>
      <c r="E109" s="16" t="s">
        <v>616</v>
      </c>
      <c r="F109" s="17">
        <v>458</v>
      </c>
      <c r="G109" s="16" t="s">
        <v>319</v>
      </c>
      <c r="H109" s="18">
        <v>3058</v>
      </c>
      <c r="I109" s="18">
        <v>554</v>
      </c>
      <c r="J109" s="16" t="s">
        <v>790</v>
      </c>
      <c r="K109" s="19" t="s">
        <v>760</v>
      </c>
      <c r="L109" s="16"/>
      <c r="M109" s="16"/>
      <c r="N109" s="16"/>
      <c r="O109" s="8" t="str">
        <f t="shared" si="7"/>
        <v>사</v>
      </c>
      <c r="P109" s="21">
        <v>18600</v>
      </c>
      <c r="Q109" s="13" t="str">
        <f t="shared" si="9"/>
        <v>사답</v>
      </c>
      <c r="R109" s="14">
        <f t="shared" si="10"/>
        <v>10304400</v>
      </c>
      <c r="S109" s="14">
        <f t="shared" si="8"/>
        <v>20608800</v>
      </c>
      <c r="T109" s="15"/>
    </row>
    <row r="110" spans="1:20" ht="24.95" customHeight="1" x14ac:dyDescent="0.3">
      <c r="A110" s="31">
        <v>106</v>
      </c>
      <c r="B110" s="35">
        <v>106</v>
      </c>
      <c r="C110" s="15" t="s">
        <v>614</v>
      </c>
      <c r="D110" s="16" t="s">
        <v>615</v>
      </c>
      <c r="E110" s="16" t="s">
        <v>616</v>
      </c>
      <c r="F110" s="17">
        <v>457</v>
      </c>
      <c r="G110" s="16" t="s">
        <v>319</v>
      </c>
      <c r="H110" s="18">
        <v>1686</v>
      </c>
      <c r="I110" s="18">
        <v>317</v>
      </c>
      <c r="J110" s="16" t="s">
        <v>825</v>
      </c>
      <c r="K110" s="19">
        <v>430</v>
      </c>
      <c r="L110" s="16"/>
      <c r="M110" s="16"/>
      <c r="N110" s="16"/>
      <c r="O110" s="8" t="str">
        <f t="shared" si="7"/>
        <v>사</v>
      </c>
      <c r="P110" s="23">
        <v>18600</v>
      </c>
      <c r="Q110" s="13" t="str">
        <f t="shared" si="9"/>
        <v>사답</v>
      </c>
      <c r="R110" s="14">
        <f t="shared" si="10"/>
        <v>5896200</v>
      </c>
      <c r="S110" s="14">
        <f t="shared" si="8"/>
        <v>11792400</v>
      </c>
      <c r="T110" s="15"/>
    </row>
    <row r="111" spans="1:20" ht="24.95" customHeight="1" x14ac:dyDescent="0.3">
      <c r="A111" s="31">
        <v>107</v>
      </c>
      <c r="B111" s="15">
        <v>107</v>
      </c>
      <c r="C111" s="15" t="s">
        <v>614</v>
      </c>
      <c r="D111" s="16" t="s">
        <v>615</v>
      </c>
      <c r="E111" s="16" t="s">
        <v>616</v>
      </c>
      <c r="F111" s="17" t="s">
        <v>592</v>
      </c>
      <c r="G111" s="16" t="s">
        <v>319</v>
      </c>
      <c r="H111" s="18">
        <v>1537</v>
      </c>
      <c r="I111" s="18">
        <v>95</v>
      </c>
      <c r="J111" s="16" t="s">
        <v>826</v>
      </c>
      <c r="K111" s="19" t="s">
        <v>703</v>
      </c>
      <c r="L111" s="16"/>
      <c r="M111" s="16"/>
      <c r="N111" s="16"/>
      <c r="O111" s="8" t="str">
        <f t="shared" si="7"/>
        <v>사</v>
      </c>
      <c r="P111" s="23">
        <v>18600</v>
      </c>
      <c r="Q111" s="13" t="str">
        <f t="shared" si="9"/>
        <v>사답</v>
      </c>
      <c r="R111" s="14">
        <f t="shared" si="10"/>
        <v>1767000</v>
      </c>
      <c r="S111" s="14">
        <f t="shared" si="8"/>
        <v>3534000</v>
      </c>
      <c r="T111" s="15"/>
    </row>
    <row r="112" spans="1:20" ht="24.95" customHeight="1" x14ac:dyDescent="0.3">
      <c r="A112" s="31">
        <v>108</v>
      </c>
      <c r="B112" s="15">
        <v>108</v>
      </c>
      <c r="C112" s="15" t="s">
        <v>614</v>
      </c>
      <c r="D112" s="16" t="s">
        <v>615</v>
      </c>
      <c r="E112" s="16" t="s">
        <v>616</v>
      </c>
      <c r="F112" s="17" t="s">
        <v>593</v>
      </c>
      <c r="G112" s="16" t="s">
        <v>319</v>
      </c>
      <c r="H112" s="18">
        <v>655</v>
      </c>
      <c r="I112" s="18">
        <v>70</v>
      </c>
      <c r="J112" s="16" t="s">
        <v>827</v>
      </c>
      <c r="K112" s="19" t="s">
        <v>676</v>
      </c>
      <c r="L112" s="16"/>
      <c r="M112" s="16"/>
      <c r="N112" s="16"/>
      <c r="O112" s="8" t="str">
        <f t="shared" si="7"/>
        <v>사</v>
      </c>
      <c r="P112" s="23">
        <v>18600</v>
      </c>
      <c r="Q112" s="13" t="str">
        <f t="shared" si="9"/>
        <v>사답</v>
      </c>
      <c r="R112" s="14">
        <f t="shared" si="10"/>
        <v>1302000</v>
      </c>
      <c r="S112" s="14">
        <f t="shared" si="8"/>
        <v>2604000</v>
      </c>
      <c r="T112" s="15"/>
    </row>
    <row r="113" spans="1:20" ht="24.95" customHeight="1" x14ac:dyDescent="0.3">
      <c r="A113" s="31">
        <v>109</v>
      </c>
      <c r="B113" s="35">
        <v>109</v>
      </c>
      <c r="C113" s="15" t="s">
        <v>614</v>
      </c>
      <c r="D113" s="16" t="s">
        <v>615</v>
      </c>
      <c r="E113" s="16" t="s">
        <v>616</v>
      </c>
      <c r="F113" s="17" t="s">
        <v>594</v>
      </c>
      <c r="G113" s="16" t="s">
        <v>319</v>
      </c>
      <c r="H113" s="18">
        <v>714</v>
      </c>
      <c r="I113" s="18">
        <v>56</v>
      </c>
      <c r="J113" s="16" t="s">
        <v>828</v>
      </c>
      <c r="K113" s="19" t="s">
        <v>746</v>
      </c>
      <c r="L113" s="16"/>
      <c r="M113" s="16"/>
      <c r="N113" s="16"/>
      <c r="O113" s="8" t="str">
        <f t="shared" si="7"/>
        <v>사</v>
      </c>
      <c r="P113" s="23">
        <v>18600</v>
      </c>
      <c r="Q113" s="13" t="str">
        <f t="shared" si="9"/>
        <v>사답</v>
      </c>
      <c r="R113" s="14">
        <f t="shared" si="10"/>
        <v>1041600</v>
      </c>
      <c r="S113" s="14">
        <f t="shared" si="8"/>
        <v>2083200</v>
      </c>
      <c r="T113" s="15"/>
    </row>
    <row r="114" spans="1:20" ht="24.95" customHeight="1" x14ac:dyDescent="0.3">
      <c r="A114" s="31">
        <v>110</v>
      </c>
      <c r="B114" s="15">
        <v>110</v>
      </c>
      <c r="C114" s="15" t="s">
        <v>614</v>
      </c>
      <c r="D114" s="16" t="s">
        <v>615</v>
      </c>
      <c r="E114" s="16" t="s">
        <v>616</v>
      </c>
      <c r="F114" s="17">
        <v>456</v>
      </c>
      <c r="G114" s="16" t="s">
        <v>319</v>
      </c>
      <c r="H114" s="18">
        <v>1603</v>
      </c>
      <c r="I114" s="18">
        <v>271</v>
      </c>
      <c r="J114" s="16" t="s">
        <v>827</v>
      </c>
      <c r="K114" s="19" t="s">
        <v>704</v>
      </c>
      <c r="L114" s="16"/>
      <c r="M114" s="16"/>
      <c r="N114" s="16"/>
      <c r="O114" s="8" t="str">
        <f t="shared" si="7"/>
        <v>사</v>
      </c>
      <c r="P114" s="23">
        <v>17600</v>
      </c>
      <c r="Q114" s="13" t="str">
        <f t="shared" si="9"/>
        <v>사답</v>
      </c>
      <c r="R114" s="14">
        <f t="shared" si="10"/>
        <v>4769600</v>
      </c>
      <c r="S114" s="14">
        <f t="shared" si="8"/>
        <v>9539200</v>
      </c>
      <c r="T114" s="15"/>
    </row>
    <row r="115" spans="1:20" ht="24.95" customHeight="1" x14ac:dyDescent="0.3">
      <c r="A115" s="31">
        <v>111</v>
      </c>
      <c r="B115" s="15">
        <v>111</v>
      </c>
      <c r="C115" s="15" t="s">
        <v>614</v>
      </c>
      <c r="D115" s="16" t="s">
        <v>615</v>
      </c>
      <c r="E115" s="16" t="s">
        <v>616</v>
      </c>
      <c r="F115" s="17">
        <v>490</v>
      </c>
      <c r="G115" s="16" t="s">
        <v>319</v>
      </c>
      <c r="H115" s="18">
        <v>1792</v>
      </c>
      <c r="I115" s="18">
        <v>59</v>
      </c>
      <c r="J115" s="16" t="s">
        <v>805</v>
      </c>
      <c r="K115" s="19" t="s">
        <v>737</v>
      </c>
      <c r="L115" s="16"/>
      <c r="M115" s="16"/>
      <c r="N115" s="16"/>
      <c r="O115" s="8" t="str">
        <f t="shared" si="7"/>
        <v>사</v>
      </c>
      <c r="P115" s="23">
        <v>20900</v>
      </c>
      <c r="Q115" s="13" t="str">
        <f t="shared" si="9"/>
        <v>사답</v>
      </c>
      <c r="R115" s="14">
        <f t="shared" si="10"/>
        <v>1233100</v>
      </c>
      <c r="S115" s="14">
        <f t="shared" si="8"/>
        <v>2466200</v>
      </c>
      <c r="T115" s="15"/>
    </row>
    <row r="116" spans="1:20" s="42" customFormat="1" ht="24.95" customHeight="1" x14ac:dyDescent="0.3">
      <c r="A116" s="42">
        <v>112</v>
      </c>
      <c r="B116" s="35">
        <v>112</v>
      </c>
      <c r="C116" s="15" t="s">
        <v>614</v>
      </c>
      <c r="D116" s="16" t="s">
        <v>615</v>
      </c>
      <c r="E116" s="16" t="s">
        <v>616</v>
      </c>
      <c r="F116" s="17" t="s">
        <v>621</v>
      </c>
      <c r="G116" s="16" t="s">
        <v>323</v>
      </c>
      <c r="H116" s="18">
        <v>66</v>
      </c>
      <c r="I116" s="18">
        <v>1</v>
      </c>
      <c r="J116" s="16" t="s">
        <v>829</v>
      </c>
      <c r="K116" s="19">
        <v>488</v>
      </c>
      <c r="L116" s="16"/>
      <c r="M116" s="16"/>
      <c r="N116" s="16"/>
      <c r="O116" s="8" t="str">
        <f t="shared" si="7"/>
        <v>사</v>
      </c>
      <c r="P116" s="43">
        <v>800</v>
      </c>
      <c r="Q116" s="44" t="str">
        <f t="shared" si="9"/>
        <v>사도</v>
      </c>
      <c r="R116" s="45">
        <f t="shared" si="10"/>
        <v>800</v>
      </c>
      <c r="S116" s="45">
        <f t="shared" si="8"/>
        <v>1600</v>
      </c>
      <c r="T116" s="15"/>
    </row>
    <row r="117" spans="1:20" ht="24.95" customHeight="1" x14ac:dyDescent="0.3">
      <c r="A117" s="31">
        <v>113</v>
      </c>
      <c r="B117" s="35">
        <v>113</v>
      </c>
      <c r="C117" s="35" t="s">
        <v>664</v>
      </c>
      <c r="D117" s="36" t="s">
        <v>665</v>
      </c>
      <c r="E117" s="36" t="s">
        <v>666</v>
      </c>
      <c r="F117" s="37" t="s">
        <v>622</v>
      </c>
      <c r="G117" s="36" t="s">
        <v>323</v>
      </c>
      <c r="H117" s="38">
        <v>3</v>
      </c>
      <c r="I117" s="38">
        <v>1</v>
      </c>
      <c r="J117" s="36" t="s">
        <v>660</v>
      </c>
      <c r="K117" s="40"/>
      <c r="L117" s="36"/>
      <c r="M117" s="36"/>
      <c r="N117" s="36"/>
      <c r="O117" s="35" t="str">
        <f t="shared" si="7"/>
        <v>국</v>
      </c>
      <c r="P117" s="12"/>
      <c r="Q117" s="13" t="str">
        <f t="shared" si="9"/>
        <v>국도</v>
      </c>
      <c r="R117" s="14">
        <f t="shared" si="10"/>
        <v>0</v>
      </c>
      <c r="S117" s="14">
        <f t="shared" si="8"/>
        <v>0</v>
      </c>
      <c r="T117" s="35"/>
    </row>
    <row r="118" spans="1:20" s="47" customFormat="1" ht="24.95" customHeight="1" x14ac:dyDescent="0.3">
      <c r="A118" s="47">
        <v>114</v>
      </c>
      <c r="B118" s="24">
        <v>114</v>
      </c>
      <c r="C118" s="24" t="s">
        <v>614</v>
      </c>
      <c r="D118" s="25" t="s">
        <v>615</v>
      </c>
      <c r="E118" s="25" t="s">
        <v>616</v>
      </c>
      <c r="F118" s="26" t="s">
        <v>623</v>
      </c>
      <c r="G118" s="25" t="s">
        <v>340</v>
      </c>
      <c r="H118" s="27">
        <v>291</v>
      </c>
      <c r="I118" s="27">
        <v>137</v>
      </c>
      <c r="J118" s="25" t="s">
        <v>830</v>
      </c>
      <c r="K118" s="53" t="s">
        <v>705</v>
      </c>
      <c r="L118" s="25"/>
      <c r="M118" s="25"/>
      <c r="N118" s="25"/>
      <c r="O118" s="48" t="str">
        <f t="shared" si="7"/>
        <v>사</v>
      </c>
      <c r="P118" s="54">
        <v>20600</v>
      </c>
      <c r="Q118" s="50" t="str">
        <f t="shared" si="9"/>
        <v>사대</v>
      </c>
      <c r="R118" s="51">
        <f t="shared" si="10"/>
        <v>2822200</v>
      </c>
      <c r="S118" s="51">
        <f t="shared" si="8"/>
        <v>5644400</v>
      </c>
      <c r="T118" s="24"/>
    </row>
    <row r="119" spans="1:20" ht="24.95" customHeight="1" x14ac:dyDescent="0.3">
      <c r="A119" s="31">
        <v>115</v>
      </c>
      <c r="B119" s="35">
        <v>115</v>
      </c>
      <c r="C119" s="35" t="s">
        <v>614</v>
      </c>
      <c r="D119" s="36" t="s">
        <v>615</v>
      </c>
      <c r="E119" s="36" t="s">
        <v>616</v>
      </c>
      <c r="F119" s="37">
        <v>528</v>
      </c>
      <c r="G119" s="36" t="s">
        <v>323</v>
      </c>
      <c r="H119" s="38">
        <v>744</v>
      </c>
      <c r="I119" s="38">
        <v>52</v>
      </c>
      <c r="J119" s="36" t="s">
        <v>654</v>
      </c>
      <c r="K119" s="40"/>
      <c r="L119" s="36"/>
      <c r="M119" s="36"/>
      <c r="N119" s="36"/>
      <c r="O119" s="35" t="str">
        <f t="shared" si="7"/>
        <v>국</v>
      </c>
      <c r="P119" s="21"/>
      <c r="Q119" s="13" t="str">
        <f t="shared" si="9"/>
        <v>국도</v>
      </c>
      <c r="R119" s="14">
        <f t="shared" si="10"/>
        <v>0</v>
      </c>
      <c r="S119" s="14">
        <f t="shared" si="8"/>
        <v>0</v>
      </c>
      <c r="T119" s="35"/>
    </row>
    <row r="120" spans="1:20" s="30" customFormat="1" ht="24.95" customHeight="1" x14ac:dyDescent="0.3">
      <c r="A120" s="31">
        <v>116</v>
      </c>
      <c r="B120" s="15">
        <v>116</v>
      </c>
      <c r="C120" s="15" t="s">
        <v>684</v>
      </c>
      <c r="D120" s="16" t="s">
        <v>685</v>
      </c>
      <c r="E120" s="16" t="s">
        <v>686</v>
      </c>
      <c r="F120" s="17" t="s">
        <v>693</v>
      </c>
      <c r="G120" s="16" t="s">
        <v>692</v>
      </c>
      <c r="H120" s="18">
        <v>24893</v>
      </c>
      <c r="I120" s="18">
        <v>39</v>
      </c>
      <c r="J120" s="16" t="s">
        <v>831</v>
      </c>
      <c r="K120" s="19" t="s">
        <v>705</v>
      </c>
      <c r="L120" s="16"/>
      <c r="M120" s="16"/>
      <c r="N120" s="16"/>
      <c r="O120" s="8" t="s">
        <v>710</v>
      </c>
      <c r="P120" s="21">
        <v>3450</v>
      </c>
      <c r="Q120" s="13" t="s">
        <v>716</v>
      </c>
      <c r="R120" s="14">
        <f t="shared" si="10"/>
        <v>134550</v>
      </c>
      <c r="S120" s="14">
        <f t="shared" si="8"/>
        <v>269100</v>
      </c>
      <c r="T120" s="15"/>
    </row>
    <row r="121" spans="1:20" ht="24.95" customHeight="1" x14ac:dyDescent="0.3">
      <c r="A121" s="31">
        <v>117</v>
      </c>
      <c r="B121" s="15">
        <v>117</v>
      </c>
      <c r="C121" s="15" t="s">
        <v>614</v>
      </c>
      <c r="D121" s="16" t="s">
        <v>615</v>
      </c>
      <c r="E121" s="16" t="s">
        <v>616</v>
      </c>
      <c r="F121" s="17" t="s">
        <v>356</v>
      </c>
      <c r="G121" s="16" t="s">
        <v>323</v>
      </c>
      <c r="H121" s="18">
        <v>205</v>
      </c>
      <c r="I121" s="18">
        <v>94</v>
      </c>
      <c r="J121" s="16" t="s">
        <v>660</v>
      </c>
      <c r="K121" s="19"/>
      <c r="L121" s="16"/>
      <c r="M121" s="16"/>
      <c r="N121" s="16"/>
      <c r="O121" s="8" t="str">
        <f t="shared" si="7"/>
        <v>국</v>
      </c>
      <c r="P121" s="21"/>
      <c r="Q121" s="13" t="str">
        <f t="shared" ref="Q121:Q141" si="11">O121&amp;G121</f>
        <v>국도</v>
      </c>
      <c r="R121" s="14">
        <f t="shared" ref="R121:R142" si="12">I121*P121</f>
        <v>0</v>
      </c>
      <c r="S121" s="14">
        <f t="shared" si="8"/>
        <v>0</v>
      </c>
      <c r="T121" s="15"/>
    </row>
    <row r="122" spans="1:20" ht="24.95" customHeight="1" x14ac:dyDescent="0.3">
      <c r="A122" s="31">
        <v>118</v>
      </c>
      <c r="B122" s="35">
        <v>118</v>
      </c>
      <c r="C122" s="15" t="s">
        <v>614</v>
      </c>
      <c r="D122" s="16" t="s">
        <v>615</v>
      </c>
      <c r="E122" s="16" t="s">
        <v>616</v>
      </c>
      <c r="F122" s="17" t="s">
        <v>357</v>
      </c>
      <c r="G122" s="16" t="s">
        <v>319</v>
      </c>
      <c r="H122" s="18">
        <v>1749</v>
      </c>
      <c r="I122" s="18">
        <v>667</v>
      </c>
      <c r="J122" s="16" t="s">
        <v>806</v>
      </c>
      <c r="K122" s="19" t="s">
        <v>677</v>
      </c>
      <c r="L122" s="16"/>
      <c r="M122" s="16"/>
      <c r="N122" s="16"/>
      <c r="O122" s="8" t="str">
        <f t="shared" si="7"/>
        <v>사</v>
      </c>
      <c r="P122" s="21">
        <v>20900</v>
      </c>
      <c r="Q122" s="13" t="str">
        <f t="shared" si="11"/>
        <v>사답</v>
      </c>
      <c r="R122" s="14">
        <f t="shared" si="12"/>
        <v>13940300</v>
      </c>
      <c r="S122" s="14">
        <f t="shared" si="8"/>
        <v>27880600</v>
      </c>
      <c r="T122" s="15"/>
    </row>
    <row r="123" spans="1:20" ht="24.95" customHeight="1" x14ac:dyDescent="0.3">
      <c r="A123" s="31">
        <v>119</v>
      </c>
      <c r="B123" s="15">
        <v>119</v>
      </c>
      <c r="C123" s="15" t="s">
        <v>614</v>
      </c>
      <c r="D123" s="16" t="s">
        <v>615</v>
      </c>
      <c r="E123" s="16" t="s">
        <v>616</v>
      </c>
      <c r="F123" s="17" t="s">
        <v>586</v>
      </c>
      <c r="G123" s="16" t="s">
        <v>323</v>
      </c>
      <c r="H123" s="18">
        <v>106</v>
      </c>
      <c r="I123" s="18">
        <v>77</v>
      </c>
      <c r="J123" s="16" t="s">
        <v>832</v>
      </c>
      <c r="K123" s="19">
        <v>351</v>
      </c>
      <c r="L123" s="16"/>
      <c r="M123" s="16"/>
      <c r="N123" s="16"/>
      <c r="O123" s="8" t="str">
        <f t="shared" si="7"/>
        <v>사</v>
      </c>
      <c r="P123" s="23">
        <v>800</v>
      </c>
      <c r="Q123" s="13" t="str">
        <f t="shared" si="11"/>
        <v>사도</v>
      </c>
      <c r="R123" s="14">
        <f t="shared" si="12"/>
        <v>61600</v>
      </c>
      <c r="S123" s="14">
        <f t="shared" si="8"/>
        <v>123200</v>
      </c>
      <c r="T123" s="15"/>
    </row>
    <row r="124" spans="1:20" ht="24.95" customHeight="1" x14ac:dyDescent="0.3">
      <c r="A124" s="31">
        <v>120</v>
      </c>
      <c r="B124" s="15">
        <v>120</v>
      </c>
      <c r="C124" s="15" t="s">
        <v>614</v>
      </c>
      <c r="D124" s="16" t="s">
        <v>615</v>
      </c>
      <c r="E124" s="16" t="s">
        <v>616</v>
      </c>
      <c r="F124" s="17" t="s">
        <v>355</v>
      </c>
      <c r="G124" s="16" t="s">
        <v>319</v>
      </c>
      <c r="H124" s="18">
        <v>565</v>
      </c>
      <c r="I124" s="18">
        <v>276</v>
      </c>
      <c r="J124" s="16" t="s">
        <v>818</v>
      </c>
      <c r="K124" s="19" t="s">
        <v>706</v>
      </c>
      <c r="L124" s="16"/>
      <c r="M124" s="16"/>
      <c r="N124" s="16"/>
      <c r="O124" s="8" t="str">
        <f t="shared" si="7"/>
        <v>사</v>
      </c>
      <c r="P124" s="23">
        <v>19600</v>
      </c>
      <c r="Q124" s="13" t="str">
        <f t="shared" si="11"/>
        <v>사답</v>
      </c>
      <c r="R124" s="14">
        <f t="shared" si="12"/>
        <v>5409600</v>
      </c>
      <c r="S124" s="14">
        <f t="shared" si="8"/>
        <v>10819200</v>
      </c>
      <c r="T124" s="15"/>
    </row>
    <row r="125" spans="1:20" ht="24.95" customHeight="1" x14ac:dyDescent="0.3">
      <c r="A125" s="31">
        <v>121</v>
      </c>
      <c r="B125" s="35">
        <v>121</v>
      </c>
      <c r="C125" s="15" t="s">
        <v>614</v>
      </c>
      <c r="D125" s="16" t="s">
        <v>615</v>
      </c>
      <c r="E125" s="16" t="s">
        <v>616</v>
      </c>
      <c r="F125" s="17" t="s">
        <v>587</v>
      </c>
      <c r="G125" s="16" t="s">
        <v>340</v>
      </c>
      <c r="H125" s="18">
        <v>1121</v>
      </c>
      <c r="I125" s="18">
        <v>209</v>
      </c>
      <c r="J125" s="16" t="s">
        <v>833</v>
      </c>
      <c r="K125" s="19" t="s">
        <v>678</v>
      </c>
      <c r="L125" s="16"/>
      <c r="M125" s="16"/>
      <c r="N125" s="16"/>
      <c r="O125" s="8" t="str">
        <f t="shared" ref="O125:O164" si="13">IF(K125=0,"국","사")</f>
        <v>사</v>
      </c>
      <c r="P125" s="23">
        <v>31300</v>
      </c>
      <c r="Q125" s="13" t="str">
        <f t="shared" si="11"/>
        <v>사대</v>
      </c>
      <c r="R125" s="14">
        <f t="shared" si="12"/>
        <v>6541700</v>
      </c>
      <c r="S125" s="14">
        <f t="shared" si="8"/>
        <v>13083400</v>
      </c>
      <c r="T125" s="15"/>
    </row>
    <row r="126" spans="1:20" ht="24.95" customHeight="1" x14ac:dyDescent="0.3">
      <c r="A126" s="31">
        <v>122</v>
      </c>
      <c r="B126" s="15">
        <v>122</v>
      </c>
      <c r="C126" s="15" t="s">
        <v>614</v>
      </c>
      <c r="D126" s="16" t="s">
        <v>615</v>
      </c>
      <c r="E126" s="16" t="s">
        <v>616</v>
      </c>
      <c r="F126" s="17" t="s">
        <v>588</v>
      </c>
      <c r="G126" s="16" t="s">
        <v>319</v>
      </c>
      <c r="H126" s="18">
        <v>1762</v>
      </c>
      <c r="I126" s="18">
        <v>503</v>
      </c>
      <c r="J126" s="16" t="s">
        <v>834</v>
      </c>
      <c r="K126" s="19" t="s">
        <v>679</v>
      </c>
      <c r="L126" s="16"/>
      <c r="M126" s="16"/>
      <c r="N126" s="16"/>
      <c r="O126" s="8" t="str">
        <f t="shared" si="13"/>
        <v>사</v>
      </c>
      <c r="P126" s="23">
        <v>18600</v>
      </c>
      <c r="Q126" s="13" t="str">
        <f t="shared" si="11"/>
        <v>사답</v>
      </c>
      <c r="R126" s="14">
        <f t="shared" si="12"/>
        <v>9355800</v>
      </c>
      <c r="S126" s="14">
        <f t="shared" ref="S126:S164" si="14">R126*$S$4</f>
        <v>18711600</v>
      </c>
      <c r="T126" s="15"/>
    </row>
    <row r="127" spans="1:20" ht="24.95" customHeight="1" x14ac:dyDescent="0.3">
      <c r="A127" s="31">
        <v>123</v>
      </c>
      <c r="B127" s="15">
        <v>123</v>
      </c>
      <c r="C127" s="15" t="s">
        <v>614</v>
      </c>
      <c r="D127" s="16" t="s">
        <v>615</v>
      </c>
      <c r="E127" s="16" t="s">
        <v>616</v>
      </c>
      <c r="F127" s="17" t="s">
        <v>589</v>
      </c>
      <c r="G127" s="16" t="s">
        <v>319</v>
      </c>
      <c r="H127" s="18">
        <v>658</v>
      </c>
      <c r="I127" s="18">
        <v>38</v>
      </c>
      <c r="J127" s="16" t="s">
        <v>815</v>
      </c>
      <c r="K127" s="19" t="s">
        <v>730</v>
      </c>
      <c r="L127" s="16"/>
      <c r="M127" s="16"/>
      <c r="N127" s="16"/>
      <c r="O127" s="8" t="str">
        <f t="shared" si="13"/>
        <v>사</v>
      </c>
      <c r="P127" s="23">
        <v>18600</v>
      </c>
      <c r="Q127" s="13" t="str">
        <f t="shared" si="11"/>
        <v>사답</v>
      </c>
      <c r="R127" s="14">
        <f t="shared" si="12"/>
        <v>706800</v>
      </c>
      <c r="S127" s="14">
        <f t="shared" si="14"/>
        <v>1413600</v>
      </c>
      <c r="T127" s="15"/>
    </row>
    <row r="128" spans="1:20" ht="24.95" customHeight="1" x14ac:dyDescent="0.3">
      <c r="A128" s="31">
        <v>124</v>
      </c>
      <c r="B128" s="35">
        <v>124</v>
      </c>
      <c r="C128" s="15" t="s">
        <v>614</v>
      </c>
      <c r="D128" s="16" t="s">
        <v>615</v>
      </c>
      <c r="E128" s="16" t="s">
        <v>616</v>
      </c>
      <c r="F128" s="17" t="s">
        <v>624</v>
      </c>
      <c r="G128" s="16" t="s">
        <v>319</v>
      </c>
      <c r="H128" s="18">
        <v>1620</v>
      </c>
      <c r="I128" s="18">
        <v>2</v>
      </c>
      <c r="J128" s="16" t="s">
        <v>789</v>
      </c>
      <c r="K128" s="19" t="s">
        <v>730</v>
      </c>
      <c r="L128" s="16"/>
      <c r="M128" s="16"/>
      <c r="N128" s="16"/>
      <c r="O128" s="8" t="str">
        <f t="shared" si="13"/>
        <v>사</v>
      </c>
      <c r="P128" s="23">
        <v>18600</v>
      </c>
      <c r="Q128" s="13" t="str">
        <f t="shared" si="11"/>
        <v>사답</v>
      </c>
      <c r="R128" s="14">
        <f t="shared" si="12"/>
        <v>37200</v>
      </c>
      <c r="S128" s="14">
        <f t="shared" si="14"/>
        <v>74400</v>
      </c>
      <c r="T128" s="15"/>
    </row>
    <row r="129" spans="1:20" ht="24.95" customHeight="1" x14ac:dyDescent="0.3">
      <c r="A129" s="31">
        <v>125</v>
      </c>
      <c r="B129" s="15">
        <v>125</v>
      </c>
      <c r="C129" s="15" t="s">
        <v>614</v>
      </c>
      <c r="D129" s="16" t="s">
        <v>615</v>
      </c>
      <c r="E129" s="16" t="s">
        <v>616</v>
      </c>
      <c r="F129" s="17">
        <v>447</v>
      </c>
      <c r="G129" s="16" t="s">
        <v>319</v>
      </c>
      <c r="H129" s="18">
        <v>2202</v>
      </c>
      <c r="I129" s="18">
        <v>564</v>
      </c>
      <c r="J129" s="16" t="s">
        <v>835</v>
      </c>
      <c r="K129" s="19" t="s">
        <v>761</v>
      </c>
      <c r="L129" s="16"/>
      <c r="M129" s="16"/>
      <c r="N129" s="16"/>
      <c r="O129" s="8" t="str">
        <f t="shared" si="13"/>
        <v>사</v>
      </c>
      <c r="P129" s="23">
        <v>17600</v>
      </c>
      <c r="Q129" s="13" t="str">
        <f t="shared" si="11"/>
        <v>사답</v>
      </c>
      <c r="R129" s="14">
        <f t="shared" si="12"/>
        <v>9926400</v>
      </c>
      <c r="S129" s="14">
        <f t="shared" si="14"/>
        <v>19852800</v>
      </c>
      <c r="T129" s="24"/>
    </row>
    <row r="130" spans="1:20" ht="24.95" customHeight="1" x14ac:dyDescent="0.3">
      <c r="A130" s="31">
        <v>126</v>
      </c>
      <c r="B130" s="15">
        <v>126</v>
      </c>
      <c r="C130" s="35" t="s">
        <v>664</v>
      </c>
      <c r="D130" s="36" t="s">
        <v>665</v>
      </c>
      <c r="E130" s="36" t="s">
        <v>666</v>
      </c>
      <c r="F130" s="37" t="s">
        <v>590</v>
      </c>
      <c r="G130" s="36" t="s">
        <v>319</v>
      </c>
      <c r="H130" s="38">
        <v>2020</v>
      </c>
      <c r="I130" s="38">
        <v>449</v>
      </c>
      <c r="J130" s="16" t="s">
        <v>835</v>
      </c>
      <c r="K130" s="19" t="s">
        <v>761</v>
      </c>
      <c r="L130" s="36"/>
      <c r="M130" s="36"/>
      <c r="N130" s="36"/>
      <c r="O130" s="8" t="str">
        <f t="shared" si="13"/>
        <v>사</v>
      </c>
      <c r="P130" s="12">
        <v>17600</v>
      </c>
      <c r="Q130" s="13" t="str">
        <f t="shared" si="11"/>
        <v>사답</v>
      </c>
      <c r="R130" s="14">
        <f t="shared" si="12"/>
        <v>7902400</v>
      </c>
      <c r="S130" s="14">
        <f t="shared" si="14"/>
        <v>15804800</v>
      </c>
      <c r="T130" s="8"/>
    </row>
    <row r="131" spans="1:20" ht="24.95" customHeight="1" x14ac:dyDescent="0.3">
      <c r="A131" s="31">
        <v>127</v>
      </c>
      <c r="B131" s="35">
        <v>127</v>
      </c>
      <c r="C131" s="15" t="s">
        <v>614</v>
      </c>
      <c r="D131" s="16" t="s">
        <v>615</v>
      </c>
      <c r="E131" s="16" t="s">
        <v>616</v>
      </c>
      <c r="F131" s="17" t="s">
        <v>591</v>
      </c>
      <c r="G131" s="16" t="s">
        <v>319</v>
      </c>
      <c r="H131" s="18">
        <v>1130</v>
      </c>
      <c r="I131" s="18">
        <v>105</v>
      </c>
      <c r="J131" s="16" t="s">
        <v>680</v>
      </c>
      <c r="K131" s="19">
        <v>476</v>
      </c>
      <c r="L131" s="16"/>
      <c r="M131" s="16"/>
      <c r="N131" s="16"/>
      <c r="O131" s="8" t="str">
        <f t="shared" si="13"/>
        <v>사</v>
      </c>
      <c r="P131" s="12">
        <v>17600</v>
      </c>
      <c r="Q131" s="13" t="str">
        <f t="shared" si="11"/>
        <v>사답</v>
      </c>
      <c r="R131" s="14">
        <f t="shared" si="12"/>
        <v>1848000</v>
      </c>
      <c r="S131" s="14">
        <f t="shared" si="14"/>
        <v>3696000</v>
      </c>
      <c r="T131" s="15"/>
    </row>
    <row r="132" spans="1:20" ht="24.95" customHeight="1" x14ac:dyDescent="0.3">
      <c r="A132" s="31">
        <v>128</v>
      </c>
      <c r="B132" s="15">
        <v>128</v>
      </c>
      <c r="C132" s="15" t="s">
        <v>614</v>
      </c>
      <c r="D132" s="16" t="s">
        <v>615</v>
      </c>
      <c r="E132" s="16" t="s">
        <v>616</v>
      </c>
      <c r="F132" s="17">
        <v>451</v>
      </c>
      <c r="G132" s="16" t="s">
        <v>319</v>
      </c>
      <c r="H132" s="18">
        <v>317</v>
      </c>
      <c r="I132" s="29">
        <v>226</v>
      </c>
      <c r="J132" s="16" t="s">
        <v>828</v>
      </c>
      <c r="K132" s="19" t="s">
        <v>746</v>
      </c>
      <c r="L132" s="16"/>
      <c r="M132" s="16"/>
      <c r="N132" s="16"/>
      <c r="O132" s="8" t="str">
        <f t="shared" si="13"/>
        <v>사</v>
      </c>
      <c r="P132" s="21">
        <v>18600</v>
      </c>
      <c r="Q132" s="13" t="str">
        <f t="shared" si="11"/>
        <v>사답</v>
      </c>
      <c r="R132" s="14">
        <f t="shared" si="12"/>
        <v>4203600</v>
      </c>
      <c r="S132" s="14">
        <f t="shared" si="14"/>
        <v>8407200</v>
      </c>
      <c r="T132" s="15"/>
    </row>
    <row r="133" spans="1:20" ht="24.95" customHeight="1" x14ac:dyDescent="0.3">
      <c r="A133" s="31">
        <v>129</v>
      </c>
      <c r="B133" s="15">
        <v>129</v>
      </c>
      <c r="C133" s="15" t="s">
        <v>614</v>
      </c>
      <c r="D133" s="16" t="s">
        <v>615</v>
      </c>
      <c r="E133" s="16" t="s">
        <v>616</v>
      </c>
      <c r="F133" s="17">
        <v>455</v>
      </c>
      <c r="G133" s="16" t="s">
        <v>319</v>
      </c>
      <c r="H133" s="18">
        <v>2783</v>
      </c>
      <c r="I133" s="18">
        <v>256</v>
      </c>
      <c r="J133" s="16" t="s">
        <v>836</v>
      </c>
      <c r="K133" s="19" t="s">
        <v>676</v>
      </c>
      <c r="L133" s="16"/>
      <c r="M133" s="16"/>
      <c r="N133" s="16"/>
      <c r="O133" s="8" t="str">
        <f t="shared" si="13"/>
        <v>사</v>
      </c>
      <c r="P133" s="21">
        <v>18600</v>
      </c>
      <c r="Q133" s="13" t="str">
        <f t="shared" si="11"/>
        <v>사답</v>
      </c>
      <c r="R133" s="14">
        <f t="shared" si="12"/>
        <v>4761600</v>
      </c>
      <c r="S133" s="14">
        <f t="shared" si="14"/>
        <v>9523200</v>
      </c>
      <c r="T133" s="15"/>
    </row>
    <row r="134" spans="1:20" ht="24.95" customHeight="1" x14ac:dyDescent="0.3">
      <c r="A134" s="31">
        <v>130</v>
      </c>
      <c r="B134" s="35">
        <v>130</v>
      </c>
      <c r="C134" s="15" t="s">
        <v>614</v>
      </c>
      <c r="D134" s="16" t="s">
        <v>615</v>
      </c>
      <c r="E134" s="16" t="s">
        <v>616</v>
      </c>
      <c r="F134" s="17">
        <v>525</v>
      </c>
      <c r="G134" s="16" t="s">
        <v>323</v>
      </c>
      <c r="H134" s="18">
        <v>228</v>
      </c>
      <c r="I134" s="18">
        <v>78</v>
      </c>
      <c r="J134" s="16" t="s">
        <v>654</v>
      </c>
      <c r="K134" s="19"/>
      <c r="L134" s="16"/>
      <c r="M134" s="16"/>
      <c r="N134" s="16"/>
      <c r="O134" s="8" t="str">
        <f t="shared" si="13"/>
        <v>국</v>
      </c>
      <c r="P134" s="21"/>
      <c r="Q134" s="13" t="str">
        <f t="shared" si="11"/>
        <v>국도</v>
      </c>
      <c r="R134" s="14">
        <f t="shared" si="12"/>
        <v>0</v>
      </c>
      <c r="S134" s="14">
        <f t="shared" si="14"/>
        <v>0</v>
      </c>
      <c r="T134" s="15"/>
    </row>
    <row r="135" spans="1:20" ht="24.95" customHeight="1" x14ac:dyDescent="0.3">
      <c r="A135" s="31">
        <v>131</v>
      </c>
      <c r="B135" s="15">
        <v>131</v>
      </c>
      <c r="C135" s="15" t="s">
        <v>614</v>
      </c>
      <c r="D135" s="16" t="s">
        <v>615</v>
      </c>
      <c r="E135" s="16" t="s">
        <v>616</v>
      </c>
      <c r="F135" s="17">
        <v>401</v>
      </c>
      <c r="G135" s="16" t="s">
        <v>320</v>
      </c>
      <c r="H135" s="18">
        <v>1884</v>
      </c>
      <c r="I135" s="18">
        <v>141</v>
      </c>
      <c r="J135" s="16" t="s">
        <v>837</v>
      </c>
      <c r="K135" s="19" t="s">
        <v>747</v>
      </c>
      <c r="L135" s="16"/>
      <c r="M135" s="16"/>
      <c r="N135" s="16"/>
      <c r="O135" s="8" t="str">
        <f t="shared" si="13"/>
        <v>사</v>
      </c>
      <c r="P135" s="21">
        <v>16400</v>
      </c>
      <c r="Q135" s="13" t="str">
        <f t="shared" si="11"/>
        <v>사전</v>
      </c>
      <c r="R135" s="14">
        <f t="shared" si="12"/>
        <v>2312400</v>
      </c>
      <c r="S135" s="14">
        <f t="shared" si="14"/>
        <v>4624800</v>
      </c>
      <c r="T135" s="15"/>
    </row>
    <row r="136" spans="1:20" ht="24.95" customHeight="1" x14ac:dyDescent="0.3">
      <c r="A136" s="31">
        <v>132</v>
      </c>
      <c r="B136" s="15">
        <v>132</v>
      </c>
      <c r="C136" s="15" t="s">
        <v>614</v>
      </c>
      <c r="D136" s="16" t="s">
        <v>615</v>
      </c>
      <c r="E136" s="16" t="s">
        <v>616</v>
      </c>
      <c r="F136" s="17">
        <v>402</v>
      </c>
      <c r="G136" s="16" t="s">
        <v>319</v>
      </c>
      <c r="H136" s="18">
        <v>526</v>
      </c>
      <c r="I136" s="18">
        <v>91</v>
      </c>
      <c r="J136" s="16" t="s">
        <v>838</v>
      </c>
      <c r="K136" s="19">
        <v>396</v>
      </c>
      <c r="L136" s="16"/>
      <c r="M136" s="16"/>
      <c r="N136" s="16"/>
      <c r="O136" s="8" t="str">
        <f t="shared" si="13"/>
        <v>사</v>
      </c>
      <c r="P136" s="21">
        <v>18600</v>
      </c>
      <c r="Q136" s="13" t="str">
        <f t="shared" si="11"/>
        <v>사답</v>
      </c>
      <c r="R136" s="14">
        <f t="shared" si="12"/>
        <v>1692600</v>
      </c>
      <c r="S136" s="14">
        <f t="shared" si="14"/>
        <v>3385200</v>
      </c>
      <c r="T136" s="15"/>
    </row>
    <row r="137" spans="1:20" s="47" customFormat="1" ht="24.95" customHeight="1" x14ac:dyDescent="0.3">
      <c r="A137" s="47">
        <v>133</v>
      </c>
      <c r="B137" s="52">
        <v>133</v>
      </c>
      <c r="C137" s="24" t="s">
        <v>614</v>
      </c>
      <c r="D137" s="25" t="s">
        <v>615</v>
      </c>
      <c r="E137" s="25" t="s">
        <v>616</v>
      </c>
      <c r="F137" s="26" t="s">
        <v>600</v>
      </c>
      <c r="G137" s="25" t="s">
        <v>340</v>
      </c>
      <c r="H137" s="27">
        <v>268</v>
      </c>
      <c r="I137" s="27">
        <v>3</v>
      </c>
      <c r="J137" s="16" t="s">
        <v>838</v>
      </c>
      <c r="K137" s="53">
        <v>396</v>
      </c>
      <c r="L137" s="25"/>
      <c r="M137" s="25"/>
      <c r="N137" s="25"/>
      <c r="O137" s="48" t="str">
        <f t="shared" si="13"/>
        <v>사</v>
      </c>
      <c r="P137" s="55">
        <v>31300</v>
      </c>
      <c r="Q137" s="50" t="str">
        <f t="shared" si="11"/>
        <v>사대</v>
      </c>
      <c r="R137" s="51">
        <f t="shared" si="12"/>
        <v>93900</v>
      </c>
      <c r="S137" s="51">
        <f t="shared" si="14"/>
        <v>187800</v>
      </c>
      <c r="T137" s="24"/>
    </row>
    <row r="138" spans="1:20" ht="24.95" customHeight="1" x14ac:dyDescent="0.3">
      <c r="A138" s="31">
        <v>134</v>
      </c>
      <c r="B138" s="35">
        <v>134</v>
      </c>
      <c r="C138" s="35" t="s">
        <v>614</v>
      </c>
      <c r="D138" s="36" t="s">
        <v>615</v>
      </c>
      <c r="E138" s="36" t="s">
        <v>616</v>
      </c>
      <c r="F138" s="37">
        <v>403</v>
      </c>
      <c r="G138" s="36" t="s">
        <v>320</v>
      </c>
      <c r="H138" s="38">
        <v>221</v>
      </c>
      <c r="I138" s="38">
        <v>121</v>
      </c>
      <c r="J138" s="16" t="s">
        <v>838</v>
      </c>
      <c r="K138" s="40">
        <v>396</v>
      </c>
      <c r="L138" s="36"/>
      <c r="M138" s="36"/>
      <c r="N138" s="36"/>
      <c r="O138" s="35" t="str">
        <f t="shared" si="13"/>
        <v>사</v>
      </c>
      <c r="P138" s="21">
        <v>16400</v>
      </c>
      <c r="Q138" s="13" t="str">
        <f t="shared" si="11"/>
        <v>사전</v>
      </c>
      <c r="R138" s="14">
        <f t="shared" si="12"/>
        <v>1984400</v>
      </c>
      <c r="S138" s="14">
        <f t="shared" si="14"/>
        <v>3968800</v>
      </c>
      <c r="T138" s="35"/>
    </row>
    <row r="139" spans="1:20" ht="24.95" customHeight="1" x14ac:dyDescent="0.3">
      <c r="A139" s="31">
        <v>135</v>
      </c>
      <c r="B139" s="15">
        <v>135</v>
      </c>
      <c r="C139" s="15" t="s">
        <v>614</v>
      </c>
      <c r="D139" s="16" t="s">
        <v>615</v>
      </c>
      <c r="E139" s="16" t="s">
        <v>616</v>
      </c>
      <c r="F139" s="17">
        <v>393</v>
      </c>
      <c r="G139" s="16" t="s">
        <v>319</v>
      </c>
      <c r="H139" s="18">
        <v>397</v>
      </c>
      <c r="I139" s="18">
        <v>98</v>
      </c>
      <c r="J139" s="16" t="s">
        <v>839</v>
      </c>
      <c r="K139" s="19" t="s">
        <v>760</v>
      </c>
      <c r="L139" s="16"/>
      <c r="M139" s="16"/>
      <c r="N139" s="16"/>
      <c r="O139" s="8" t="str">
        <f t="shared" si="13"/>
        <v>사</v>
      </c>
      <c r="P139" s="21">
        <v>18600</v>
      </c>
      <c r="Q139" s="13" t="str">
        <f t="shared" si="11"/>
        <v>사답</v>
      </c>
      <c r="R139" s="14">
        <f t="shared" si="12"/>
        <v>1822800</v>
      </c>
      <c r="S139" s="14">
        <f t="shared" si="14"/>
        <v>3645600</v>
      </c>
      <c r="T139" s="15"/>
    </row>
    <row r="140" spans="1:20" ht="24.95" customHeight="1" x14ac:dyDescent="0.3">
      <c r="A140" s="31">
        <v>136</v>
      </c>
      <c r="B140" s="35">
        <v>136</v>
      </c>
      <c r="C140" s="15" t="s">
        <v>614</v>
      </c>
      <c r="D140" s="16" t="s">
        <v>615</v>
      </c>
      <c r="E140" s="16" t="s">
        <v>616</v>
      </c>
      <c r="F140" s="17">
        <v>523</v>
      </c>
      <c r="G140" s="16" t="s">
        <v>323</v>
      </c>
      <c r="H140" s="18">
        <v>374</v>
      </c>
      <c r="I140" s="18">
        <v>145</v>
      </c>
      <c r="J140" s="16" t="s">
        <v>654</v>
      </c>
      <c r="K140" s="19"/>
      <c r="L140" s="16"/>
      <c r="M140" s="16"/>
      <c r="N140" s="16"/>
      <c r="O140" s="8" t="str">
        <f t="shared" si="13"/>
        <v>국</v>
      </c>
      <c r="P140" s="23"/>
      <c r="Q140" s="13" t="str">
        <f t="shared" si="11"/>
        <v>국도</v>
      </c>
      <c r="R140" s="14">
        <f t="shared" si="12"/>
        <v>0</v>
      </c>
      <c r="S140" s="14">
        <f t="shared" si="14"/>
        <v>0</v>
      </c>
      <c r="T140" s="15"/>
    </row>
    <row r="141" spans="1:20" ht="24.95" customHeight="1" x14ac:dyDescent="0.3">
      <c r="A141" s="31">
        <v>137</v>
      </c>
      <c r="B141" s="15">
        <v>137</v>
      </c>
      <c r="C141" s="15" t="s">
        <v>614</v>
      </c>
      <c r="D141" s="16" t="s">
        <v>615</v>
      </c>
      <c r="E141" s="16" t="s">
        <v>616</v>
      </c>
      <c r="F141" s="17" t="s">
        <v>599</v>
      </c>
      <c r="G141" s="16" t="s">
        <v>320</v>
      </c>
      <c r="H141" s="18">
        <v>407</v>
      </c>
      <c r="I141" s="18">
        <v>228</v>
      </c>
      <c r="J141" s="16" t="s">
        <v>840</v>
      </c>
      <c r="K141" s="19" t="s">
        <v>748</v>
      </c>
      <c r="L141" s="16"/>
      <c r="M141" s="16"/>
      <c r="N141" s="16"/>
      <c r="O141" s="8" t="str">
        <f t="shared" si="13"/>
        <v>사</v>
      </c>
      <c r="P141" s="21">
        <v>16400</v>
      </c>
      <c r="Q141" s="13" t="str">
        <f t="shared" si="11"/>
        <v>사전</v>
      </c>
      <c r="R141" s="14">
        <f t="shared" si="12"/>
        <v>3739200</v>
      </c>
      <c r="S141" s="14">
        <f t="shared" si="14"/>
        <v>7478400</v>
      </c>
      <c r="T141" s="15"/>
    </row>
    <row r="142" spans="1:20" s="30" customFormat="1" ht="24.95" customHeight="1" x14ac:dyDescent="0.3">
      <c r="A142" s="31">
        <v>138</v>
      </c>
      <c r="B142" s="15">
        <v>138</v>
      </c>
      <c r="C142" s="15" t="s">
        <v>614</v>
      </c>
      <c r="D142" s="16" t="s">
        <v>615</v>
      </c>
      <c r="E142" s="16" t="s">
        <v>616</v>
      </c>
      <c r="F142" s="17">
        <v>391</v>
      </c>
      <c r="G142" s="16" t="s">
        <v>683</v>
      </c>
      <c r="H142" s="18">
        <v>704</v>
      </c>
      <c r="I142" s="18">
        <v>112</v>
      </c>
      <c r="J142" s="16" t="s">
        <v>821</v>
      </c>
      <c r="K142" s="19" t="s">
        <v>744</v>
      </c>
      <c r="L142" s="16"/>
      <c r="M142" s="16"/>
      <c r="N142" s="16"/>
      <c r="O142" s="8" t="s">
        <v>710</v>
      </c>
      <c r="P142" s="21">
        <v>16400</v>
      </c>
      <c r="Q142" s="13" t="s">
        <v>713</v>
      </c>
      <c r="R142" s="14">
        <f t="shared" si="12"/>
        <v>1836800</v>
      </c>
      <c r="S142" s="14">
        <f t="shared" si="14"/>
        <v>3673600</v>
      </c>
      <c r="T142" s="15"/>
    </row>
    <row r="143" spans="1:20" s="30" customFormat="1" ht="24.95" customHeight="1" x14ac:dyDescent="0.3">
      <c r="A143" s="31">
        <v>139</v>
      </c>
      <c r="B143" s="35">
        <v>139</v>
      </c>
      <c r="C143" s="15" t="s">
        <v>614</v>
      </c>
      <c r="D143" s="16" t="s">
        <v>615</v>
      </c>
      <c r="E143" s="16" t="s">
        <v>616</v>
      </c>
      <c r="F143" s="17">
        <v>522</v>
      </c>
      <c r="G143" s="16" t="s">
        <v>687</v>
      </c>
      <c r="H143" s="18">
        <v>69</v>
      </c>
      <c r="I143" s="18">
        <v>58</v>
      </c>
      <c r="J143" s="16" t="s">
        <v>654</v>
      </c>
      <c r="K143" s="19"/>
      <c r="L143" s="16"/>
      <c r="M143" s="16"/>
      <c r="N143" s="16"/>
      <c r="O143" s="8" t="s">
        <v>711</v>
      </c>
      <c r="P143" s="21"/>
      <c r="Q143" s="13" t="s">
        <v>712</v>
      </c>
      <c r="R143" s="14"/>
      <c r="S143" s="14"/>
      <c r="T143" s="15"/>
    </row>
    <row r="144" spans="1:20" ht="24.95" customHeight="1" x14ac:dyDescent="0.3">
      <c r="A144" s="31">
        <v>140</v>
      </c>
      <c r="B144" s="15">
        <v>140</v>
      </c>
      <c r="C144" s="15" t="s">
        <v>614</v>
      </c>
      <c r="D144" s="16" t="s">
        <v>615</v>
      </c>
      <c r="E144" s="16" t="s">
        <v>616</v>
      </c>
      <c r="F144" s="17" t="s">
        <v>632</v>
      </c>
      <c r="G144" s="16" t="s">
        <v>319</v>
      </c>
      <c r="H144" s="18">
        <v>367</v>
      </c>
      <c r="I144" s="18">
        <v>8</v>
      </c>
      <c r="J144" s="16" t="s">
        <v>841</v>
      </c>
      <c r="K144" s="19" t="s">
        <v>749</v>
      </c>
      <c r="L144" s="16"/>
      <c r="M144" s="16"/>
      <c r="N144" s="16"/>
      <c r="O144" s="8" t="str">
        <f t="shared" si="13"/>
        <v>사</v>
      </c>
      <c r="P144" s="23">
        <v>16400</v>
      </c>
      <c r="Q144" s="13" t="str">
        <f t="shared" ref="Q144:Q164" si="15">O144&amp;G144</f>
        <v>사답</v>
      </c>
      <c r="R144" s="14">
        <f t="shared" ref="R144:R164" si="16">I144*P144</f>
        <v>131200</v>
      </c>
      <c r="S144" s="14">
        <f t="shared" si="14"/>
        <v>262400</v>
      </c>
      <c r="T144" s="15"/>
    </row>
    <row r="145" spans="1:20" ht="24.95" customHeight="1" x14ac:dyDescent="0.3">
      <c r="A145" s="31">
        <v>141</v>
      </c>
      <c r="B145" s="15">
        <v>141</v>
      </c>
      <c r="C145" s="15" t="s">
        <v>614</v>
      </c>
      <c r="D145" s="16" t="s">
        <v>615</v>
      </c>
      <c r="E145" s="16" t="s">
        <v>616</v>
      </c>
      <c r="F145" s="17" t="s">
        <v>625</v>
      </c>
      <c r="G145" s="16" t="s">
        <v>319</v>
      </c>
      <c r="H145" s="18">
        <v>463</v>
      </c>
      <c r="I145" s="18">
        <v>197</v>
      </c>
      <c r="J145" s="16" t="s">
        <v>841</v>
      </c>
      <c r="K145" s="19" t="s">
        <v>749</v>
      </c>
      <c r="L145" s="16"/>
      <c r="M145" s="16"/>
      <c r="N145" s="16"/>
      <c r="O145" s="8" t="str">
        <f t="shared" si="13"/>
        <v>사</v>
      </c>
      <c r="P145" s="23">
        <v>17300</v>
      </c>
      <c r="Q145" s="13" t="str">
        <f t="shared" si="15"/>
        <v>사답</v>
      </c>
      <c r="R145" s="14">
        <f t="shared" si="16"/>
        <v>3408100</v>
      </c>
      <c r="S145" s="14">
        <f t="shared" si="14"/>
        <v>6816200</v>
      </c>
      <c r="T145" s="15"/>
    </row>
    <row r="146" spans="1:20" ht="24.95" customHeight="1" x14ac:dyDescent="0.3">
      <c r="A146" s="31">
        <v>142</v>
      </c>
      <c r="B146" s="35">
        <v>142</v>
      </c>
      <c r="C146" s="15" t="s">
        <v>614</v>
      </c>
      <c r="D146" s="16" t="s">
        <v>615</v>
      </c>
      <c r="E146" s="16" t="s">
        <v>616</v>
      </c>
      <c r="F146" s="17">
        <v>388</v>
      </c>
      <c r="G146" s="16" t="s">
        <v>340</v>
      </c>
      <c r="H146" s="18">
        <v>506</v>
      </c>
      <c r="I146" s="18">
        <v>62</v>
      </c>
      <c r="J146" s="16" t="s">
        <v>842</v>
      </c>
      <c r="K146" s="19" t="s">
        <v>750</v>
      </c>
      <c r="L146" s="16"/>
      <c r="M146" s="16"/>
      <c r="N146" s="16"/>
      <c r="O146" s="8" t="str">
        <f t="shared" si="13"/>
        <v>사</v>
      </c>
      <c r="P146" s="23">
        <v>15800</v>
      </c>
      <c r="Q146" s="13" t="str">
        <f t="shared" si="15"/>
        <v>사대</v>
      </c>
      <c r="R146" s="14">
        <f t="shared" si="16"/>
        <v>979600</v>
      </c>
      <c r="S146" s="14">
        <f t="shared" si="14"/>
        <v>1959200</v>
      </c>
      <c r="T146" s="15"/>
    </row>
    <row r="147" spans="1:20" ht="24.95" customHeight="1" x14ac:dyDescent="0.3">
      <c r="A147" s="31">
        <v>143</v>
      </c>
      <c r="B147" s="15">
        <v>143</v>
      </c>
      <c r="C147" s="15" t="s">
        <v>614</v>
      </c>
      <c r="D147" s="16" t="s">
        <v>615</v>
      </c>
      <c r="E147" s="16" t="s">
        <v>616</v>
      </c>
      <c r="F147" s="17" t="s">
        <v>626</v>
      </c>
      <c r="G147" s="16" t="s">
        <v>323</v>
      </c>
      <c r="H147" s="18">
        <v>13</v>
      </c>
      <c r="I147" s="18">
        <v>12</v>
      </c>
      <c r="J147" s="16" t="s">
        <v>660</v>
      </c>
      <c r="K147" s="19"/>
      <c r="L147" s="16"/>
      <c r="M147" s="16"/>
      <c r="N147" s="16"/>
      <c r="O147" s="8" t="str">
        <f t="shared" si="13"/>
        <v>국</v>
      </c>
      <c r="P147" s="23"/>
      <c r="Q147" s="13" t="str">
        <f t="shared" si="15"/>
        <v>국도</v>
      </c>
      <c r="R147" s="14">
        <f t="shared" si="16"/>
        <v>0</v>
      </c>
      <c r="S147" s="14">
        <f t="shared" si="14"/>
        <v>0</v>
      </c>
      <c r="T147" s="15"/>
    </row>
    <row r="148" spans="1:20" ht="24.95" customHeight="1" x14ac:dyDescent="0.3">
      <c r="A148" s="31">
        <v>144</v>
      </c>
      <c r="B148" s="15">
        <v>144</v>
      </c>
      <c r="C148" s="15" t="s">
        <v>614</v>
      </c>
      <c r="D148" s="16" t="s">
        <v>615</v>
      </c>
      <c r="E148" s="16" t="s">
        <v>616</v>
      </c>
      <c r="F148" s="17">
        <v>383</v>
      </c>
      <c r="G148" s="16" t="s">
        <v>340</v>
      </c>
      <c r="H148" s="18">
        <v>776</v>
      </c>
      <c r="I148" s="18">
        <v>56</v>
      </c>
      <c r="J148" s="16" t="s">
        <v>843</v>
      </c>
      <c r="K148" s="19" t="s">
        <v>707</v>
      </c>
      <c r="L148" s="16"/>
      <c r="M148" s="16"/>
      <c r="N148" s="16"/>
      <c r="O148" s="8" t="str">
        <f t="shared" si="13"/>
        <v>사</v>
      </c>
      <c r="P148" s="23">
        <v>25300</v>
      </c>
      <c r="Q148" s="13" t="str">
        <f t="shared" si="15"/>
        <v>사대</v>
      </c>
      <c r="R148" s="14">
        <f t="shared" si="16"/>
        <v>1416800</v>
      </c>
      <c r="S148" s="14">
        <f t="shared" si="14"/>
        <v>2833600</v>
      </c>
      <c r="T148" s="15"/>
    </row>
    <row r="149" spans="1:20" ht="24.95" customHeight="1" x14ac:dyDescent="0.3">
      <c r="A149" s="31">
        <v>145</v>
      </c>
      <c r="B149" s="35">
        <v>145</v>
      </c>
      <c r="C149" s="15" t="s">
        <v>614</v>
      </c>
      <c r="D149" s="16" t="s">
        <v>615</v>
      </c>
      <c r="E149" s="16" t="s">
        <v>616</v>
      </c>
      <c r="F149" s="17" t="s">
        <v>634</v>
      </c>
      <c r="G149" s="16" t="s">
        <v>318</v>
      </c>
      <c r="H149" s="18">
        <v>28222</v>
      </c>
      <c r="I149" s="18">
        <v>4</v>
      </c>
      <c r="J149" s="16" t="s">
        <v>844</v>
      </c>
      <c r="K149" s="19" t="s">
        <v>708</v>
      </c>
      <c r="L149" s="16"/>
      <c r="M149" s="16"/>
      <c r="N149" s="16"/>
      <c r="O149" s="8" t="str">
        <f t="shared" si="13"/>
        <v>사</v>
      </c>
      <c r="P149" s="23">
        <v>2800</v>
      </c>
      <c r="Q149" s="13" t="str">
        <f t="shared" si="15"/>
        <v>사임</v>
      </c>
      <c r="R149" s="14">
        <f t="shared" si="16"/>
        <v>11200</v>
      </c>
      <c r="S149" s="14">
        <f t="shared" si="14"/>
        <v>22400</v>
      </c>
      <c r="T149" s="15"/>
    </row>
    <row r="150" spans="1:20" ht="24.95" customHeight="1" x14ac:dyDescent="0.3">
      <c r="A150" s="31">
        <v>146</v>
      </c>
      <c r="B150" s="15">
        <v>146</v>
      </c>
      <c r="C150" s="15" t="s">
        <v>614</v>
      </c>
      <c r="D150" s="16" t="s">
        <v>615</v>
      </c>
      <c r="E150" s="16" t="s">
        <v>616</v>
      </c>
      <c r="F150" s="17" t="s">
        <v>633</v>
      </c>
      <c r="G150" s="16" t="s">
        <v>318</v>
      </c>
      <c r="H150" s="18">
        <v>992</v>
      </c>
      <c r="I150" s="18">
        <v>307</v>
      </c>
      <c r="J150" s="16" t="s">
        <v>838</v>
      </c>
      <c r="K150" s="19">
        <v>360</v>
      </c>
      <c r="L150" s="25"/>
      <c r="M150" s="25"/>
      <c r="N150" s="16"/>
      <c r="O150" s="8" t="str">
        <f t="shared" si="13"/>
        <v>사</v>
      </c>
      <c r="P150" s="23">
        <v>3200</v>
      </c>
      <c r="Q150" s="13" t="str">
        <f t="shared" si="15"/>
        <v>사임</v>
      </c>
      <c r="R150" s="14">
        <f t="shared" si="16"/>
        <v>982400</v>
      </c>
      <c r="S150" s="14">
        <f t="shared" si="14"/>
        <v>1964800</v>
      </c>
      <c r="T150" s="24"/>
    </row>
    <row r="151" spans="1:20" ht="24.95" customHeight="1" x14ac:dyDescent="0.3">
      <c r="A151" s="31">
        <v>147</v>
      </c>
      <c r="B151" s="15">
        <v>147</v>
      </c>
      <c r="C151" s="35" t="s">
        <v>664</v>
      </c>
      <c r="D151" s="36" t="s">
        <v>665</v>
      </c>
      <c r="E151" s="36" t="s">
        <v>666</v>
      </c>
      <c r="F151" s="37">
        <v>526</v>
      </c>
      <c r="G151" s="36" t="s">
        <v>323</v>
      </c>
      <c r="H151" s="38">
        <v>668</v>
      </c>
      <c r="I151" s="39">
        <v>9</v>
      </c>
      <c r="J151" s="16" t="s">
        <v>654</v>
      </c>
      <c r="K151" s="19"/>
      <c r="L151" s="9"/>
      <c r="M151" s="9"/>
      <c r="N151" s="36"/>
      <c r="O151" s="8" t="str">
        <f t="shared" si="13"/>
        <v>국</v>
      </c>
      <c r="P151" s="12"/>
      <c r="Q151" s="13" t="str">
        <f t="shared" si="15"/>
        <v>국도</v>
      </c>
      <c r="R151" s="14">
        <f t="shared" si="16"/>
        <v>0</v>
      </c>
      <c r="S151" s="14">
        <f t="shared" si="14"/>
        <v>0</v>
      </c>
      <c r="T151" s="8"/>
    </row>
    <row r="152" spans="1:20" ht="24.95" customHeight="1" x14ac:dyDescent="0.3">
      <c r="A152" s="31">
        <v>148</v>
      </c>
      <c r="B152" s="35">
        <v>148</v>
      </c>
      <c r="C152" s="15" t="s">
        <v>614</v>
      </c>
      <c r="D152" s="16" t="s">
        <v>615</v>
      </c>
      <c r="E152" s="16" t="s">
        <v>616</v>
      </c>
      <c r="F152" s="17" t="s">
        <v>595</v>
      </c>
      <c r="G152" s="16" t="s">
        <v>319</v>
      </c>
      <c r="H152" s="18">
        <v>1686</v>
      </c>
      <c r="I152" s="29">
        <v>323</v>
      </c>
      <c r="J152" s="16" t="s">
        <v>828</v>
      </c>
      <c r="K152" s="19" t="s">
        <v>746</v>
      </c>
      <c r="L152" s="16"/>
      <c r="M152" s="16"/>
      <c r="N152" s="16"/>
      <c r="O152" s="8" t="str">
        <f t="shared" si="13"/>
        <v>사</v>
      </c>
      <c r="P152" s="12">
        <v>18600</v>
      </c>
      <c r="Q152" s="13" t="str">
        <f t="shared" si="15"/>
        <v>사답</v>
      </c>
      <c r="R152" s="14">
        <f t="shared" si="16"/>
        <v>6007800</v>
      </c>
      <c r="S152" s="14">
        <f t="shared" si="14"/>
        <v>12015600</v>
      </c>
      <c r="T152" s="15"/>
    </row>
    <row r="153" spans="1:20" ht="24.95" customHeight="1" x14ac:dyDescent="0.3">
      <c r="A153" s="31">
        <v>149</v>
      </c>
      <c r="B153" s="15">
        <v>149</v>
      </c>
      <c r="C153" s="15" t="s">
        <v>614</v>
      </c>
      <c r="D153" s="16" t="s">
        <v>615</v>
      </c>
      <c r="E153" s="16" t="s">
        <v>616</v>
      </c>
      <c r="F153" s="17" t="s">
        <v>596</v>
      </c>
      <c r="G153" s="16" t="s">
        <v>319</v>
      </c>
      <c r="H153" s="18">
        <v>1997</v>
      </c>
      <c r="I153" s="18">
        <v>140</v>
      </c>
      <c r="J153" s="16" t="s">
        <v>845</v>
      </c>
      <c r="K153" s="19" t="s">
        <v>748</v>
      </c>
      <c r="L153" s="16"/>
      <c r="M153" s="16"/>
      <c r="N153" s="16"/>
      <c r="O153" s="8" t="str">
        <f t="shared" si="13"/>
        <v>사</v>
      </c>
      <c r="P153" s="21">
        <v>17600</v>
      </c>
      <c r="Q153" s="13" t="str">
        <f t="shared" si="15"/>
        <v>사답</v>
      </c>
      <c r="R153" s="14">
        <f t="shared" si="16"/>
        <v>2464000</v>
      </c>
      <c r="S153" s="14">
        <f t="shared" si="14"/>
        <v>4928000</v>
      </c>
      <c r="T153" s="15"/>
    </row>
    <row r="154" spans="1:20" ht="24.95" customHeight="1" x14ac:dyDescent="0.3">
      <c r="A154" s="31">
        <v>150</v>
      </c>
      <c r="B154" s="15">
        <v>150</v>
      </c>
      <c r="C154" s="15" t="s">
        <v>614</v>
      </c>
      <c r="D154" s="16" t="s">
        <v>615</v>
      </c>
      <c r="E154" s="16" t="s">
        <v>616</v>
      </c>
      <c r="F154" s="17" t="s">
        <v>597</v>
      </c>
      <c r="G154" s="16" t="s">
        <v>319</v>
      </c>
      <c r="H154" s="18">
        <v>3491</v>
      </c>
      <c r="I154" s="18">
        <v>123</v>
      </c>
      <c r="J154" s="16" t="s">
        <v>846</v>
      </c>
      <c r="K154" s="19" t="s">
        <v>731</v>
      </c>
      <c r="L154" s="16"/>
      <c r="M154" s="16"/>
      <c r="N154" s="16"/>
      <c r="O154" s="8" t="str">
        <f t="shared" si="13"/>
        <v>사</v>
      </c>
      <c r="P154" s="21">
        <v>19800</v>
      </c>
      <c r="Q154" s="13" t="str">
        <f t="shared" si="15"/>
        <v>사답</v>
      </c>
      <c r="R154" s="14">
        <f t="shared" si="16"/>
        <v>2435400</v>
      </c>
      <c r="S154" s="14">
        <f t="shared" si="14"/>
        <v>4870800</v>
      </c>
      <c r="T154" s="15"/>
    </row>
    <row r="155" spans="1:20" ht="24.95" customHeight="1" x14ac:dyDescent="0.3">
      <c r="A155" s="31">
        <v>151</v>
      </c>
      <c r="B155" s="35">
        <v>151</v>
      </c>
      <c r="C155" s="15" t="s">
        <v>614</v>
      </c>
      <c r="D155" s="16" t="s">
        <v>615</v>
      </c>
      <c r="E155" s="16" t="s">
        <v>616</v>
      </c>
      <c r="F155" s="17" t="s">
        <v>598</v>
      </c>
      <c r="G155" s="16" t="s">
        <v>319</v>
      </c>
      <c r="H155" s="18">
        <v>545</v>
      </c>
      <c r="I155" s="18">
        <v>9</v>
      </c>
      <c r="J155" s="16" t="s">
        <v>847</v>
      </c>
      <c r="K155" s="19" t="s">
        <v>748</v>
      </c>
      <c r="L155" s="16"/>
      <c r="M155" s="16"/>
      <c r="N155" s="16"/>
      <c r="O155" s="8" t="str">
        <f t="shared" si="13"/>
        <v>사</v>
      </c>
      <c r="P155" s="21">
        <v>19800</v>
      </c>
      <c r="Q155" s="13" t="str">
        <f t="shared" si="15"/>
        <v>사답</v>
      </c>
      <c r="R155" s="14">
        <f t="shared" si="16"/>
        <v>178200</v>
      </c>
      <c r="S155" s="14">
        <f t="shared" si="14"/>
        <v>356400</v>
      </c>
      <c r="T155" s="15"/>
    </row>
    <row r="156" spans="1:20" s="47" customFormat="1" ht="24.95" customHeight="1" x14ac:dyDescent="0.3">
      <c r="A156" s="47">
        <v>152</v>
      </c>
      <c r="B156" s="24">
        <v>152</v>
      </c>
      <c r="C156" s="24" t="s">
        <v>614</v>
      </c>
      <c r="D156" s="25" t="s">
        <v>615</v>
      </c>
      <c r="E156" s="25" t="s">
        <v>616</v>
      </c>
      <c r="F156" s="26" t="s">
        <v>631</v>
      </c>
      <c r="G156" s="25" t="s">
        <v>320</v>
      </c>
      <c r="H156" s="27">
        <v>238</v>
      </c>
      <c r="I156" s="27">
        <v>5</v>
      </c>
      <c r="J156" s="25" t="s">
        <v>819</v>
      </c>
      <c r="K156" s="53">
        <v>359</v>
      </c>
      <c r="L156" s="25"/>
      <c r="M156" s="25"/>
      <c r="N156" s="25"/>
      <c r="O156" s="48" t="str">
        <f t="shared" si="13"/>
        <v>사</v>
      </c>
      <c r="P156" s="55">
        <v>17300</v>
      </c>
      <c r="Q156" s="50" t="str">
        <f t="shared" si="15"/>
        <v>사전</v>
      </c>
      <c r="R156" s="51">
        <f t="shared" si="16"/>
        <v>86500</v>
      </c>
      <c r="S156" s="51">
        <f t="shared" si="14"/>
        <v>173000</v>
      </c>
      <c r="T156" s="24"/>
    </row>
    <row r="157" spans="1:20" ht="24.95" customHeight="1" x14ac:dyDescent="0.3">
      <c r="A157" s="31">
        <v>153</v>
      </c>
      <c r="B157" s="35">
        <v>153</v>
      </c>
      <c r="C157" s="35" t="s">
        <v>614</v>
      </c>
      <c r="D157" s="36" t="s">
        <v>615</v>
      </c>
      <c r="E157" s="36" t="s">
        <v>616</v>
      </c>
      <c r="F157" s="37" t="s">
        <v>629</v>
      </c>
      <c r="G157" s="36" t="s">
        <v>323</v>
      </c>
      <c r="H157" s="38">
        <v>212</v>
      </c>
      <c r="I157" s="38">
        <v>49</v>
      </c>
      <c r="J157" s="36" t="s">
        <v>821</v>
      </c>
      <c r="K157" s="40">
        <v>359</v>
      </c>
      <c r="L157" s="36"/>
      <c r="M157" s="36"/>
      <c r="N157" s="36"/>
      <c r="O157" s="35" t="str">
        <f t="shared" si="13"/>
        <v>사</v>
      </c>
      <c r="P157" s="21">
        <v>800</v>
      </c>
      <c r="Q157" s="13" t="str">
        <f t="shared" si="15"/>
        <v>사도</v>
      </c>
      <c r="R157" s="14">
        <f t="shared" si="16"/>
        <v>39200</v>
      </c>
      <c r="S157" s="14">
        <f t="shared" si="14"/>
        <v>78400</v>
      </c>
      <c r="T157" s="35"/>
    </row>
    <row r="158" spans="1:20" ht="24.95" customHeight="1" x14ac:dyDescent="0.3">
      <c r="A158" s="31">
        <v>154</v>
      </c>
      <c r="B158" s="35">
        <v>154</v>
      </c>
      <c r="C158" s="15" t="s">
        <v>614</v>
      </c>
      <c r="D158" s="16" t="s">
        <v>615</v>
      </c>
      <c r="E158" s="16" t="s">
        <v>616</v>
      </c>
      <c r="F158" s="17" t="s">
        <v>630</v>
      </c>
      <c r="G158" s="16" t="s">
        <v>320</v>
      </c>
      <c r="H158" s="18">
        <v>268</v>
      </c>
      <c r="I158" s="18">
        <v>39</v>
      </c>
      <c r="J158" s="16" t="s">
        <v>840</v>
      </c>
      <c r="K158" s="19" t="s">
        <v>748</v>
      </c>
      <c r="L158" s="16"/>
      <c r="M158" s="16"/>
      <c r="N158" s="16"/>
      <c r="O158" s="8" t="str">
        <f t="shared" si="13"/>
        <v>사</v>
      </c>
      <c r="P158" s="21">
        <v>17300</v>
      </c>
      <c r="Q158" s="13" t="str">
        <f t="shared" si="15"/>
        <v>사전</v>
      </c>
      <c r="R158" s="14">
        <f t="shared" si="16"/>
        <v>674700</v>
      </c>
      <c r="S158" s="14">
        <f t="shared" si="14"/>
        <v>1349400</v>
      </c>
      <c r="T158" s="15"/>
    </row>
    <row r="159" spans="1:20" ht="24.95" customHeight="1" x14ac:dyDescent="0.3">
      <c r="A159" s="31">
        <v>155</v>
      </c>
      <c r="B159" s="15">
        <v>155</v>
      </c>
      <c r="C159" s="15" t="s">
        <v>614</v>
      </c>
      <c r="D159" s="16" t="s">
        <v>615</v>
      </c>
      <c r="E159" s="16" t="s">
        <v>616</v>
      </c>
      <c r="F159" s="17" t="s">
        <v>627</v>
      </c>
      <c r="G159" s="16" t="s">
        <v>323</v>
      </c>
      <c r="H159" s="18">
        <v>30</v>
      </c>
      <c r="I159" s="18">
        <v>27</v>
      </c>
      <c r="J159" s="16" t="s">
        <v>821</v>
      </c>
      <c r="K159" s="19">
        <v>395</v>
      </c>
      <c r="L159" s="16"/>
      <c r="M159" s="16"/>
      <c r="N159" s="16"/>
      <c r="O159" s="8" t="str">
        <f t="shared" si="13"/>
        <v>사</v>
      </c>
      <c r="P159" s="21">
        <v>720</v>
      </c>
      <c r="Q159" s="13" t="str">
        <f t="shared" si="15"/>
        <v>사도</v>
      </c>
      <c r="R159" s="14">
        <f t="shared" si="16"/>
        <v>19440</v>
      </c>
      <c r="S159" s="14">
        <f t="shared" si="14"/>
        <v>38880</v>
      </c>
      <c r="T159" s="15"/>
    </row>
    <row r="160" spans="1:20" ht="24.95" customHeight="1" x14ac:dyDescent="0.3">
      <c r="A160" s="31">
        <v>156</v>
      </c>
      <c r="B160" s="15">
        <v>156</v>
      </c>
      <c r="C160" s="15" t="s">
        <v>614</v>
      </c>
      <c r="D160" s="16" t="s">
        <v>615</v>
      </c>
      <c r="E160" s="16" t="s">
        <v>616</v>
      </c>
      <c r="F160" s="17" t="s">
        <v>628</v>
      </c>
      <c r="G160" s="16" t="s">
        <v>318</v>
      </c>
      <c r="H160" s="18">
        <v>354</v>
      </c>
      <c r="I160" s="18">
        <v>33</v>
      </c>
      <c r="J160" s="16" t="s">
        <v>845</v>
      </c>
      <c r="K160" s="19" t="s">
        <v>748</v>
      </c>
      <c r="L160" s="16"/>
      <c r="M160" s="16"/>
      <c r="N160" s="16"/>
      <c r="O160" s="8" t="str">
        <f t="shared" si="13"/>
        <v>사</v>
      </c>
      <c r="P160" s="21">
        <v>10800</v>
      </c>
      <c r="Q160" s="13" t="str">
        <f t="shared" si="15"/>
        <v>사임</v>
      </c>
      <c r="R160" s="14">
        <f t="shared" si="16"/>
        <v>356400</v>
      </c>
      <c r="S160" s="14">
        <f t="shared" si="14"/>
        <v>712800</v>
      </c>
      <c r="T160" s="15"/>
    </row>
    <row r="161" spans="1:20" ht="24.95" customHeight="1" x14ac:dyDescent="0.3">
      <c r="A161" s="31">
        <v>157</v>
      </c>
      <c r="B161" s="35">
        <v>157</v>
      </c>
      <c r="C161" s="15" t="s">
        <v>614</v>
      </c>
      <c r="D161" s="16" t="s">
        <v>615</v>
      </c>
      <c r="E161" s="16" t="s">
        <v>616</v>
      </c>
      <c r="F161" s="17">
        <v>409</v>
      </c>
      <c r="G161" s="16" t="s">
        <v>318</v>
      </c>
      <c r="H161" s="18">
        <v>1150</v>
      </c>
      <c r="I161" s="18">
        <v>80</v>
      </c>
      <c r="J161" s="16" t="s">
        <v>845</v>
      </c>
      <c r="K161" s="19" t="s">
        <v>748</v>
      </c>
      <c r="L161" s="16"/>
      <c r="M161" s="16"/>
      <c r="N161" s="16"/>
      <c r="O161" s="8" t="str">
        <f t="shared" si="13"/>
        <v>사</v>
      </c>
      <c r="P161" s="23">
        <v>3200</v>
      </c>
      <c r="Q161" s="13" t="str">
        <f t="shared" si="15"/>
        <v>사임</v>
      </c>
      <c r="R161" s="14">
        <f t="shared" si="16"/>
        <v>256000</v>
      </c>
      <c r="S161" s="14">
        <f t="shared" si="14"/>
        <v>512000</v>
      </c>
      <c r="T161" s="15"/>
    </row>
    <row r="162" spans="1:20" ht="24.95" customHeight="1" x14ac:dyDescent="0.3">
      <c r="A162" s="31">
        <v>158</v>
      </c>
      <c r="B162" s="15">
        <v>158</v>
      </c>
      <c r="C162" s="15" t="s">
        <v>614</v>
      </c>
      <c r="D162" s="16" t="s">
        <v>615</v>
      </c>
      <c r="E162" s="16" t="s">
        <v>616</v>
      </c>
      <c r="F162" s="17">
        <v>413</v>
      </c>
      <c r="G162" s="16" t="s">
        <v>319</v>
      </c>
      <c r="H162" s="18">
        <v>324</v>
      </c>
      <c r="I162" s="18">
        <v>1</v>
      </c>
      <c r="J162" s="16" t="s">
        <v>848</v>
      </c>
      <c r="K162" s="19" t="s">
        <v>751</v>
      </c>
      <c r="L162" s="16"/>
      <c r="M162" s="16"/>
      <c r="N162" s="16"/>
      <c r="O162" s="8" t="str">
        <f t="shared" si="13"/>
        <v>사</v>
      </c>
      <c r="P162" s="21">
        <v>17300</v>
      </c>
      <c r="Q162" s="13" t="str">
        <f t="shared" si="15"/>
        <v>사답</v>
      </c>
      <c r="R162" s="14">
        <f t="shared" si="16"/>
        <v>17300</v>
      </c>
      <c r="S162" s="14">
        <f t="shared" si="14"/>
        <v>34600</v>
      </c>
      <c r="T162" s="15"/>
    </row>
    <row r="163" spans="1:20" ht="24.95" customHeight="1" x14ac:dyDescent="0.3">
      <c r="A163" s="31">
        <v>159</v>
      </c>
      <c r="B163" s="15">
        <v>159</v>
      </c>
      <c r="C163" s="15" t="s">
        <v>614</v>
      </c>
      <c r="D163" s="16" t="s">
        <v>615</v>
      </c>
      <c r="E163" s="16" t="s">
        <v>616</v>
      </c>
      <c r="F163" s="17">
        <v>412</v>
      </c>
      <c r="G163" s="16" t="s">
        <v>319</v>
      </c>
      <c r="H163" s="18">
        <v>2060</v>
      </c>
      <c r="I163" s="18">
        <v>18</v>
      </c>
      <c r="J163" s="16" t="s">
        <v>849</v>
      </c>
      <c r="K163" s="19" t="s">
        <v>681</v>
      </c>
      <c r="L163" s="16"/>
      <c r="M163" s="16"/>
      <c r="N163" s="16"/>
      <c r="O163" s="8" t="str">
        <f t="shared" si="13"/>
        <v>사</v>
      </c>
      <c r="P163" s="23">
        <v>16400</v>
      </c>
      <c r="Q163" s="13" t="str">
        <f t="shared" si="15"/>
        <v>사답</v>
      </c>
      <c r="R163" s="14">
        <f t="shared" si="16"/>
        <v>295200</v>
      </c>
      <c r="S163" s="14">
        <f t="shared" si="14"/>
        <v>590400</v>
      </c>
      <c r="T163" s="15"/>
    </row>
    <row r="164" spans="1:20" ht="24.95" customHeight="1" x14ac:dyDescent="0.3">
      <c r="A164" s="31">
        <v>160</v>
      </c>
      <c r="B164" s="35">
        <v>160</v>
      </c>
      <c r="C164" s="15" t="s">
        <v>614</v>
      </c>
      <c r="D164" s="16" t="s">
        <v>615</v>
      </c>
      <c r="E164" s="16" t="s">
        <v>616</v>
      </c>
      <c r="F164" s="17">
        <v>414</v>
      </c>
      <c r="G164" s="16" t="s">
        <v>320</v>
      </c>
      <c r="H164" s="18">
        <v>701</v>
      </c>
      <c r="I164" s="18">
        <v>2</v>
      </c>
      <c r="J164" s="16" t="s">
        <v>850</v>
      </c>
      <c r="K164" s="19" t="s">
        <v>751</v>
      </c>
      <c r="L164" s="16"/>
      <c r="M164" s="16"/>
      <c r="N164" s="16"/>
      <c r="O164" s="8" t="str">
        <f t="shared" si="13"/>
        <v>사</v>
      </c>
      <c r="P164" s="23">
        <v>17300</v>
      </c>
      <c r="Q164" s="13" t="str">
        <f t="shared" si="15"/>
        <v>사전</v>
      </c>
      <c r="R164" s="14">
        <f t="shared" si="16"/>
        <v>34600</v>
      </c>
      <c r="S164" s="14">
        <f t="shared" si="14"/>
        <v>69200</v>
      </c>
      <c r="T164" s="15"/>
    </row>
    <row r="165" spans="1:20" ht="24.95" customHeight="1" x14ac:dyDescent="0.3">
      <c r="A165" s="31">
        <v>161</v>
      </c>
      <c r="B165" s="15">
        <v>161</v>
      </c>
      <c r="C165" s="15" t="s">
        <v>614</v>
      </c>
      <c r="D165" s="16" t="s">
        <v>615</v>
      </c>
      <c r="E165" s="16" t="s">
        <v>616</v>
      </c>
      <c r="F165" s="17">
        <v>521</v>
      </c>
      <c r="G165" s="16" t="s">
        <v>687</v>
      </c>
      <c r="H165" s="18">
        <v>1521</v>
      </c>
      <c r="I165" s="18">
        <v>4</v>
      </c>
      <c r="J165" s="16" t="s">
        <v>654</v>
      </c>
      <c r="K165" s="19"/>
      <c r="L165" s="16"/>
      <c r="M165" s="16"/>
      <c r="N165" s="16"/>
      <c r="O165" s="8" t="s">
        <v>711</v>
      </c>
      <c r="P165" s="23"/>
      <c r="Q165" s="13" t="s">
        <v>712</v>
      </c>
      <c r="R165" s="14"/>
      <c r="S165" s="14"/>
      <c r="T165" s="15"/>
    </row>
    <row r="166" spans="1:20" ht="24.95" customHeight="1" x14ac:dyDescent="0.3">
      <c r="B166" s="15" t="s">
        <v>756</v>
      </c>
      <c r="C166" s="15"/>
      <c r="D166" s="16"/>
      <c r="E166" s="16"/>
      <c r="F166" s="17">
        <v>161</v>
      </c>
      <c r="G166" s="16"/>
      <c r="H166" s="18"/>
      <c r="I166" s="18">
        <v>61229</v>
      </c>
      <c r="J166" s="16"/>
      <c r="K166" s="22"/>
      <c r="L166" s="16"/>
      <c r="M166" s="16"/>
      <c r="N166" s="16"/>
      <c r="O166" s="8"/>
      <c r="P166" s="23"/>
      <c r="Q166" s="13"/>
      <c r="R166" s="14"/>
      <c r="S166" s="14"/>
      <c r="T166" s="15"/>
    </row>
    <row r="167" spans="1:20" ht="24.95" customHeight="1" x14ac:dyDescent="0.3">
      <c r="B167" s="15"/>
      <c r="C167" s="15"/>
      <c r="D167" s="16"/>
      <c r="E167" s="16"/>
      <c r="F167" s="17"/>
      <c r="G167" s="16"/>
      <c r="H167" s="18"/>
      <c r="I167" s="18"/>
      <c r="J167" s="41"/>
      <c r="K167" s="20"/>
      <c r="L167" s="16"/>
      <c r="M167" s="16"/>
      <c r="N167" s="16"/>
      <c r="O167" s="8"/>
      <c r="P167" s="23"/>
      <c r="Q167" s="13"/>
      <c r="R167" s="14"/>
      <c r="S167" s="14"/>
      <c r="T167" s="15"/>
    </row>
    <row r="168" spans="1:20" ht="24.95" customHeight="1" x14ac:dyDescent="0.3">
      <c r="B168" s="15"/>
      <c r="C168" s="15"/>
      <c r="D168" s="16"/>
      <c r="E168" s="16"/>
      <c r="F168" s="17"/>
      <c r="G168" s="16"/>
      <c r="H168" s="18"/>
      <c r="I168" s="18"/>
      <c r="J168" s="16"/>
      <c r="K168" s="20"/>
      <c r="L168" s="16"/>
      <c r="M168" s="16"/>
      <c r="N168" s="16"/>
      <c r="O168" s="8"/>
      <c r="P168" s="23"/>
      <c r="Q168" s="13"/>
      <c r="R168" s="14"/>
      <c r="S168" s="14"/>
      <c r="T168" s="15"/>
    </row>
    <row r="169" spans="1:20" s="56" customFormat="1" ht="24.95" customHeight="1" x14ac:dyDescent="0.3">
      <c r="B169" s="15"/>
      <c r="C169" s="15"/>
      <c r="D169" s="16"/>
      <c r="E169" s="16"/>
      <c r="F169" s="17"/>
      <c r="G169" s="16"/>
      <c r="H169" s="18"/>
      <c r="I169" s="18"/>
      <c r="J169" s="16"/>
      <c r="K169" s="20"/>
      <c r="L169" s="16"/>
      <c r="M169" s="16"/>
      <c r="N169" s="16"/>
      <c r="O169" s="63"/>
      <c r="P169" s="58"/>
      <c r="Q169" s="59"/>
      <c r="R169" s="60"/>
      <c r="S169" s="60"/>
      <c r="T169" s="57"/>
    </row>
    <row r="170" spans="1:20" ht="24.95" customHeight="1" x14ac:dyDescent="0.3"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</row>
    <row r="171" spans="1:20" ht="24.95" customHeight="1" x14ac:dyDescent="0.3"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</row>
    <row r="172" spans="1:20" ht="24.95" customHeight="1" x14ac:dyDescent="0.3"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</row>
    <row r="173" spans="1:20" ht="24.95" customHeight="1" x14ac:dyDescent="0.3"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</row>
    <row r="174" spans="1:20" ht="24.95" customHeight="1" x14ac:dyDescent="0.3"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</row>
    <row r="175" spans="1:20" ht="24.95" customHeight="1" x14ac:dyDescent="0.3"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</row>
  </sheetData>
  <autoFilter ref="A4:U166"/>
  <mergeCells count="9">
    <mergeCell ref="B2:O2"/>
    <mergeCell ref="B3:B4"/>
    <mergeCell ref="C3:E3"/>
    <mergeCell ref="F3:F4"/>
    <mergeCell ref="G3:G4"/>
    <mergeCell ref="J3:K3"/>
    <mergeCell ref="L3:M3"/>
    <mergeCell ref="N3:N4"/>
    <mergeCell ref="O3:O4"/>
  </mergeCells>
  <phoneticPr fontId="1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L121"/>
  <sheetViews>
    <sheetView workbookViewId="0">
      <selection activeCell="B23" sqref="B23"/>
    </sheetView>
  </sheetViews>
  <sheetFormatPr defaultRowHeight="16.5" x14ac:dyDescent="0.3"/>
  <cols>
    <col min="2" max="2" width="44.875" customWidth="1"/>
    <col min="4" max="4" width="22.125" customWidth="1"/>
    <col min="5" max="5" width="42.62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 t="s">
        <v>12</v>
      </c>
      <c r="B2" t="s">
        <v>13</v>
      </c>
      <c r="C2" t="s">
        <v>14</v>
      </c>
      <c r="D2" t="s">
        <v>15</v>
      </c>
      <c r="E2" t="s">
        <v>16</v>
      </c>
      <c r="F2">
        <v>1169</v>
      </c>
      <c r="G2">
        <v>186</v>
      </c>
      <c r="H2">
        <v>422200</v>
      </c>
      <c r="I2">
        <v>2015</v>
      </c>
      <c r="J2" t="s">
        <v>17</v>
      </c>
      <c r="K2" t="s">
        <v>18</v>
      </c>
      <c r="L2">
        <v>78529200</v>
      </c>
    </row>
    <row r="3" spans="1:12" x14ac:dyDescent="0.3">
      <c r="A3" t="s">
        <v>19</v>
      </c>
      <c r="B3" t="s">
        <v>13</v>
      </c>
      <c r="C3" t="s">
        <v>20</v>
      </c>
      <c r="D3" t="s">
        <v>21</v>
      </c>
      <c r="F3">
        <v>783</v>
      </c>
      <c r="G3">
        <v>732.5</v>
      </c>
      <c r="H3">
        <v>138600</v>
      </c>
      <c r="I3">
        <v>2015</v>
      </c>
      <c r="J3" t="s">
        <v>17</v>
      </c>
      <c r="K3" t="s">
        <v>22</v>
      </c>
      <c r="L3">
        <v>101524500</v>
      </c>
    </row>
    <row r="4" spans="1:12" x14ac:dyDescent="0.3">
      <c r="A4" t="s">
        <v>23</v>
      </c>
      <c r="B4" t="s">
        <v>13</v>
      </c>
      <c r="C4" t="s">
        <v>24</v>
      </c>
      <c r="D4" t="s">
        <v>21</v>
      </c>
      <c r="F4">
        <v>1164</v>
      </c>
      <c r="G4">
        <v>1121.5999999999999</v>
      </c>
      <c r="H4">
        <v>138600</v>
      </c>
      <c r="I4">
        <v>2015</v>
      </c>
      <c r="J4" t="s">
        <v>17</v>
      </c>
      <c r="K4" t="s">
        <v>22</v>
      </c>
      <c r="L4">
        <v>155453759</v>
      </c>
    </row>
    <row r="5" spans="1:12" x14ac:dyDescent="0.3">
      <c r="A5" t="s">
        <v>25</v>
      </c>
      <c r="B5" t="s">
        <v>13</v>
      </c>
      <c r="C5" t="s">
        <v>26</v>
      </c>
      <c r="D5" t="s">
        <v>27</v>
      </c>
      <c r="E5" t="s">
        <v>28</v>
      </c>
      <c r="F5">
        <v>84</v>
      </c>
      <c r="G5">
        <v>21.3</v>
      </c>
      <c r="H5">
        <v>366600</v>
      </c>
      <c r="I5">
        <v>2015</v>
      </c>
      <c r="J5" t="s">
        <v>17</v>
      </c>
      <c r="K5" t="s">
        <v>29</v>
      </c>
      <c r="L5">
        <v>7808580</v>
      </c>
    </row>
    <row r="6" spans="1:12" x14ac:dyDescent="0.3">
      <c r="A6" t="s">
        <v>30</v>
      </c>
      <c r="B6" t="s">
        <v>13</v>
      </c>
      <c r="C6" t="s">
        <v>31</v>
      </c>
      <c r="D6" t="s">
        <v>32</v>
      </c>
      <c r="F6">
        <v>165</v>
      </c>
      <c r="G6">
        <v>38.1</v>
      </c>
      <c r="H6">
        <v>138600</v>
      </c>
      <c r="I6">
        <v>2015</v>
      </c>
      <c r="J6" t="s">
        <v>17</v>
      </c>
      <c r="K6" t="s">
        <v>33</v>
      </c>
      <c r="L6">
        <v>5280660</v>
      </c>
    </row>
    <row r="7" spans="1:12" x14ac:dyDescent="0.3">
      <c r="A7" t="s">
        <v>34</v>
      </c>
      <c r="B7" t="s">
        <v>13</v>
      </c>
      <c r="C7" t="s">
        <v>35</v>
      </c>
      <c r="D7" t="s">
        <v>36</v>
      </c>
      <c r="E7" t="s">
        <v>37</v>
      </c>
      <c r="F7">
        <v>7630</v>
      </c>
      <c r="G7">
        <v>440</v>
      </c>
      <c r="H7">
        <v>342700</v>
      </c>
      <c r="I7">
        <v>2015</v>
      </c>
      <c r="J7" t="s">
        <v>17</v>
      </c>
      <c r="K7" t="s">
        <v>29</v>
      </c>
      <c r="L7">
        <v>150788000</v>
      </c>
    </row>
    <row r="8" spans="1:12" x14ac:dyDescent="0.3">
      <c r="A8" t="s">
        <v>38</v>
      </c>
      <c r="B8" t="s">
        <v>13</v>
      </c>
      <c r="C8" t="s">
        <v>39</v>
      </c>
      <c r="D8" t="s">
        <v>21</v>
      </c>
      <c r="F8">
        <v>33</v>
      </c>
      <c r="G8">
        <v>37.9</v>
      </c>
      <c r="H8">
        <v>138000</v>
      </c>
      <c r="I8">
        <v>1995</v>
      </c>
      <c r="J8" t="s">
        <v>40</v>
      </c>
      <c r="K8" t="s">
        <v>22</v>
      </c>
      <c r="L8">
        <v>5230199</v>
      </c>
    </row>
    <row r="9" spans="1:12" x14ac:dyDescent="0.3">
      <c r="A9" t="s">
        <v>41</v>
      </c>
      <c r="B9" t="s">
        <v>13</v>
      </c>
      <c r="C9" t="s">
        <v>42</v>
      </c>
      <c r="D9" t="s">
        <v>36</v>
      </c>
      <c r="E9" t="s">
        <v>37</v>
      </c>
      <c r="F9">
        <v>4</v>
      </c>
      <c r="G9">
        <v>2.1</v>
      </c>
      <c r="H9">
        <v>138600</v>
      </c>
      <c r="I9">
        <v>2015</v>
      </c>
      <c r="J9" t="s">
        <v>40</v>
      </c>
      <c r="K9" t="s">
        <v>29</v>
      </c>
      <c r="L9">
        <v>291060</v>
      </c>
    </row>
    <row r="10" spans="1:12" x14ac:dyDescent="0.3">
      <c r="A10" t="s">
        <v>43</v>
      </c>
      <c r="B10" t="s">
        <v>13</v>
      </c>
      <c r="C10" t="s">
        <v>44</v>
      </c>
      <c r="D10" t="s">
        <v>36</v>
      </c>
      <c r="E10" t="s">
        <v>37</v>
      </c>
      <c r="F10">
        <v>1372</v>
      </c>
      <c r="G10">
        <v>1380.5</v>
      </c>
      <c r="H10">
        <v>138600</v>
      </c>
      <c r="I10">
        <v>2015</v>
      </c>
      <c r="J10" t="s">
        <v>40</v>
      </c>
      <c r="K10" t="s">
        <v>29</v>
      </c>
      <c r="L10">
        <v>191337300</v>
      </c>
    </row>
    <row r="11" spans="1:12" x14ac:dyDescent="0.3">
      <c r="A11" t="s">
        <v>45</v>
      </c>
      <c r="B11" t="s">
        <v>13</v>
      </c>
      <c r="C11" t="s">
        <v>46</v>
      </c>
      <c r="D11" t="s">
        <v>36</v>
      </c>
      <c r="E11" t="s">
        <v>37</v>
      </c>
      <c r="F11">
        <v>56</v>
      </c>
      <c r="G11">
        <v>49.2</v>
      </c>
      <c r="H11">
        <v>138600</v>
      </c>
      <c r="I11">
        <v>2015</v>
      </c>
      <c r="J11" t="s">
        <v>40</v>
      </c>
      <c r="K11" t="s">
        <v>29</v>
      </c>
      <c r="L11">
        <v>6819120</v>
      </c>
    </row>
    <row r="12" spans="1:12" x14ac:dyDescent="0.3">
      <c r="A12" t="s">
        <v>47</v>
      </c>
      <c r="B12" t="s">
        <v>13</v>
      </c>
      <c r="C12" t="s">
        <v>48</v>
      </c>
      <c r="D12" t="s">
        <v>36</v>
      </c>
      <c r="E12" t="s">
        <v>37</v>
      </c>
      <c r="F12">
        <v>294</v>
      </c>
      <c r="G12">
        <v>280.2</v>
      </c>
      <c r="H12">
        <v>138600</v>
      </c>
      <c r="I12">
        <v>2015</v>
      </c>
      <c r="J12" t="s">
        <v>17</v>
      </c>
      <c r="K12" t="s">
        <v>29</v>
      </c>
      <c r="L12">
        <v>38835719</v>
      </c>
    </row>
    <row r="13" spans="1:12" x14ac:dyDescent="0.3">
      <c r="A13" t="s">
        <v>49</v>
      </c>
      <c r="B13" t="s">
        <v>13</v>
      </c>
      <c r="C13" t="s">
        <v>50</v>
      </c>
      <c r="D13" t="s">
        <v>36</v>
      </c>
      <c r="E13" t="s">
        <v>37</v>
      </c>
      <c r="F13">
        <v>8</v>
      </c>
      <c r="G13">
        <v>9.5</v>
      </c>
      <c r="H13">
        <v>391000</v>
      </c>
      <c r="I13">
        <v>2015</v>
      </c>
      <c r="J13" t="s">
        <v>40</v>
      </c>
      <c r="K13" t="s">
        <v>29</v>
      </c>
      <c r="L13">
        <v>3714500</v>
      </c>
    </row>
    <row r="14" spans="1:12" x14ac:dyDescent="0.3">
      <c r="A14" t="s">
        <v>51</v>
      </c>
      <c r="B14" t="s">
        <v>13</v>
      </c>
      <c r="C14" t="s">
        <v>52</v>
      </c>
      <c r="D14" t="s">
        <v>21</v>
      </c>
      <c r="F14">
        <v>337</v>
      </c>
      <c r="G14">
        <v>229.1</v>
      </c>
      <c r="H14">
        <v>145200</v>
      </c>
      <c r="I14">
        <v>2015</v>
      </c>
      <c r="J14" t="s">
        <v>17</v>
      </c>
      <c r="K14" t="s">
        <v>22</v>
      </c>
      <c r="L14">
        <v>33265319</v>
      </c>
    </row>
    <row r="15" spans="1:12" x14ac:dyDescent="0.3">
      <c r="A15" t="s">
        <v>53</v>
      </c>
      <c r="B15" t="s">
        <v>13</v>
      </c>
      <c r="C15" t="s">
        <v>290</v>
      </c>
      <c r="D15" t="s">
        <v>54</v>
      </c>
      <c r="E15" t="s">
        <v>55</v>
      </c>
      <c r="F15">
        <v>2502</v>
      </c>
      <c r="G15">
        <v>84.4</v>
      </c>
      <c r="H15">
        <v>453200</v>
      </c>
      <c r="I15">
        <v>2015</v>
      </c>
      <c r="J15" t="s">
        <v>17</v>
      </c>
      <c r="K15" t="s">
        <v>18</v>
      </c>
      <c r="L15">
        <v>38250080</v>
      </c>
    </row>
    <row r="16" spans="1:12" x14ac:dyDescent="0.3">
      <c r="A16" t="s">
        <v>56</v>
      </c>
      <c r="B16" t="s">
        <v>13</v>
      </c>
      <c r="C16" t="s">
        <v>291</v>
      </c>
      <c r="D16" t="s">
        <v>54</v>
      </c>
      <c r="E16" t="s">
        <v>55</v>
      </c>
      <c r="F16">
        <v>376</v>
      </c>
      <c r="G16">
        <v>307.60000000000002</v>
      </c>
      <c r="H16">
        <v>453200</v>
      </c>
      <c r="I16">
        <v>2015</v>
      </c>
      <c r="J16" t="s">
        <v>17</v>
      </c>
      <c r="K16" t="s">
        <v>18</v>
      </c>
      <c r="L16">
        <v>139404320</v>
      </c>
    </row>
    <row r="17" spans="1:12" x14ac:dyDescent="0.3">
      <c r="A17" t="s">
        <v>57</v>
      </c>
      <c r="B17" t="s">
        <v>13</v>
      </c>
      <c r="C17" t="s">
        <v>58</v>
      </c>
      <c r="D17" t="s">
        <v>59</v>
      </c>
      <c r="F17">
        <v>5934</v>
      </c>
      <c r="G17">
        <v>2264.8000000000002</v>
      </c>
      <c r="H17">
        <v>138600</v>
      </c>
      <c r="I17">
        <v>2015</v>
      </c>
      <c r="J17" t="s">
        <v>17</v>
      </c>
      <c r="K17" t="s">
        <v>22</v>
      </c>
      <c r="L17">
        <v>313901280</v>
      </c>
    </row>
    <row r="18" spans="1:12" x14ac:dyDescent="0.3">
      <c r="A18" t="s">
        <v>60</v>
      </c>
      <c r="B18" t="s">
        <v>61</v>
      </c>
      <c r="C18" t="s">
        <v>292</v>
      </c>
      <c r="D18" t="s">
        <v>62</v>
      </c>
      <c r="E18" t="s">
        <v>63</v>
      </c>
      <c r="F18">
        <v>405</v>
      </c>
      <c r="G18">
        <v>139.4</v>
      </c>
      <c r="H18">
        <v>348800</v>
      </c>
      <c r="I18">
        <v>2015</v>
      </c>
      <c r="J18" t="s">
        <v>17</v>
      </c>
      <c r="K18" t="s">
        <v>18</v>
      </c>
      <c r="L18">
        <v>48622720</v>
      </c>
    </row>
    <row r="19" spans="1:12" x14ac:dyDescent="0.3">
      <c r="A19" t="s">
        <v>64</v>
      </c>
      <c r="B19" t="s">
        <v>61</v>
      </c>
      <c r="C19" t="s">
        <v>65</v>
      </c>
      <c r="D19" t="s">
        <v>66</v>
      </c>
      <c r="E19" t="s">
        <v>67</v>
      </c>
      <c r="F19">
        <v>2999</v>
      </c>
      <c r="G19">
        <v>5.0999999999999996</v>
      </c>
      <c r="H19">
        <v>118800</v>
      </c>
      <c r="I19">
        <v>2015</v>
      </c>
      <c r="J19" t="s">
        <v>17</v>
      </c>
      <c r="K19" t="s">
        <v>29</v>
      </c>
      <c r="L19">
        <v>605879</v>
      </c>
    </row>
    <row r="20" spans="1:12" x14ac:dyDescent="0.3">
      <c r="A20" t="s">
        <v>68</v>
      </c>
      <c r="B20" t="s">
        <v>61</v>
      </c>
      <c r="C20" t="s">
        <v>69</v>
      </c>
      <c r="D20" t="s">
        <v>62</v>
      </c>
      <c r="E20" t="s">
        <v>63</v>
      </c>
      <c r="F20">
        <v>3</v>
      </c>
      <c r="G20">
        <v>1.1000000000000001</v>
      </c>
      <c r="H20">
        <v>118800</v>
      </c>
      <c r="I20">
        <v>2015</v>
      </c>
      <c r="J20" t="s">
        <v>40</v>
      </c>
      <c r="K20" t="s">
        <v>18</v>
      </c>
      <c r="L20">
        <v>130680</v>
      </c>
    </row>
    <row r="21" spans="1:12" x14ac:dyDescent="0.3">
      <c r="A21" t="s">
        <v>70</v>
      </c>
      <c r="B21" t="s">
        <v>61</v>
      </c>
      <c r="C21" t="s">
        <v>293</v>
      </c>
      <c r="D21" t="s">
        <v>32</v>
      </c>
      <c r="F21">
        <v>15</v>
      </c>
      <c r="G21">
        <v>12.4</v>
      </c>
      <c r="H21">
        <v>118800</v>
      </c>
      <c r="I21">
        <v>2015</v>
      </c>
      <c r="J21" t="s">
        <v>17</v>
      </c>
      <c r="K21" t="s">
        <v>33</v>
      </c>
      <c r="L21">
        <v>1473120</v>
      </c>
    </row>
    <row r="22" spans="1:12" x14ac:dyDescent="0.3">
      <c r="A22" t="s">
        <v>71</v>
      </c>
      <c r="B22" t="s">
        <v>61</v>
      </c>
      <c r="C22" t="s">
        <v>72</v>
      </c>
      <c r="D22" t="s">
        <v>73</v>
      </c>
      <c r="E22" t="s">
        <v>74</v>
      </c>
      <c r="F22">
        <v>7877</v>
      </c>
      <c r="G22">
        <v>2286.1</v>
      </c>
      <c r="H22">
        <v>362800</v>
      </c>
      <c r="I22">
        <v>2015</v>
      </c>
      <c r="J22" t="s">
        <v>17</v>
      </c>
      <c r="K22" t="s">
        <v>29</v>
      </c>
      <c r="L22">
        <v>829397079</v>
      </c>
    </row>
    <row r="23" spans="1:12" x14ac:dyDescent="0.3">
      <c r="A23" t="s">
        <v>75</v>
      </c>
      <c r="B23" t="s">
        <v>61</v>
      </c>
      <c r="C23" t="s">
        <v>294</v>
      </c>
      <c r="D23" t="s">
        <v>32</v>
      </c>
      <c r="F23">
        <v>60</v>
      </c>
      <c r="G23">
        <v>57.9</v>
      </c>
      <c r="H23">
        <v>118800</v>
      </c>
      <c r="I23">
        <v>2015</v>
      </c>
      <c r="J23" t="s">
        <v>17</v>
      </c>
      <c r="K23" t="s">
        <v>33</v>
      </c>
      <c r="L23">
        <v>6878519</v>
      </c>
    </row>
    <row r="24" spans="1:12" x14ac:dyDescent="0.3">
      <c r="A24" t="s">
        <v>76</v>
      </c>
      <c r="B24" t="s">
        <v>61</v>
      </c>
      <c r="C24" t="s">
        <v>77</v>
      </c>
      <c r="D24" t="s">
        <v>59</v>
      </c>
      <c r="F24">
        <v>1358</v>
      </c>
      <c r="G24">
        <v>597.9</v>
      </c>
      <c r="H24">
        <v>118800</v>
      </c>
      <c r="I24">
        <v>2015</v>
      </c>
      <c r="J24" t="s">
        <v>17</v>
      </c>
      <c r="K24" t="s">
        <v>22</v>
      </c>
      <c r="L24">
        <v>71030519</v>
      </c>
    </row>
    <row r="25" spans="1:12" ht="17.25" thickBot="1" x14ac:dyDescent="0.35">
      <c r="A25" t="s">
        <v>78</v>
      </c>
      <c r="B25" t="s">
        <v>61</v>
      </c>
      <c r="C25" t="s">
        <v>79</v>
      </c>
      <c r="D25" t="s">
        <v>59</v>
      </c>
      <c r="F25">
        <v>236</v>
      </c>
      <c r="G25">
        <v>0.3</v>
      </c>
      <c r="H25">
        <v>44500</v>
      </c>
      <c r="I25">
        <v>1995</v>
      </c>
      <c r="J25" t="s">
        <v>17</v>
      </c>
      <c r="K25" t="s">
        <v>22</v>
      </c>
      <c r="L25">
        <v>13349</v>
      </c>
    </row>
    <row r="26" spans="1:12" x14ac:dyDescent="0.3">
      <c r="A26" t="s">
        <v>80</v>
      </c>
      <c r="B26" t="s">
        <v>13</v>
      </c>
      <c r="C26" t="s">
        <v>81</v>
      </c>
      <c r="D26" t="s">
        <v>21</v>
      </c>
      <c r="F26">
        <v>30</v>
      </c>
      <c r="G26">
        <v>0.5</v>
      </c>
      <c r="H26">
        <v>37900</v>
      </c>
      <c r="I26">
        <v>1995</v>
      </c>
      <c r="J26" t="s">
        <v>17</v>
      </c>
      <c r="K26" t="s">
        <v>22</v>
      </c>
      <c r="L26">
        <v>18950</v>
      </c>
    </row>
    <row r="27" spans="1:12" x14ac:dyDescent="0.3">
      <c r="A27" t="s">
        <v>82</v>
      </c>
      <c r="B27" t="s">
        <v>13</v>
      </c>
      <c r="C27" t="s">
        <v>83</v>
      </c>
      <c r="D27" t="s">
        <v>21</v>
      </c>
      <c r="F27">
        <v>7</v>
      </c>
      <c r="G27">
        <v>0.1</v>
      </c>
      <c r="H27">
        <v>359500</v>
      </c>
      <c r="I27">
        <v>2015</v>
      </c>
      <c r="J27" t="s">
        <v>17</v>
      </c>
      <c r="K27" t="s">
        <v>22</v>
      </c>
      <c r="L27">
        <v>35950</v>
      </c>
    </row>
    <row r="28" spans="1:12" x14ac:dyDescent="0.3">
      <c r="A28" t="s">
        <v>84</v>
      </c>
      <c r="B28" t="s">
        <v>13</v>
      </c>
      <c r="C28" t="s">
        <v>85</v>
      </c>
      <c r="D28" t="s">
        <v>21</v>
      </c>
      <c r="F28">
        <v>98</v>
      </c>
      <c r="G28">
        <v>86.5</v>
      </c>
      <c r="H28">
        <v>37900</v>
      </c>
      <c r="I28">
        <v>1995</v>
      </c>
      <c r="J28" t="s">
        <v>40</v>
      </c>
      <c r="K28" t="s">
        <v>22</v>
      </c>
      <c r="L28">
        <v>3278350</v>
      </c>
    </row>
    <row r="29" spans="1:12" x14ac:dyDescent="0.3">
      <c r="A29" t="s">
        <v>86</v>
      </c>
      <c r="B29" t="s">
        <v>13</v>
      </c>
      <c r="C29" t="s">
        <v>87</v>
      </c>
      <c r="D29" t="s">
        <v>21</v>
      </c>
      <c r="F29">
        <v>165</v>
      </c>
      <c r="G29">
        <v>146.30000000000001</v>
      </c>
      <c r="H29">
        <v>37900</v>
      </c>
      <c r="I29">
        <v>1995</v>
      </c>
      <c r="J29" t="s">
        <v>17</v>
      </c>
      <c r="K29" t="s">
        <v>22</v>
      </c>
      <c r="L29">
        <v>5544770</v>
      </c>
    </row>
    <row r="30" spans="1:12" x14ac:dyDescent="0.3">
      <c r="A30" t="s">
        <v>88</v>
      </c>
      <c r="B30" t="s">
        <v>13</v>
      </c>
      <c r="C30" t="s">
        <v>89</v>
      </c>
      <c r="D30" t="s">
        <v>21</v>
      </c>
      <c r="F30">
        <v>491</v>
      </c>
      <c r="G30">
        <v>166.7</v>
      </c>
      <c r="H30">
        <v>138600</v>
      </c>
      <c r="I30">
        <v>2015</v>
      </c>
      <c r="J30" t="s">
        <v>17</v>
      </c>
      <c r="K30" t="s">
        <v>22</v>
      </c>
      <c r="L30">
        <v>23104619</v>
      </c>
    </row>
    <row r="31" spans="1:12" x14ac:dyDescent="0.3">
      <c r="A31" t="s">
        <v>90</v>
      </c>
      <c r="B31" t="s">
        <v>13</v>
      </c>
      <c r="C31" t="s">
        <v>91</v>
      </c>
      <c r="D31" t="s">
        <v>92</v>
      </c>
      <c r="F31">
        <v>1177</v>
      </c>
      <c r="G31">
        <v>1167.4000000000001</v>
      </c>
      <c r="H31">
        <v>333000</v>
      </c>
      <c r="I31">
        <v>2015</v>
      </c>
      <c r="J31" t="s">
        <v>17</v>
      </c>
      <c r="K31" t="s">
        <v>22</v>
      </c>
      <c r="L31">
        <v>388744200</v>
      </c>
    </row>
    <row r="32" spans="1:12" x14ac:dyDescent="0.3">
      <c r="A32" t="s">
        <v>93</v>
      </c>
      <c r="B32" t="s">
        <v>13</v>
      </c>
      <c r="C32" t="s">
        <v>94</v>
      </c>
      <c r="D32" t="s">
        <v>95</v>
      </c>
      <c r="E32" t="s">
        <v>96</v>
      </c>
      <c r="F32">
        <v>1850</v>
      </c>
      <c r="G32">
        <v>638.1</v>
      </c>
      <c r="H32">
        <v>420000</v>
      </c>
      <c r="I32">
        <v>2015</v>
      </c>
      <c r="J32" t="s">
        <v>17</v>
      </c>
      <c r="K32" t="s">
        <v>18</v>
      </c>
      <c r="L32">
        <v>268002000</v>
      </c>
    </row>
    <row r="33" spans="1:12" x14ac:dyDescent="0.3">
      <c r="A33" t="s">
        <v>97</v>
      </c>
      <c r="B33" t="s">
        <v>13</v>
      </c>
      <c r="C33" t="s">
        <v>98</v>
      </c>
      <c r="D33" t="s">
        <v>92</v>
      </c>
      <c r="F33">
        <v>166</v>
      </c>
      <c r="G33">
        <v>189.4</v>
      </c>
      <c r="H33">
        <v>138600</v>
      </c>
      <c r="I33">
        <v>2015</v>
      </c>
      <c r="J33" t="s">
        <v>17</v>
      </c>
      <c r="K33" t="s">
        <v>22</v>
      </c>
      <c r="L33">
        <v>26250840</v>
      </c>
    </row>
    <row r="34" spans="1:12" x14ac:dyDescent="0.3">
      <c r="A34" t="s">
        <v>99</v>
      </c>
      <c r="B34" t="s">
        <v>13</v>
      </c>
      <c r="C34" t="s">
        <v>100</v>
      </c>
      <c r="D34" t="s">
        <v>21</v>
      </c>
      <c r="F34">
        <v>43</v>
      </c>
      <c r="G34">
        <v>44.4</v>
      </c>
      <c r="H34">
        <v>342700</v>
      </c>
      <c r="I34">
        <v>2015</v>
      </c>
      <c r="J34" t="s">
        <v>40</v>
      </c>
      <c r="K34" t="s">
        <v>22</v>
      </c>
      <c r="L34">
        <v>15215879</v>
      </c>
    </row>
    <row r="35" spans="1:12" x14ac:dyDescent="0.3">
      <c r="A35" t="s">
        <v>101</v>
      </c>
      <c r="B35" t="s">
        <v>13</v>
      </c>
      <c r="C35" t="s">
        <v>102</v>
      </c>
      <c r="D35" t="s">
        <v>92</v>
      </c>
      <c r="F35">
        <v>46</v>
      </c>
      <c r="G35">
        <v>48.8</v>
      </c>
      <c r="H35">
        <v>223000</v>
      </c>
      <c r="I35">
        <v>2015</v>
      </c>
      <c r="J35" t="s">
        <v>40</v>
      </c>
      <c r="K35" t="s">
        <v>22</v>
      </c>
      <c r="L35">
        <v>10882399</v>
      </c>
    </row>
    <row r="36" spans="1:12" x14ac:dyDescent="0.3">
      <c r="A36" t="s">
        <v>103</v>
      </c>
      <c r="B36" t="s">
        <v>13</v>
      </c>
      <c r="C36" t="s">
        <v>104</v>
      </c>
      <c r="D36" t="s">
        <v>21</v>
      </c>
      <c r="F36">
        <v>7</v>
      </c>
      <c r="G36">
        <v>6.6</v>
      </c>
      <c r="H36">
        <v>138600</v>
      </c>
      <c r="I36">
        <v>2015</v>
      </c>
      <c r="J36" t="s">
        <v>40</v>
      </c>
      <c r="K36" t="s">
        <v>22</v>
      </c>
      <c r="L36">
        <v>914759</v>
      </c>
    </row>
    <row r="37" spans="1:12" x14ac:dyDescent="0.3">
      <c r="A37" t="s">
        <v>105</v>
      </c>
      <c r="B37" t="s">
        <v>13</v>
      </c>
      <c r="C37" t="s">
        <v>106</v>
      </c>
      <c r="D37" t="s">
        <v>107</v>
      </c>
      <c r="E37" t="s">
        <v>108</v>
      </c>
      <c r="F37">
        <v>2904</v>
      </c>
      <c r="G37">
        <v>532.79999999999995</v>
      </c>
      <c r="H37">
        <v>335500</v>
      </c>
      <c r="I37">
        <v>2015</v>
      </c>
      <c r="J37" t="s">
        <v>17</v>
      </c>
      <c r="K37" t="s">
        <v>29</v>
      </c>
      <c r="L37">
        <v>178754399</v>
      </c>
    </row>
    <row r="38" spans="1:12" x14ac:dyDescent="0.3">
      <c r="A38" t="s">
        <v>109</v>
      </c>
      <c r="B38" t="s">
        <v>13</v>
      </c>
      <c r="C38" t="s">
        <v>110</v>
      </c>
      <c r="D38" t="s">
        <v>111</v>
      </c>
      <c r="E38" t="s">
        <v>112</v>
      </c>
      <c r="F38">
        <v>7156</v>
      </c>
      <c r="G38">
        <v>1812.9</v>
      </c>
      <c r="H38">
        <v>335500</v>
      </c>
      <c r="I38">
        <v>2015</v>
      </c>
      <c r="J38" t="s">
        <v>17</v>
      </c>
      <c r="K38" t="s">
        <v>29</v>
      </c>
      <c r="L38">
        <v>608227950</v>
      </c>
    </row>
    <row r="39" spans="1:12" x14ac:dyDescent="0.3">
      <c r="A39" t="s">
        <v>113</v>
      </c>
      <c r="B39" t="s">
        <v>13</v>
      </c>
      <c r="C39" t="s">
        <v>114</v>
      </c>
      <c r="D39" t="s">
        <v>111</v>
      </c>
      <c r="E39" t="s">
        <v>112</v>
      </c>
      <c r="F39">
        <v>86</v>
      </c>
      <c r="G39">
        <v>86.2</v>
      </c>
      <c r="H39">
        <v>270000</v>
      </c>
      <c r="I39">
        <v>2015</v>
      </c>
      <c r="J39" t="s">
        <v>40</v>
      </c>
      <c r="K39" t="s">
        <v>29</v>
      </c>
      <c r="L39">
        <v>23274000</v>
      </c>
    </row>
    <row r="40" spans="1:12" x14ac:dyDescent="0.3">
      <c r="A40" t="s">
        <v>115</v>
      </c>
      <c r="B40" t="s">
        <v>13</v>
      </c>
      <c r="C40" t="s">
        <v>116</v>
      </c>
      <c r="D40" t="s">
        <v>111</v>
      </c>
      <c r="E40" t="s">
        <v>112</v>
      </c>
      <c r="F40">
        <v>144</v>
      </c>
      <c r="G40">
        <v>6.2</v>
      </c>
      <c r="H40">
        <v>270000</v>
      </c>
      <c r="I40">
        <v>2015</v>
      </c>
      <c r="J40" t="s">
        <v>17</v>
      </c>
      <c r="K40" t="s">
        <v>29</v>
      </c>
      <c r="L40">
        <v>1674000</v>
      </c>
    </row>
    <row r="41" spans="1:12" x14ac:dyDescent="0.3">
      <c r="A41" t="s">
        <v>117</v>
      </c>
      <c r="B41" t="s">
        <v>13</v>
      </c>
      <c r="C41" t="s">
        <v>118</v>
      </c>
      <c r="D41" t="s">
        <v>95</v>
      </c>
      <c r="E41" t="s">
        <v>96</v>
      </c>
      <c r="F41">
        <v>188</v>
      </c>
      <c r="G41">
        <v>190.7</v>
      </c>
      <c r="H41">
        <v>403200</v>
      </c>
      <c r="I41">
        <v>2015</v>
      </c>
      <c r="J41" t="s">
        <v>40</v>
      </c>
      <c r="K41" t="s">
        <v>18</v>
      </c>
      <c r="L41">
        <v>76890239</v>
      </c>
    </row>
    <row r="42" spans="1:12" x14ac:dyDescent="0.3">
      <c r="A42" t="s">
        <v>119</v>
      </c>
      <c r="B42" t="s">
        <v>13</v>
      </c>
      <c r="C42" t="s">
        <v>120</v>
      </c>
      <c r="D42" t="s">
        <v>92</v>
      </c>
      <c r="F42">
        <v>18</v>
      </c>
      <c r="G42">
        <v>19</v>
      </c>
      <c r="H42">
        <v>342700</v>
      </c>
      <c r="I42">
        <v>2015</v>
      </c>
      <c r="J42" t="s">
        <v>40</v>
      </c>
      <c r="K42" t="s">
        <v>22</v>
      </c>
      <c r="L42">
        <v>6511300</v>
      </c>
    </row>
    <row r="43" spans="1:12" x14ac:dyDescent="0.3">
      <c r="A43" t="s">
        <v>121</v>
      </c>
      <c r="B43" t="s">
        <v>13</v>
      </c>
      <c r="C43" t="s">
        <v>295</v>
      </c>
      <c r="D43" t="s">
        <v>32</v>
      </c>
      <c r="F43">
        <v>8</v>
      </c>
      <c r="G43">
        <v>7.4</v>
      </c>
      <c r="H43">
        <v>138600</v>
      </c>
      <c r="I43">
        <v>2015</v>
      </c>
      <c r="J43" t="s">
        <v>40</v>
      </c>
      <c r="K43" t="s">
        <v>33</v>
      </c>
      <c r="L43">
        <v>1025640</v>
      </c>
    </row>
    <row r="44" spans="1:12" x14ac:dyDescent="0.3">
      <c r="A44" t="s">
        <v>57</v>
      </c>
      <c r="B44" t="s">
        <v>13</v>
      </c>
      <c r="C44" t="s">
        <v>58</v>
      </c>
      <c r="D44" t="s">
        <v>59</v>
      </c>
      <c r="F44">
        <v>5934</v>
      </c>
      <c r="G44">
        <v>2737.5</v>
      </c>
      <c r="H44">
        <v>138600</v>
      </c>
      <c r="I44">
        <v>2015</v>
      </c>
      <c r="J44" t="s">
        <v>17</v>
      </c>
      <c r="K44" t="s">
        <v>22</v>
      </c>
      <c r="L44">
        <v>379417500</v>
      </c>
    </row>
    <row r="45" spans="1:12" x14ac:dyDescent="0.3">
      <c r="A45" t="s">
        <v>122</v>
      </c>
      <c r="B45" t="s">
        <v>13</v>
      </c>
      <c r="C45" t="s">
        <v>296</v>
      </c>
      <c r="D45" t="s">
        <v>59</v>
      </c>
      <c r="F45">
        <v>1630</v>
      </c>
      <c r="G45">
        <v>26.9</v>
      </c>
      <c r="H45">
        <v>138600</v>
      </c>
      <c r="I45">
        <v>2015</v>
      </c>
      <c r="J45" t="s">
        <v>17</v>
      </c>
      <c r="K45" t="s">
        <v>22</v>
      </c>
      <c r="L45">
        <v>3728339</v>
      </c>
    </row>
    <row r="46" spans="1:12" x14ac:dyDescent="0.3">
      <c r="A46" t="s">
        <v>123</v>
      </c>
      <c r="B46" t="s">
        <v>61</v>
      </c>
      <c r="C46" t="s">
        <v>124</v>
      </c>
      <c r="D46" t="s">
        <v>73</v>
      </c>
      <c r="E46" t="s">
        <v>74</v>
      </c>
      <c r="F46">
        <v>7089</v>
      </c>
      <c r="G46">
        <v>81.5</v>
      </c>
      <c r="H46">
        <v>342000</v>
      </c>
      <c r="I46">
        <v>2015</v>
      </c>
      <c r="J46" t="s">
        <v>17</v>
      </c>
      <c r="K46" t="s">
        <v>29</v>
      </c>
      <c r="L46">
        <v>27873000</v>
      </c>
    </row>
    <row r="47" spans="1:12" x14ac:dyDescent="0.3">
      <c r="A47" t="s">
        <v>125</v>
      </c>
      <c r="B47" t="s">
        <v>61</v>
      </c>
      <c r="C47" t="s">
        <v>126</v>
      </c>
      <c r="D47" t="s">
        <v>127</v>
      </c>
      <c r="E47" t="s">
        <v>128</v>
      </c>
      <c r="F47">
        <v>5800</v>
      </c>
      <c r="G47">
        <v>1844.5</v>
      </c>
      <c r="H47">
        <v>360000</v>
      </c>
      <c r="I47">
        <v>2015</v>
      </c>
      <c r="J47" t="s">
        <v>17</v>
      </c>
      <c r="K47" t="s">
        <v>29</v>
      </c>
      <c r="L47">
        <v>664020000</v>
      </c>
    </row>
    <row r="48" spans="1:12" x14ac:dyDescent="0.3">
      <c r="A48" t="s">
        <v>129</v>
      </c>
      <c r="B48" t="s">
        <v>61</v>
      </c>
      <c r="C48" t="s">
        <v>130</v>
      </c>
      <c r="D48" t="s">
        <v>131</v>
      </c>
      <c r="F48">
        <v>37</v>
      </c>
      <c r="G48">
        <v>0.3</v>
      </c>
      <c r="H48">
        <v>118800</v>
      </c>
      <c r="I48">
        <v>2015</v>
      </c>
      <c r="J48" t="s">
        <v>17</v>
      </c>
      <c r="K48" t="s">
        <v>33</v>
      </c>
      <c r="L48">
        <v>35639</v>
      </c>
    </row>
    <row r="49" spans="1:12" x14ac:dyDescent="0.3">
      <c r="A49" t="s">
        <v>132</v>
      </c>
      <c r="B49" t="s">
        <v>61</v>
      </c>
      <c r="C49" t="s">
        <v>133</v>
      </c>
      <c r="D49" t="s">
        <v>127</v>
      </c>
      <c r="E49" t="s">
        <v>128</v>
      </c>
      <c r="F49">
        <v>366</v>
      </c>
      <c r="G49">
        <v>48</v>
      </c>
      <c r="H49">
        <v>228900</v>
      </c>
      <c r="I49">
        <v>2015</v>
      </c>
      <c r="J49" t="s">
        <v>17</v>
      </c>
      <c r="K49" t="s">
        <v>29</v>
      </c>
      <c r="L49">
        <v>10987200</v>
      </c>
    </row>
    <row r="50" spans="1:12" x14ac:dyDescent="0.3">
      <c r="A50" t="s">
        <v>134</v>
      </c>
      <c r="B50" t="s">
        <v>61</v>
      </c>
      <c r="C50" t="s">
        <v>135</v>
      </c>
      <c r="D50" t="s">
        <v>59</v>
      </c>
      <c r="F50">
        <v>604</v>
      </c>
      <c r="G50">
        <v>615.79999999999995</v>
      </c>
      <c r="H50">
        <v>82500</v>
      </c>
      <c r="I50">
        <v>2008</v>
      </c>
      <c r="J50" t="s">
        <v>17</v>
      </c>
      <c r="K50" t="s">
        <v>22</v>
      </c>
      <c r="L50">
        <v>50803499</v>
      </c>
    </row>
    <row r="51" spans="1:12" x14ac:dyDescent="0.3">
      <c r="A51" t="s">
        <v>136</v>
      </c>
      <c r="B51" t="s">
        <v>61</v>
      </c>
      <c r="C51" t="s">
        <v>297</v>
      </c>
      <c r="D51" t="s">
        <v>127</v>
      </c>
      <c r="E51" t="s">
        <v>137</v>
      </c>
      <c r="F51">
        <v>445</v>
      </c>
      <c r="G51">
        <v>441.8</v>
      </c>
      <c r="H51">
        <v>233600</v>
      </c>
      <c r="I51">
        <v>2015</v>
      </c>
      <c r="J51" t="s">
        <v>40</v>
      </c>
      <c r="K51" t="s">
        <v>29</v>
      </c>
      <c r="L51">
        <v>103204480</v>
      </c>
    </row>
    <row r="52" spans="1:12" x14ac:dyDescent="0.3">
      <c r="A52" t="s">
        <v>138</v>
      </c>
      <c r="B52" t="s">
        <v>61</v>
      </c>
      <c r="C52" t="s">
        <v>298</v>
      </c>
      <c r="D52" t="s">
        <v>127</v>
      </c>
      <c r="E52" t="s">
        <v>137</v>
      </c>
      <c r="F52">
        <v>204</v>
      </c>
      <c r="G52">
        <v>196.5</v>
      </c>
      <c r="H52">
        <v>233600</v>
      </c>
      <c r="I52">
        <v>2015</v>
      </c>
      <c r="J52" t="s">
        <v>40</v>
      </c>
      <c r="K52" t="s">
        <v>29</v>
      </c>
      <c r="L52">
        <v>45902400</v>
      </c>
    </row>
    <row r="53" spans="1:12" x14ac:dyDescent="0.3">
      <c r="A53" t="s">
        <v>139</v>
      </c>
      <c r="B53" t="s">
        <v>61</v>
      </c>
      <c r="C53" t="s">
        <v>299</v>
      </c>
      <c r="D53" t="s">
        <v>127</v>
      </c>
      <c r="E53" t="s">
        <v>137</v>
      </c>
      <c r="F53">
        <v>219</v>
      </c>
      <c r="G53">
        <v>219.9</v>
      </c>
      <c r="H53">
        <v>233600</v>
      </c>
      <c r="I53">
        <v>2015</v>
      </c>
      <c r="J53" t="s">
        <v>40</v>
      </c>
      <c r="K53" t="s">
        <v>29</v>
      </c>
      <c r="L53">
        <v>51368640</v>
      </c>
    </row>
    <row r="54" spans="1:12" x14ac:dyDescent="0.3">
      <c r="A54" t="s">
        <v>140</v>
      </c>
      <c r="B54" t="s">
        <v>61</v>
      </c>
      <c r="C54" t="s">
        <v>141</v>
      </c>
      <c r="D54" t="s">
        <v>59</v>
      </c>
      <c r="F54">
        <v>24</v>
      </c>
      <c r="G54">
        <v>20.7</v>
      </c>
      <c r="H54" t="s">
        <v>142</v>
      </c>
      <c r="J54" t="s">
        <v>17</v>
      </c>
      <c r="K54" t="s">
        <v>22</v>
      </c>
      <c r="L54" t="s">
        <v>142</v>
      </c>
    </row>
    <row r="55" spans="1:12" x14ac:dyDescent="0.3">
      <c r="A55" t="s">
        <v>143</v>
      </c>
      <c r="B55" t="s">
        <v>61</v>
      </c>
      <c r="C55" t="s">
        <v>144</v>
      </c>
      <c r="D55" t="s">
        <v>59</v>
      </c>
      <c r="F55">
        <v>118</v>
      </c>
      <c r="G55">
        <v>107</v>
      </c>
      <c r="H55" t="s">
        <v>142</v>
      </c>
      <c r="J55" t="s">
        <v>17</v>
      </c>
      <c r="K55" t="s">
        <v>22</v>
      </c>
      <c r="L55" t="s">
        <v>142</v>
      </c>
    </row>
    <row r="56" spans="1:12" ht="17.25" thickBot="1" x14ac:dyDescent="0.35">
      <c r="A56" t="s">
        <v>145</v>
      </c>
      <c r="B56" t="s">
        <v>61</v>
      </c>
      <c r="C56" t="s">
        <v>146</v>
      </c>
      <c r="D56" t="s">
        <v>21</v>
      </c>
      <c r="F56">
        <v>1668</v>
      </c>
      <c r="G56">
        <v>2.8</v>
      </c>
      <c r="H56">
        <v>125400</v>
      </c>
      <c r="I56">
        <v>2015</v>
      </c>
      <c r="J56" t="s">
        <v>17</v>
      </c>
      <c r="K56" t="s">
        <v>22</v>
      </c>
      <c r="L56">
        <v>351119</v>
      </c>
    </row>
    <row r="57" spans="1:12" x14ac:dyDescent="0.3">
      <c r="A57" t="s">
        <v>147</v>
      </c>
      <c r="B57" t="s">
        <v>13</v>
      </c>
      <c r="C57" t="s">
        <v>148</v>
      </c>
      <c r="D57" t="s">
        <v>149</v>
      </c>
      <c r="E57" t="s">
        <v>150</v>
      </c>
      <c r="F57">
        <v>1567</v>
      </c>
      <c r="G57">
        <v>1566.4</v>
      </c>
      <c r="H57">
        <v>172000</v>
      </c>
      <c r="I57">
        <v>2015</v>
      </c>
      <c r="J57" t="s">
        <v>40</v>
      </c>
      <c r="K57" t="s">
        <v>29</v>
      </c>
      <c r="L57">
        <v>269420800</v>
      </c>
    </row>
    <row r="58" spans="1:12" x14ac:dyDescent="0.3">
      <c r="A58" t="s">
        <v>151</v>
      </c>
      <c r="B58" t="s">
        <v>13</v>
      </c>
      <c r="C58" t="s">
        <v>152</v>
      </c>
      <c r="D58" t="s">
        <v>21</v>
      </c>
      <c r="F58">
        <v>195</v>
      </c>
      <c r="G58">
        <v>191</v>
      </c>
      <c r="H58">
        <v>39600</v>
      </c>
      <c r="I58">
        <v>1999</v>
      </c>
      <c r="J58" t="s">
        <v>40</v>
      </c>
      <c r="K58" t="s">
        <v>22</v>
      </c>
      <c r="L58">
        <v>7563600</v>
      </c>
    </row>
    <row r="59" spans="1:12" x14ac:dyDescent="0.3">
      <c r="A59" t="s">
        <v>153</v>
      </c>
      <c r="B59" t="s">
        <v>13</v>
      </c>
      <c r="C59" t="s">
        <v>154</v>
      </c>
      <c r="D59" t="s">
        <v>92</v>
      </c>
      <c r="F59">
        <v>248</v>
      </c>
      <c r="G59">
        <v>243.1</v>
      </c>
      <c r="H59">
        <v>388000</v>
      </c>
      <c r="I59">
        <v>2015</v>
      </c>
      <c r="J59" t="s">
        <v>40</v>
      </c>
      <c r="K59" t="s">
        <v>22</v>
      </c>
      <c r="L59">
        <v>94322799</v>
      </c>
    </row>
    <row r="60" spans="1:12" x14ac:dyDescent="0.3">
      <c r="A60" t="s">
        <v>155</v>
      </c>
      <c r="B60" t="s">
        <v>13</v>
      </c>
      <c r="C60" t="s">
        <v>156</v>
      </c>
      <c r="D60" t="s">
        <v>21</v>
      </c>
      <c r="F60">
        <v>1206</v>
      </c>
      <c r="G60">
        <v>1246</v>
      </c>
      <c r="H60">
        <v>118800</v>
      </c>
      <c r="I60">
        <v>2015</v>
      </c>
      <c r="J60" t="s">
        <v>40</v>
      </c>
      <c r="K60" t="s">
        <v>22</v>
      </c>
      <c r="L60">
        <v>148024800</v>
      </c>
    </row>
    <row r="61" spans="1:12" x14ac:dyDescent="0.3">
      <c r="A61" t="s">
        <v>157</v>
      </c>
      <c r="B61" t="s">
        <v>13</v>
      </c>
      <c r="C61" t="s">
        <v>158</v>
      </c>
      <c r="D61" t="s">
        <v>21</v>
      </c>
      <c r="F61">
        <v>725</v>
      </c>
      <c r="G61">
        <v>724.7</v>
      </c>
      <c r="H61" t="s">
        <v>142</v>
      </c>
      <c r="J61" t="s">
        <v>40</v>
      </c>
      <c r="K61" t="s">
        <v>22</v>
      </c>
      <c r="L61" t="s">
        <v>142</v>
      </c>
    </row>
    <row r="62" spans="1:12" x14ac:dyDescent="0.3">
      <c r="A62" t="s">
        <v>159</v>
      </c>
      <c r="B62" t="s">
        <v>13</v>
      </c>
      <c r="C62" t="s">
        <v>160</v>
      </c>
      <c r="D62" t="s">
        <v>92</v>
      </c>
      <c r="F62">
        <v>174</v>
      </c>
      <c r="G62">
        <v>170.2</v>
      </c>
      <c r="H62">
        <v>362500</v>
      </c>
      <c r="I62">
        <v>2015</v>
      </c>
      <c r="J62" t="s">
        <v>40</v>
      </c>
      <c r="K62" t="s">
        <v>22</v>
      </c>
      <c r="L62">
        <v>61697499</v>
      </c>
    </row>
    <row r="63" spans="1:12" x14ac:dyDescent="0.3">
      <c r="A63" t="s">
        <v>161</v>
      </c>
      <c r="B63" t="s">
        <v>13</v>
      </c>
      <c r="C63" t="s">
        <v>300</v>
      </c>
      <c r="D63" t="s">
        <v>21</v>
      </c>
      <c r="F63">
        <v>17</v>
      </c>
      <c r="G63">
        <v>17</v>
      </c>
      <c r="H63">
        <v>118800</v>
      </c>
      <c r="I63">
        <v>2015</v>
      </c>
      <c r="J63" t="s">
        <v>40</v>
      </c>
      <c r="K63" t="s">
        <v>22</v>
      </c>
      <c r="L63">
        <v>2019600</v>
      </c>
    </row>
    <row r="64" spans="1:12" x14ac:dyDescent="0.3">
      <c r="A64" t="s">
        <v>162</v>
      </c>
      <c r="B64" t="s">
        <v>13</v>
      </c>
      <c r="C64" t="s">
        <v>163</v>
      </c>
      <c r="D64" t="s">
        <v>164</v>
      </c>
      <c r="E64" t="s">
        <v>165</v>
      </c>
      <c r="F64">
        <v>797</v>
      </c>
      <c r="G64">
        <v>805.1</v>
      </c>
      <c r="H64">
        <v>400400</v>
      </c>
      <c r="I64">
        <v>2015</v>
      </c>
      <c r="J64" t="s">
        <v>40</v>
      </c>
      <c r="K64" t="s">
        <v>18</v>
      </c>
      <c r="L64">
        <v>322362040</v>
      </c>
    </row>
    <row r="65" spans="1:12" x14ac:dyDescent="0.3">
      <c r="A65" t="s">
        <v>166</v>
      </c>
      <c r="B65" t="s">
        <v>13</v>
      </c>
      <c r="C65" t="s">
        <v>167</v>
      </c>
      <c r="D65" t="s">
        <v>21</v>
      </c>
      <c r="F65">
        <v>2981</v>
      </c>
      <c r="G65">
        <v>3008.9</v>
      </c>
      <c r="H65">
        <v>68000</v>
      </c>
      <c r="I65">
        <v>1999</v>
      </c>
      <c r="J65" t="s">
        <v>40</v>
      </c>
      <c r="K65" t="s">
        <v>22</v>
      </c>
      <c r="L65">
        <v>204605200</v>
      </c>
    </row>
    <row r="66" spans="1:12" x14ac:dyDescent="0.3">
      <c r="A66" t="s">
        <v>168</v>
      </c>
      <c r="B66" t="s">
        <v>13</v>
      </c>
      <c r="C66" t="s">
        <v>169</v>
      </c>
      <c r="D66" t="s">
        <v>170</v>
      </c>
      <c r="F66">
        <v>255</v>
      </c>
      <c r="G66">
        <v>260.10000000000002</v>
      </c>
      <c r="H66">
        <v>400400</v>
      </c>
      <c r="I66">
        <v>2015</v>
      </c>
      <c r="J66" t="s">
        <v>40</v>
      </c>
      <c r="K66" t="s">
        <v>22</v>
      </c>
      <c r="L66">
        <v>104144040</v>
      </c>
    </row>
    <row r="67" spans="1:12" x14ac:dyDescent="0.3">
      <c r="A67" t="s">
        <v>171</v>
      </c>
      <c r="B67" t="s">
        <v>13</v>
      </c>
      <c r="C67" t="s">
        <v>172</v>
      </c>
      <c r="D67" t="s">
        <v>21</v>
      </c>
      <c r="F67">
        <v>140</v>
      </c>
      <c r="G67">
        <v>110</v>
      </c>
      <c r="H67">
        <v>118800</v>
      </c>
      <c r="I67">
        <v>2015</v>
      </c>
      <c r="J67" t="s">
        <v>17</v>
      </c>
      <c r="K67" t="s">
        <v>22</v>
      </c>
      <c r="L67">
        <v>13068000</v>
      </c>
    </row>
    <row r="68" spans="1:12" x14ac:dyDescent="0.3">
      <c r="A68" t="s">
        <v>173</v>
      </c>
      <c r="B68" t="s">
        <v>13</v>
      </c>
      <c r="C68" t="s">
        <v>174</v>
      </c>
      <c r="D68" t="s">
        <v>21</v>
      </c>
      <c r="F68">
        <v>22</v>
      </c>
      <c r="G68">
        <v>18.8</v>
      </c>
      <c r="H68">
        <v>118800</v>
      </c>
      <c r="I68">
        <v>2015</v>
      </c>
      <c r="J68" t="s">
        <v>17</v>
      </c>
      <c r="K68" t="s">
        <v>22</v>
      </c>
      <c r="L68">
        <v>2233440</v>
      </c>
    </row>
    <row r="69" spans="1:12" x14ac:dyDescent="0.3">
      <c r="A69" t="s">
        <v>175</v>
      </c>
      <c r="B69" t="s">
        <v>13</v>
      </c>
      <c r="C69" t="s">
        <v>176</v>
      </c>
      <c r="D69" t="s">
        <v>21</v>
      </c>
      <c r="F69">
        <v>53</v>
      </c>
      <c r="G69">
        <v>55.7</v>
      </c>
      <c r="H69">
        <v>118800</v>
      </c>
      <c r="I69">
        <v>2015</v>
      </c>
      <c r="J69" t="s">
        <v>40</v>
      </c>
      <c r="K69" t="s">
        <v>22</v>
      </c>
      <c r="L69">
        <v>6617160</v>
      </c>
    </row>
    <row r="70" spans="1:12" x14ac:dyDescent="0.3">
      <c r="A70" t="s">
        <v>177</v>
      </c>
      <c r="B70" t="s">
        <v>13</v>
      </c>
      <c r="C70" t="s">
        <v>178</v>
      </c>
      <c r="D70" t="s">
        <v>21</v>
      </c>
      <c r="F70">
        <v>48</v>
      </c>
      <c r="G70">
        <v>54.1</v>
      </c>
      <c r="H70">
        <v>118800</v>
      </c>
      <c r="I70">
        <v>2015</v>
      </c>
      <c r="J70" t="s">
        <v>40</v>
      </c>
      <c r="K70" t="s">
        <v>22</v>
      </c>
      <c r="L70">
        <v>6427080</v>
      </c>
    </row>
    <row r="71" spans="1:12" x14ac:dyDescent="0.3">
      <c r="A71" t="s">
        <v>179</v>
      </c>
      <c r="B71" t="s">
        <v>13</v>
      </c>
      <c r="C71" t="s">
        <v>180</v>
      </c>
      <c r="D71" t="s">
        <v>181</v>
      </c>
      <c r="E71" t="s">
        <v>182</v>
      </c>
      <c r="F71">
        <v>1300</v>
      </c>
      <c r="G71">
        <v>1255.8</v>
      </c>
      <c r="H71">
        <v>440000</v>
      </c>
      <c r="I71">
        <v>2015</v>
      </c>
      <c r="J71" t="s">
        <v>40</v>
      </c>
      <c r="K71" t="s">
        <v>18</v>
      </c>
      <c r="L71">
        <v>552551999</v>
      </c>
    </row>
    <row r="72" spans="1:12" x14ac:dyDescent="0.3">
      <c r="A72" t="s">
        <v>183</v>
      </c>
      <c r="B72" t="s">
        <v>13</v>
      </c>
      <c r="C72" t="s">
        <v>184</v>
      </c>
      <c r="D72" t="s">
        <v>21</v>
      </c>
      <c r="F72">
        <v>52</v>
      </c>
      <c r="G72">
        <v>46.7</v>
      </c>
      <c r="H72">
        <v>118800</v>
      </c>
      <c r="I72">
        <v>2015</v>
      </c>
      <c r="J72" t="s">
        <v>40</v>
      </c>
      <c r="K72" t="s">
        <v>22</v>
      </c>
      <c r="L72">
        <v>5547960</v>
      </c>
    </row>
    <row r="73" spans="1:12" x14ac:dyDescent="0.3">
      <c r="A73" t="s">
        <v>185</v>
      </c>
      <c r="B73" t="s">
        <v>13</v>
      </c>
      <c r="C73" t="s">
        <v>186</v>
      </c>
      <c r="D73" t="s">
        <v>170</v>
      </c>
      <c r="F73">
        <v>771</v>
      </c>
      <c r="G73">
        <v>800.3</v>
      </c>
      <c r="H73">
        <v>179700</v>
      </c>
      <c r="I73">
        <v>2015</v>
      </c>
      <c r="J73" t="s">
        <v>17</v>
      </c>
      <c r="K73" t="s">
        <v>22</v>
      </c>
      <c r="L73">
        <v>143813909</v>
      </c>
    </row>
    <row r="74" spans="1:12" x14ac:dyDescent="0.3">
      <c r="A74" t="s">
        <v>187</v>
      </c>
      <c r="B74" t="s">
        <v>13</v>
      </c>
      <c r="C74" t="s">
        <v>301</v>
      </c>
      <c r="D74" t="s">
        <v>188</v>
      </c>
      <c r="E74" t="s">
        <v>189</v>
      </c>
      <c r="F74">
        <v>8</v>
      </c>
      <c r="G74">
        <v>8.8000000000000007</v>
      </c>
      <c r="H74">
        <v>118800</v>
      </c>
      <c r="I74">
        <v>2015</v>
      </c>
      <c r="J74" t="s">
        <v>40</v>
      </c>
      <c r="K74" t="s">
        <v>22</v>
      </c>
      <c r="L74">
        <v>1045440</v>
      </c>
    </row>
    <row r="75" spans="1:12" x14ac:dyDescent="0.3">
      <c r="A75" t="s">
        <v>190</v>
      </c>
      <c r="B75" t="s">
        <v>13</v>
      </c>
      <c r="C75" t="s">
        <v>302</v>
      </c>
      <c r="D75" t="s">
        <v>21</v>
      </c>
      <c r="F75">
        <v>1</v>
      </c>
      <c r="G75">
        <v>154.4</v>
      </c>
      <c r="H75">
        <v>118800</v>
      </c>
      <c r="I75">
        <v>2015</v>
      </c>
      <c r="J75" t="s">
        <v>40</v>
      </c>
      <c r="K75" t="s">
        <v>22</v>
      </c>
      <c r="L75">
        <v>18342720</v>
      </c>
    </row>
    <row r="76" spans="1:12" x14ac:dyDescent="0.3">
      <c r="A76" t="s">
        <v>191</v>
      </c>
      <c r="B76" t="s">
        <v>13</v>
      </c>
      <c r="C76" t="s">
        <v>303</v>
      </c>
      <c r="D76" t="s">
        <v>21</v>
      </c>
      <c r="F76">
        <v>17</v>
      </c>
      <c r="G76">
        <v>4.7</v>
      </c>
      <c r="H76">
        <v>118800</v>
      </c>
      <c r="I76">
        <v>2015</v>
      </c>
      <c r="J76" t="s">
        <v>17</v>
      </c>
      <c r="K76" t="s">
        <v>22</v>
      </c>
      <c r="L76">
        <v>558360</v>
      </c>
    </row>
    <row r="77" spans="1:12" x14ac:dyDescent="0.3">
      <c r="A77" t="s">
        <v>192</v>
      </c>
      <c r="B77" t="s">
        <v>13</v>
      </c>
      <c r="C77" t="s">
        <v>304</v>
      </c>
      <c r="D77" t="s">
        <v>21</v>
      </c>
      <c r="F77">
        <v>363</v>
      </c>
      <c r="G77">
        <v>224.2</v>
      </c>
      <c r="H77">
        <v>118800</v>
      </c>
      <c r="I77">
        <v>2015</v>
      </c>
      <c r="J77" t="s">
        <v>17</v>
      </c>
      <c r="K77" t="s">
        <v>22</v>
      </c>
      <c r="L77">
        <v>26634959</v>
      </c>
    </row>
    <row r="78" spans="1:12" x14ac:dyDescent="0.3">
      <c r="A78" t="s">
        <v>193</v>
      </c>
      <c r="B78" t="s">
        <v>13</v>
      </c>
      <c r="C78" t="s">
        <v>194</v>
      </c>
      <c r="D78" t="s">
        <v>32</v>
      </c>
      <c r="F78">
        <v>160</v>
      </c>
      <c r="G78">
        <v>152</v>
      </c>
      <c r="H78">
        <v>145200</v>
      </c>
      <c r="I78">
        <v>2015</v>
      </c>
      <c r="J78" t="s">
        <v>40</v>
      </c>
      <c r="K78" t="s">
        <v>33</v>
      </c>
      <c r="L78">
        <v>22070400</v>
      </c>
    </row>
    <row r="79" spans="1:12" x14ac:dyDescent="0.3">
      <c r="A79" t="s">
        <v>195</v>
      </c>
      <c r="B79" t="s">
        <v>13</v>
      </c>
      <c r="C79" t="s">
        <v>196</v>
      </c>
      <c r="D79" t="s">
        <v>21</v>
      </c>
      <c r="F79">
        <v>16</v>
      </c>
      <c r="G79">
        <v>13</v>
      </c>
      <c r="H79">
        <v>118800</v>
      </c>
      <c r="I79">
        <v>2015</v>
      </c>
      <c r="J79" t="s">
        <v>17</v>
      </c>
      <c r="K79" t="s">
        <v>22</v>
      </c>
      <c r="L79">
        <v>1544400</v>
      </c>
    </row>
    <row r="80" spans="1:12" x14ac:dyDescent="0.3">
      <c r="A80" t="s">
        <v>197</v>
      </c>
      <c r="B80" t="s">
        <v>13</v>
      </c>
      <c r="C80" t="s">
        <v>198</v>
      </c>
      <c r="D80" t="s">
        <v>21</v>
      </c>
      <c r="F80">
        <v>1056</v>
      </c>
      <c r="G80">
        <v>1002.1</v>
      </c>
      <c r="H80">
        <v>118800</v>
      </c>
      <c r="I80">
        <v>2015</v>
      </c>
      <c r="J80" t="s">
        <v>17</v>
      </c>
      <c r="K80" t="s">
        <v>22</v>
      </c>
      <c r="L80">
        <v>119049480</v>
      </c>
    </row>
    <row r="81" spans="1:12" x14ac:dyDescent="0.3">
      <c r="A81" t="s">
        <v>199</v>
      </c>
      <c r="B81" t="s">
        <v>13</v>
      </c>
      <c r="C81" t="s">
        <v>200</v>
      </c>
      <c r="D81" t="s">
        <v>201</v>
      </c>
      <c r="E81" t="s">
        <v>202</v>
      </c>
      <c r="F81">
        <v>167</v>
      </c>
      <c r="G81">
        <v>158.19999999999999</v>
      </c>
      <c r="H81">
        <v>294800</v>
      </c>
      <c r="I81">
        <v>2015</v>
      </c>
      <c r="J81" t="s">
        <v>40</v>
      </c>
      <c r="K81" t="s">
        <v>18</v>
      </c>
      <c r="L81">
        <v>46637359</v>
      </c>
    </row>
    <row r="82" spans="1:12" x14ac:dyDescent="0.3">
      <c r="A82" t="s">
        <v>203</v>
      </c>
      <c r="B82" t="s">
        <v>13</v>
      </c>
      <c r="C82" t="s">
        <v>305</v>
      </c>
      <c r="D82" t="s">
        <v>21</v>
      </c>
      <c r="F82">
        <v>257</v>
      </c>
      <c r="G82">
        <v>1874.8</v>
      </c>
      <c r="H82">
        <v>118800</v>
      </c>
      <c r="I82">
        <v>2015</v>
      </c>
      <c r="J82" t="s">
        <v>17</v>
      </c>
      <c r="K82" t="s">
        <v>22</v>
      </c>
      <c r="L82">
        <v>222726239</v>
      </c>
    </row>
    <row r="83" spans="1:12" x14ac:dyDescent="0.3">
      <c r="A83" t="s">
        <v>204</v>
      </c>
      <c r="B83" t="s">
        <v>13</v>
      </c>
      <c r="C83" t="s">
        <v>205</v>
      </c>
      <c r="D83" t="s">
        <v>21</v>
      </c>
      <c r="F83">
        <v>1511</v>
      </c>
      <c r="G83">
        <v>1531.3</v>
      </c>
      <c r="H83" t="s">
        <v>142</v>
      </c>
      <c r="J83" t="s">
        <v>40</v>
      </c>
      <c r="K83" t="s">
        <v>22</v>
      </c>
      <c r="L83" t="s">
        <v>142</v>
      </c>
    </row>
    <row r="84" spans="1:12" x14ac:dyDescent="0.3">
      <c r="A84" t="s">
        <v>206</v>
      </c>
      <c r="B84" t="s">
        <v>13</v>
      </c>
      <c r="C84" t="s">
        <v>207</v>
      </c>
      <c r="D84" t="s">
        <v>21</v>
      </c>
      <c r="F84">
        <v>231</v>
      </c>
      <c r="G84">
        <v>212.6</v>
      </c>
      <c r="H84">
        <v>75900</v>
      </c>
      <c r="I84">
        <v>2015</v>
      </c>
      <c r="J84" t="s">
        <v>40</v>
      </c>
      <c r="K84" t="s">
        <v>22</v>
      </c>
      <c r="L84">
        <v>16136339</v>
      </c>
    </row>
    <row r="85" spans="1:12" x14ac:dyDescent="0.3">
      <c r="A85" t="s">
        <v>208</v>
      </c>
      <c r="B85" t="s">
        <v>13</v>
      </c>
      <c r="C85" t="s">
        <v>209</v>
      </c>
      <c r="F85">
        <v>79</v>
      </c>
      <c r="G85">
        <v>64.8</v>
      </c>
      <c r="H85">
        <v>96000</v>
      </c>
      <c r="I85">
        <v>1995</v>
      </c>
      <c r="J85" t="s">
        <v>40</v>
      </c>
      <c r="K85" t="s">
        <v>18</v>
      </c>
      <c r="L85">
        <v>6220799</v>
      </c>
    </row>
    <row r="86" spans="1:12" x14ac:dyDescent="0.3">
      <c r="A86" t="s">
        <v>210</v>
      </c>
      <c r="B86" t="s">
        <v>13</v>
      </c>
      <c r="C86" t="s">
        <v>211</v>
      </c>
      <c r="D86" t="s">
        <v>212</v>
      </c>
      <c r="E86" t="s">
        <v>213</v>
      </c>
      <c r="F86">
        <v>1552</v>
      </c>
      <c r="G86">
        <v>1560.6</v>
      </c>
      <c r="H86">
        <v>424100</v>
      </c>
      <c r="I86">
        <v>2015</v>
      </c>
      <c r="J86" t="s">
        <v>40</v>
      </c>
      <c r="K86" t="s">
        <v>29</v>
      </c>
      <c r="L86">
        <v>661850459</v>
      </c>
    </row>
    <row r="87" spans="1:12" x14ac:dyDescent="0.3">
      <c r="A87" t="s">
        <v>214</v>
      </c>
      <c r="B87" t="s">
        <v>13</v>
      </c>
      <c r="C87" t="s">
        <v>215</v>
      </c>
      <c r="D87" t="s">
        <v>212</v>
      </c>
      <c r="E87" t="s">
        <v>216</v>
      </c>
      <c r="F87">
        <v>204</v>
      </c>
      <c r="G87">
        <v>207.9</v>
      </c>
      <c r="H87">
        <v>146200</v>
      </c>
      <c r="I87">
        <v>2015</v>
      </c>
      <c r="J87" t="s">
        <v>40</v>
      </c>
      <c r="K87" t="s">
        <v>29</v>
      </c>
      <c r="L87">
        <v>30394980</v>
      </c>
    </row>
    <row r="88" spans="1:12" x14ac:dyDescent="0.3">
      <c r="A88" t="s">
        <v>217</v>
      </c>
      <c r="B88" t="s">
        <v>13</v>
      </c>
      <c r="C88" t="s">
        <v>218</v>
      </c>
      <c r="D88" t="s">
        <v>212</v>
      </c>
      <c r="E88" t="s">
        <v>216</v>
      </c>
      <c r="F88">
        <v>2</v>
      </c>
      <c r="G88">
        <v>0.4</v>
      </c>
      <c r="H88">
        <v>146200</v>
      </c>
      <c r="I88">
        <v>2015</v>
      </c>
      <c r="J88" t="s">
        <v>40</v>
      </c>
      <c r="K88" t="s">
        <v>29</v>
      </c>
      <c r="L88">
        <v>58480</v>
      </c>
    </row>
    <row r="89" spans="1:12" x14ac:dyDescent="0.3">
      <c r="A89" t="s">
        <v>219</v>
      </c>
      <c r="B89" t="s">
        <v>13</v>
      </c>
      <c r="C89" t="s">
        <v>220</v>
      </c>
      <c r="D89" t="s">
        <v>221</v>
      </c>
      <c r="E89" t="s">
        <v>222</v>
      </c>
      <c r="F89">
        <v>1570</v>
      </c>
      <c r="G89">
        <v>1573.8</v>
      </c>
      <c r="H89">
        <v>440000</v>
      </c>
      <c r="I89">
        <v>2015</v>
      </c>
      <c r="J89" t="s">
        <v>17</v>
      </c>
      <c r="K89" t="s">
        <v>29</v>
      </c>
      <c r="L89">
        <v>692471999</v>
      </c>
    </row>
    <row r="90" spans="1:12" x14ac:dyDescent="0.3">
      <c r="A90" t="s">
        <v>223</v>
      </c>
      <c r="B90" t="s">
        <v>13</v>
      </c>
      <c r="C90" t="s">
        <v>224</v>
      </c>
      <c r="D90" t="s">
        <v>21</v>
      </c>
      <c r="F90">
        <v>44</v>
      </c>
      <c r="G90">
        <v>47.1</v>
      </c>
      <c r="H90">
        <v>145200</v>
      </c>
      <c r="I90">
        <v>2015</v>
      </c>
      <c r="J90" t="s">
        <v>17</v>
      </c>
      <c r="K90" t="s">
        <v>22</v>
      </c>
      <c r="L90">
        <v>6838920</v>
      </c>
    </row>
    <row r="91" spans="1:12" x14ac:dyDescent="0.3">
      <c r="A91" t="s">
        <v>225</v>
      </c>
      <c r="B91" t="s">
        <v>13</v>
      </c>
      <c r="C91" t="s">
        <v>306</v>
      </c>
      <c r="D91" t="s">
        <v>221</v>
      </c>
      <c r="E91" t="s">
        <v>222</v>
      </c>
      <c r="F91">
        <v>1203</v>
      </c>
      <c r="G91">
        <v>1212.0999999999999</v>
      </c>
      <c r="H91">
        <v>440000</v>
      </c>
      <c r="I91">
        <v>2015</v>
      </c>
      <c r="J91" t="s">
        <v>40</v>
      </c>
      <c r="K91" t="s">
        <v>29</v>
      </c>
      <c r="L91">
        <v>533323999</v>
      </c>
    </row>
    <row r="92" spans="1:12" x14ac:dyDescent="0.3">
      <c r="A92" t="s">
        <v>226</v>
      </c>
      <c r="B92" t="s">
        <v>13</v>
      </c>
      <c r="C92" t="s">
        <v>227</v>
      </c>
      <c r="D92" t="s">
        <v>228</v>
      </c>
      <c r="E92" t="s">
        <v>229</v>
      </c>
      <c r="F92">
        <v>1074</v>
      </c>
      <c r="G92">
        <v>339.4</v>
      </c>
      <c r="H92">
        <v>139100</v>
      </c>
      <c r="I92">
        <v>2015</v>
      </c>
      <c r="J92" t="s">
        <v>17</v>
      </c>
      <c r="K92" t="s">
        <v>18</v>
      </c>
      <c r="L92">
        <v>47210539</v>
      </c>
    </row>
    <row r="93" spans="1:12" x14ac:dyDescent="0.3">
      <c r="A93" t="s">
        <v>230</v>
      </c>
      <c r="B93" t="s">
        <v>13</v>
      </c>
      <c r="C93" t="s">
        <v>231</v>
      </c>
      <c r="D93" t="s">
        <v>232</v>
      </c>
      <c r="E93" t="s">
        <v>233</v>
      </c>
      <c r="F93">
        <v>1651</v>
      </c>
      <c r="G93">
        <v>30.3</v>
      </c>
      <c r="H93">
        <v>256400</v>
      </c>
      <c r="I93">
        <v>2015</v>
      </c>
      <c r="J93" t="s">
        <v>17</v>
      </c>
      <c r="K93" t="s">
        <v>18</v>
      </c>
      <c r="L93">
        <v>7768920</v>
      </c>
    </row>
    <row r="94" spans="1:12" x14ac:dyDescent="0.3">
      <c r="A94" t="s">
        <v>234</v>
      </c>
      <c r="B94" t="s">
        <v>13</v>
      </c>
      <c r="C94" t="s">
        <v>235</v>
      </c>
      <c r="D94" t="s">
        <v>236</v>
      </c>
      <c r="E94" t="s">
        <v>237</v>
      </c>
      <c r="F94">
        <v>1355</v>
      </c>
      <c r="G94">
        <v>606.70000000000005</v>
      </c>
      <c r="H94">
        <v>440000</v>
      </c>
      <c r="I94">
        <v>2015</v>
      </c>
      <c r="J94" t="s">
        <v>17</v>
      </c>
      <c r="K94" t="s">
        <v>29</v>
      </c>
      <c r="L94">
        <v>266948000</v>
      </c>
    </row>
    <row r="95" spans="1:12" x14ac:dyDescent="0.3">
      <c r="A95" t="s">
        <v>238</v>
      </c>
      <c r="B95" t="s">
        <v>13</v>
      </c>
      <c r="C95" t="s">
        <v>239</v>
      </c>
      <c r="D95" t="s">
        <v>21</v>
      </c>
      <c r="F95">
        <v>13</v>
      </c>
      <c r="G95">
        <v>0.2</v>
      </c>
      <c r="H95">
        <v>453200</v>
      </c>
      <c r="I95">
        <v>2015</v>
      </c>
      <c r="J95" t="s">
        <v>17</v>
      </c>
      <c r="K95" t="s">
        <v>22</v>
      </c>
      <c r="L95">
        <v>90640</v>
      </c>
    </row>
    <row r="96" spans="1:12" x14ac:dyDescent="0.3">
      <c r="A96" t="s">
        <v>240</v>
      </c>
      <c r="B96" t="s">
        <v>13</v>
      </c>
      <c r="C96" t="s">
        <v>241</v>
      </c>
      <c r="D96" t="s">
        <v>21</v>
      </c>
      <c r="F96">
        <v>48735</v>
      </c>
      <c r="G96">
        <v>3095</v>
      </c>
      <c r="H96">
        <v>13500</v>
      </c>
      <c r="I96">
        <v>2015</v>
      </c>
      <c r="J96" t="s">
        <v>17</v>
      </c>
      <c r="K96" t="s">
        <v>22</v>
      </c>
      <c r="L96">
        <v>41782500</v>
      </c>
    </row>
    <row r="97" spans="1:12" x14ac:dyDescent="0.3">
      <c r="A97" t="s">
        <v>242</v>
      </c>
      <c r="B97" t="s">
        <v>13</v>
      </c>
      <c r="C97" t="s">
        <v>243</v>
      </c>
      <c r="D97" t="s">
        <v>59</v>
      </c>
      <c r="F97">
        <v>152</v>
      </c>
      <c r="G97">
        <v>104.8</v>
      </c>
      <c r="H97">
        <v>118800</v>
      </c>
      <c r="I97">
        <v>2015</v>
      </c>
      <c r="J97" t="s">
        <v>17</v>
      </c>
      <c r="K97" t="s">
        <v>22</v>
      </c>
      <c r="L97">
        <v>12450239</v>
      </c>
    </row>
    <row r="98" spans="1:12" x14ac:dyDescent="0.3">
      <c r="A98" t="s">
        <v>244</v>
      </c>
      <c r="B98" t="s">
        <v>13</v>
      </c>
      <c r="C98" t="s">
        <v>245</v>
      </c>
      <c r="D98" t="s">
        <v>21</v>
      </c>
      <c r="F98">
        <v>426</v>
      </c>
      <c r="G98">
        <v>413.7</v>
      </c>
      <c r="H98">
        <v>39600</v>
      </c>
      <c r="I98">
        <v>1995</v>
      </c>
      <c r="J98" t="s">
        <v>17</v>
      </c>
      <c r="K98" t="s">
        <v>22</v>
      </c>
      <c r="L98">
        <v>16382519</v>
      </c>
    </row>
    <row r="99" spans="1:12" x14ac:dyDescent="0.3">
      <c r="A99" t="s">
        <v>246</v>
      </c>
      <c r="B99" t="s">
        <v>13</v>
      </c>
      <c r="C99" t="s">
        <v>247</v>
      </c>
      <c r="D99" t="s">
        <v>59</v>
      </c>
      <c r="F99">
        <v>666</v>
      </c>
      <c r="G99">
        <v>1.8</v>
      </c>
      <c r="H99">
        <v>118800</v>
      </c>
      <c r="I99">
        <v>2015</v>
      </c>
      <c r="J99" t="s">
        <v>17</v>
      </c>
      <c r="K99" t="s">
        <v>22</v>
      </c>
      <c r="L99">
        <v>213840</v>
      </c>
    </row>
    <row r="100" spans="1:12" x14ac:dyDescent="0.3">
      <c r="A100" t="s">
        <v>248</v>
      </c>
      <c r="B100" t="s">
        <v>13</v>
      </c>
      <c r="C100" t="s">
        <v>289</v>
      </c>
      <c r="D100" t="s">
        <v>170</v>
      </c>
      <c r="F100">
        <v>405</v>
      </c>
      <c r="G100">
        <v>415.3</v>
      </c>
      <c r="H100">
        <v>118800</v>
      </c>
      <c r="I100">
        <v>2015</v>
      </c>
      <c r="J100" t="s">
        <v>40</v>
      </c>
      <c r="K100" t="s">
        <v>22</v>
      </c>
      <c r="L100">
        <v>49337640</v>
      </c>
    </row>
    <row r="101" spans="1:12" x14ac:dyDescent="0.3">
      <c r="A101" t="s">
        <v>249</v>
      </c>
      <c r="B101" t="s">
        <v>13</v>
      </c>
      <c r="C101" t="s">
        <v>250</v>
      </c>
      <c r="D101" t="s">
        <v>59</v>
      </c>
      <c r="F101">
        <v>713</v>
      </c>
      <c r="G101">
        <v>700.7</v>
      </c>
      <c r="H101">
        <v>138600</v>
      </c>
      <c r="I101">
        <v>2015</v>
      </c>
      <c r="J101" t="s">
        <v>17</v>
      </c>
      <c r="K101" t="s">
        <v>22</v>
      </c>
      <c r="L101">
        <v>97117020</v>
      </c>
    </row>
    <row r="102" spans="1:12" x14ac:dyDescent="0.3">
      <c r="A102" t="s">
        <v>251</v>
      </c>
      <c r="B102" t="s">
        <v>13</v>
      </c>
      <c r="C102" t="s">
        <v>252</v>
      </c>
      <c r="D102" t="s">
        <v>253</v>
      </c>
      <c r="F102">
        <v>251</v>
      </c>
      <c r="G102">
        <v>246.6</v>
      </c>
      <c r="H102">
        <v>118800</v>
      </c>
      <c r="I102">
        <v>2015</v>
      </c>
      <c r="J102" t="s">
        <v>40</v>
      </c>
      <c r="K102" t="s">
        <v>22</v>
      </c>
      <c r="L102">
        <v>29296079</v>
      </c>
    </row>
    <row r="103" spans="1:12" x14ac:dyDescent="0.3">
      <c r="A103" t="s">
        <v>254</v>
      </c>
      <c r="B103" t="s">
        <v>13</v>
      </c>
      <c r="C103" t="s">
        <v>255</v>
      </c>
      <c r="D103" t="s">
        <v>256</v>
      </c>
      <c r="E103" t="s">
        <v>257</v>
      </c>
      <c r="F103">
        <v>308</v>
      </c>
      <c r="G103">
        <v>306</v>
      </c>
      <c r="H103">
        <v>453200</v>
      </c>
      <c r="I103">
        <v>2015</v>
      </c>
      <c r="J103" t="s">
        <v>40</v>
      </c>
      <c r="K103" t="s">
        <v>18</v>
      </c>
      <c r="L103">
        <v>138679200</v>
      </c>
    </row>
    <row r="104" spans="1:12" x14ac:dyDescent="0.3">
      <c r="A104" t="s">
        <v>258</v>
      </c>
      <c r="B104" t="s">
        <v>13</v>
      </c>
      <c r="C104" t="s">
        <v>259</v>
      </c>
      <c r="D104" t="s">
        <v>59</v>
      </c>
      <c r="F104">
        <v>159</v>
      </c>
      <c r="G104">
        <v>8.8000000000000007</v>
      </c>
      <c r="H104">
        <v>138600</v>
      </c>
      <c r="I104">
        <v>2015</v>
      </c>
      <c r="J104" t="s">
        <v>17</v>
      </c>
      <c r="K104" t="s">
        <v>22</v>
      </c>
      <c r="L104">
        <v>1219680</v>
      </c>
    </row>
    <row r="105" spans="1:12" x14ac:dyDescent="0.3">
      <c r="A105" t="s">
        <v>260</v>
      </c>
      <c r="B105" t="s">
        <v>13</v>
      </c>
      <c r="C105" t="s">
        <v>261</v>
      </c>
      <c r="D105" t="s">
        <v>59</v>
      </c>
      <c r="F105">
        <v>320</v>
      </c>
      <c r="G105">
        <v>3.5</v>
      </c>
      <c r="H105">
        <v>138600</v>
      </c>
      <c r="I105">
        <v>2015</v>
      </c>
      <c r="J105" t="s">
        <v>17</v>
      </c>
      <c r="K105" t="s">
        <v>22</v>
      </c>
      <c r="L105">
        <v>485100</v>
      </c>
    </row>
    <row r="106" spans="1:12" x14ac:dyDescent="0.3">
      <c r="A106" t="s">
        <v>262</v>
      </c>
      <c r="B106" t="s">
        <v>13</v>
      </c>
      <c r="C106" t="s">
        <v>263</v>
      </c>
      <c r="D106" t="s">
        <v>264</v>
      </c>
      <c r="E106" t="s">
        <v>265</v>
      </c>
      <c r="F106">
        <v>580</v>
      </c>
      <c r="G106">
        <v>572.79999999999995</v>
      </c>
      <c r="H106">
        <v>440000</v>
      </c>
      <c r="I106">
        <v>2015</v>
      </c>
      <c r="J106" t="s">
        <v>40</v>
      </c>
      <c r="K106" t="s">
        <v>18</v>
      </c>
      <c r="L106">
        <v>252031999</v>
      </c>
    </row>
    <row r="107" spans="1:12" x14ac:dyDescent="0.3">
      <c r="A107" t="s">
        <v>266</v>
      </c>
      <c r="B107" t="s">
        <v>13</v>
      </c>
      <c r="C107" t="s">
        <v>267</v>
      </c>
      <c r="D107" t="s">
        <v>264</v>
      </c>
      <c r="E107" t="s">
        <v>268</v>
      </c>
      <c r="F107">
        <v>74</v>
      </c>
      <c r="G107">
        <v>73.099999999999994</v>
      </c>
      <c r="H107">
        <v>400400</v>
      </c>
      <c r="I107">
        <v>2015</v>
      </c>
      <c r="J107" t="s">
        <v>40</v>
      </c>
      <c r="K107" t="s">
        <v>18</v>
      </c>
      <c r="L107">
        <v>29269239</v>
      </c>
    </row>
    <row r="108" spans="1:12" x14ac:dyDescent="0.3">
      <c r="A108" t="s">
        <v>269</v>
      </c>
      <c r="B108" t="s">
        <v>13</v>
      </c>
      <c r="C108" t="s">
        <v>270</v>
      </c>
      <c r="D108" t="s">
        <v>264</v>
      </c>
      <c r="E108" t="s">
        <v>265</v>
      </c>
      <c r="F108">
        <v>2</v>
      </c>
      <c r="G108">
        <v>1.6</v>
      </c>
      <c r="H108">
        <v>400400</v>
      </c>
      <c r="I108">
        <v>2015</v>
      </c>
      <c r="J108" t="s">
        <v>40</v>
      </c>
      <c r="K108" t="s">
        <v>18</v>
      </c>
      <c r="L108">
        <v>640640</v>
      </c>
    </row>
    <row r="109" spans="1:12" x14ac:dyDescent="0.3">
      <c r="A109" t="s">
        <v>271</v>
      </c>
      <c r="B109" t="s">
        <v>13</v>
      </c>
      <c r="C109" t="s">
        <v>307</v>
      </c>
      <c r="D109" t="s">
        <v>59</v>
      </c>
      <c r="F109">
        <v>56</v>
      </c>
      <c r="G109">
        <v>35.299999999999997</v>
      </c>
      <c r="H109">
        <v>118800</v>
      </c>
      <c r="I109">
        <v>2015</v>
      </c>
      <c r="J109" t="s">
        <v>17</v>
      </c>
      <c r="K109" t="s">
        <v>22</v>
      </c>
      <c r="L109">
        <v>4193639</v>
      </c>
    </row>
    <row r="110" spans="1:12" x14ac:dyDescent="0.3">
      <c r="A110" t="s">
        <v>272</v>
      </c>
      <c r="B110" t="s">
        <v>13</v>
      </c>
      <c r="C110" t="s">
        <v>308</v>
      </c>
      <c r="D110" t="s">
        <v>59</v>
      </c>
      <c r="F110">
        <v>180</v>
      </c>
      <c r="G110">
        <v>175.4</v>
      </c>
      <c r="H110">
        <v>118800</v>
      </c>
      <c r="I110">
        <v>2015</v>
      </c>
      <c r="J110" t="s">
        <v>17</v>
      </c>
      <c r="K110" t="s">
        <v>22</v>
      </c>
      <c r="L110">
        <v>20837520</v>
      </c>
    </row>
    <row r="111" spans="1:12" x14ac:dyDescent="0.3">
      <c r="A111" t="s">
        <v>273</v>
      </c>
      <c r="B111" t="s">
        <v>13</v>
      </c>
      <c r="C111" t="s">
        <v>309</v>
      </c>
      <c r="D111" t="s">
        <v>59</v>
      </c>
      <c r="F111">
        <v>353</v>
      </c>
      <c r="G111">
        <v>135.80000000000001</v>
      </c>
      <c r="H111">
        <v>118800</v>
      </c>
      <c r="I111">
        <v>2015</v>
      </c>
      <c r="J111" t="s">
        <v>17</v>
      </c>
      <c r="K111" t="s">
        <v>22</v>
      </c>
      <c r="L111">
        <v>16133040</v>
      </c>
    </row>
    <row r="112" spans="1:12" x14ac:dyDescent="0.3">
      <c r="A112" t="s">
        <v>274</v>
      </c>
      <c r="B112" t="s">
        <v>13</v>
      </c>
      <c r="C112" t="s">
        <v>310</v>
      </c>
      <c r="D112" t="s">
        <v>21</v>
      </c>
      <c r="F112">
        <v>21</v>
      </c>
      <c r="G112">
        <v>2.9</v>
      </c>
      <c r="H112">
        <v>118800</v>
      </c>
      <c r="I112">
        <v>2015</v>
      </c>
      <c r="J112" t="s">
        <v>17</v>
      </c>
      <c r="K112" t="s">
        <v>22</v>
      </c>
      <c r="L112">
        <v>344519</v>
      </c>
    </row>
    <row r="113" spans="1:12" x14ac:dyDescent="0.3">
      <c r="A113" t="s">
        <v>275</v>
      </c>
      <c r="B113" t="s">
        <v>13</v>
      </c>
      <c r="C113" t="s">
        <v>311</v>
      </c>
      <c r="D113" t="s">
        <v>59</v>
      </c>
      <c r="F113">
        <v>1</v>
      </c>
      <c r="G113">
        <v>1.3</v>
      </c>
      <c r="H113">
        <v>138600</v>
      </c>
      <c r="I113">
        <v>2015</v>
      </c>
      <c r="J113" t="s">
        <v>40</v>
      </c>
      <c r="K113" t="s">
        <v>22</v>
      </c>
      <c r="L113">
        <v>180180</v>
      </c>
    </row>
    <row r="114" spans="1:12" x14ac:dyDescent="0.3">
      <c r="A114" t="s">
        <v>276</v>
      </c>
      <c r="B114" t="s">
        <v>13</v>
      </c>
      <c r="C114" t="s">
        <v>312</v>
      </c>
      <c r="D114" t="s">
        <v>59</v>
      </c>
      <c r="F114">
        <v>217</v>
      </c>
      <c r="G114">
        <v>166</v>
      </c>
      <c r="H114">
        <v>138600</v>
      </c>
      <c r="I114">
        <v>2015</v>
      </c>
      <c r="J114" t="s">
        <v>17</v>
      </c>
      <c r="K114" t="s">
        <v>22</v>
      </c>
      <c r="L114">
        <v>23007600</v>
      </c>
    </row>
    <row r="115" spans="1:12" x14ac:dyDescent="0.3">
      <c r="A115" t="s">
        <v>277</v>
      </c>
      <c r="B115" t="s">
        <v>13</v>
      </c>
      <c r="C115" t="s">
        <v>313</v>
      </c>
      <c r="D115" t="s">
        <v>59</v>
      </c>
      <c r="F115">
        <v>15</v>
      </c>
      <c r="G115">
        <v>15.5</v>
      </c>
      <c r="H115" t="s">
        <v>142</v>
      </c>
      <c r="J115" t="s">
        <v>40</v>
      </c>
      <c r="K115" t="s">
        <v>22</v>
      </c>
      <c r="L115" t="s">
        <v>142</v>
      </c>
    </row>
    <row r="116" spans="1:12" x14ac:dyDescent="0.3">
      <c r="A116" t="s">
        <v>278</v>
      </c>
      <c r="B116" t="s">
        <v>13</v>
      </c>
      <c r="C116" t="s">
        <v>314</v>
      </c>
      <c r="D116" t="s">
        <v>59</v>
      </c>
      <c r="F116">
        <v>1</v>
      </c>
      <c r="G116">
        <v>0.8</v>
      </c>
      <c r="H116" t="s">
        <v>142</v>
      </c>
      <c r="J116" t="s">
        <v>40</v>
      </c>
      <c r="K116" t="s">
        <v>22</v>
      </c>
      <c r="L116" t="s">
        <v>142</v>
      </c>
    </row>
    <row r="117" spans="1:12" x14ac:dyDescent="0.3">
      <c r="A117" t="s">
        <v>279</v>
      </c>
      <c r="B117" t="s">
        <v>61</v>
      </c>
      <c r="C117" t="s">
        <v>280</v>
      </c>
      <c r="D117" t="s">
        <v>21</v>
      </c>
      <c r="F117">
        <v>12731</v>
      </c>
      <c r="G117">
        <v>2.6</v>
      </c>
      <c r="H117">
        <v>132000</v>
      </c>
      <c r="I117">
        <v>2015</v>
      </c>
      <c r="J117" t="s">
        <v>17</v>
      </c>
      <c r="K117" t="s">
        <v>22</v>
      </c>
      <c r="L117">
        <v>343200</v>
      </c>
    </row>
    <row r="118" spans="1:12" x14ac:dyDescent="0.3">
      <c r="A118" t="s">
        <v>281</v>
      </c>
      <c r="B118" t="s">
        <v>61</v>
      </c>
      <c r="C118" t="s">
        <v>282</v>
      </c>
      <c r="D118" t="s">
        <v>21</v>
      </c>
      <c r="F118">
        <v>74</v>
      </c>
      <c r="G118">
        <v>76.099999999999994</v>
      </c>
      <c r="H118">
        <v>118800</v>
      </c>
      <c r="I118">
        <v>2015</v>
      </c>
      <c r="J118" t="s">
        <v>40</v>
      </c>
      <c r="K118" t="s">
        <v>22</v>
      </c>
      <c r="L118">
        <v>9040679</v>
      </c>
    </row>
    <row r="119" spans="1:12" x14ac:dyDescent="0.3">
      <c r="A119" t="s">
        <v>283</v>
      </c>
      <c r="B119" t="s">
        <v>61</v>
      </c>
      <c r="C119" t="s">
        <v>284</v>
      </c>
      <c r="D119" t="s">
        <v>21</v>
      </c>
      <c r="F119">
        <v>981</v>
      </c>
      <c r="G119">
        <v>154.4</v>
      </c>
      <c r="H119">
        <v>118800</v>
      </c>
      <c r="I119">
        <v>2015</v>
      </c>
      <c r="J119" t="s">
        <v>17</v>
      </c>
      <c r="K119" t="s">
        <v>22</v>
      </c>
      <c r="L119">
        <v>18342720</v>
      </c>
    </row>
    <row r="120" spans="1:12" x14ac:dyDescent="0.3">
      <c r="A120" t="s">
        <v>285</v>
      </c>
      <c r="B120" t="s">
        <v>61</v>
      </c>
      <c r="C120" t="s">
        <v>315</v>
      </c>
      <c r="D120" t="s">
        <v>21</v>
      </c>
      <c r="F120">
        <v>627</v>
      </c>
      <c r="G120">
        <v>21.3</v>
      </c>
      <c r="H120">
        <v>118800</v>
      </c>
      <c r="I120">
        <v>2015</v>
      </c>
      <c r="J120" t="s">
        <v>17</v>
      </c>
      <c r="K120" t="s">
        <v>22</v>
      </c>
      <c r="L120">
        <v>2530440</v>
      </c>
    </row>
    <row r="121" spans="1:12" x14ac:dyDescent="0.3">
      <c r="A121" t="s">
        <v>286</v>
      </c>
      <c r="B121" t="s">
        <v>61</v>
      </c>
      <c r="C121" t="s">
        <v>316</v>
      </c>
      <c r="D121" t="s">
        <v>21</v>
      </c>
      <c r="F121">
        <v>90</v>
      </c>
      <c r="G121">
        <v>92.7</v>
      </c>
      <c r="H121">
        <v>118800</v>
      </c>
      <c r="I121">
        <v>2015</v>
      </c>
      <c r="J121" t="s">
        <v>40</v>
      </c>
      <c r="K121" t="s">
        <v>22</v>
      </c>
      <c r="L121">
        <v>11012760</v>
      </c>
    </row>
  </sheetData>
  <autoFilter ref="A1:L1"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view="pageBreakPreview" zoomScale="70" zoomScaleSheetLayoutView="70" workbookViewId="0">
      <selection activeCell="B43" sqref="B43"/>
    </sheetView>
  </sheetViews>
  <sheetFormatPr defaultRowHeight="20.100000000000001" customHeight="1" x14ac:dyDescent="0.3"/>
  <cols>
    <col min="1" max="1" width="13.25" customWidth="1"/>
    <col min="2" max="7" width="11.375" customWidth="1"/>
    <col min="8" max="8" width="11.75" bestFit="1" customWidth="1"/>
    <col min="9" max="10" width="15.125" bestFit="1" customWidth="1"/>
    <col min="11" max="11" width="1" customWidth="1"/>
    <col min="12" max="12" width="10.75" bestFit="1" customWidth="1"/>
    <col min="13" max="13" width="10.125" bestFit="1" customWidth="1"/>
    <col min="14" max="15" width="13" bestFit="1" customWidth="1"/>
    <col min="257" max="257" width="13.25" customWidth="1"/>
    <col min="258" max="263" width="11.375" customWidth="1"/>
    <col min="264" max="264" width="11.75" bestFit="1" customWidth="1"/>
    <col min="265" max="266" width="15.125" bestFit="1" customWidth="1"/>
    <col min="267" max="267" width="1" customWidth="1"/>
    <col min="268" max="268" width="10.75" bestFit="1" customWidth="1"/>
    <col min="269" max="269" width="10.125" bestFit="1" customWidth="1"/>
    <col min="270" max="271" width="13" bestFit="1" customWidth="1"/>
    <col min="513" max="513" width="13.25" customWidth="1"/>
    <col min="514" max="519" width="11.375" customWidth="1"/>
    <col min="520" max="520" width="11.75" bestFit="1" customWidth="1"/>
    <col min="521" max="522" width="15.125" bestFit="1" customWidth="1"/>
    <col min="523" max="523" width="1" customWidth="1"/>
    <col min="524" max="524" width="10.75" bestFit="1" customWidth="1"/>
    <col min="525" max="525" width="10.125" bestFit="1" customWidth="1"/>
    <col min="526" max="527" width="13" bestFit="1" customWidth="1"/>
    <col min="769" max="769" width="13.25" customWidth="1"/>
    <col min="770" max="775" width="11.375" customWidth="1"/>
    <col min="776" max="776" width="11.75" bestFit="1" customWidth="1"/>
    <col min="777" max="778" width="15.125" bestFit="1" customWidth="1"/>
    <col min="779" max="779" width="1" customWidth="1"/>
    <col min="780" max="780" width="10.75" bestFit="1" customWidth="1"/>
    <col min="781" max="781" width="10.125" bestFit="1" customWidth="1"/>
    <col min="782" max="783" width="13" bestFit="1" customWidth="1"/>
    <col min="1025" max="1025" width="13.25" customWidth="1"/>
    <col min="1026" max="1031" width="11.375" customWidth="1"/>
    <col min="1032" max="1032" width="11.75" bestFit="1" customWidth="1"/>
    <col min="1033" max="1034" width="15.125" bestFit="1" customWidth="1"/>
    <col min="1035" max="1035" width="1" customWidth="1"/>
    <col min="1036" max="1036" width="10.75" bestFit="1" customWidth="1"/>
    <col min="1037" max="1037" width="10.125" bestFit="1" customWidth="1"/>
    <col min="1038" max="1039" width="13" bestFit="1" customWidth="1"/>
    <col min="1281" max="1281" width="13.25" customWidth="1"/>
    <col min="1282" max="1287" width="11.375" customWidth="1"/>
    <col min="1288" max="1288" width="11.75" bestFit="1" customWidth="1"/>
    <col min="1289" max="1290" width="15.125" bestFit="1" customWidth="1"/>
    <col min="1291" max="1291" width="1" customWidth="1"/>
    <col min="1292" max="1292" width="10.75" bestFit="1" customWidth="1"/>
    <col min="1293" max="1293" width="10.125" bestFit="1" customWidth="1"/>
    <col min="1294" max="1295" width="13" bestFit="1" customWidth="1"/>
    <col min="1537" max="1537" width="13.25" customWidth="1"/>
    <col min="1538" max="1543" width="11.375" customWidth="1"/>
    <col min="1544" max="1544" width="11.75" bestFit="1" customWidth="1"/>
    <col min="1545" max="1546" width="15.125" bestFit="1" customWidth="1"/>
    <col min="1547" max="1547" width="1" customWidth="1"/>
    <col min="1548" max="1548" width="10.75" bestFit="1" customWidth="1"/>
    <col min="1549" max="1549" width="10.125" bestFit="1" customWidth="1"/>
    <col min="1550" max="1551" width="13" bestFit="1" customWidth="1"/>
    <col min="1793" max="1793" width="13.25" customWidth="1"/>
    <col min="1794" max="1799" width="11.375" customWidth="1"/>
    <col min="1800" max="1800" width="11.75" bestFit="1" customWidth="1"/>
    <col min="1801" max="1802" width="15.125" bestFit="1" customWidth="1"/>
    <col min="1803" max="1803" width="1" customWidth="1"/>
    <col min="1804" max="1804" width="10.75" bestFit="1" customWidth="1"/>
    <col min="1805" max="1805" width="10.125" bestFit="1" customWidth="1"/>
    <col min="1806" max="1807" width="13" bestFit="1" customWidth="1"/>
    <col min="2049" max="2049" width="13.25" customWidth="1"/>
    <col min="2050" max="2055" width="11.375" customWidth="1"/>
    <col min="2056" max="2056" width="11.75" bestFit="1" customWidth="1"/>
    <col min="2057" max="2058" width="15.125" bestFit="1" customWidth="1"/>
    <col min="2059" max="2059" width="1" customWidth="1"/>
    <col min="2060" max="2060" width="10.75" bestFit="1" customWidth="1"/>
    <col min="2061" max="2061" width="10.125" bestFit="1" customWidth="1"/>
    <col min="2062" max="2063" width="13" bestFit="1" customWidth="1"/>
    <col min="2305" max="2305" width="13.25" customWidth="1"/>
    <col min="2306" max="2311" width="11.375" customWidth="1"/>
    <col min="2312" max="2312" width="11.75" bestFit="1" customWidth="1"/>
    <col min="2313" max="2314" width="15.125" bestFit="1" customWidth="1"/>
    <col min="2315" max="2315" width="1" customWidth="1"/>
    <col min="2316" max="2316" width="10.75" bestFit="1" customWidth="1"/>
    <col min="2317" max="2317" width="10.125" bestFit="1" customWidth="1"/>
    <col min="2318" max="2319" width="13" bestFit="1" customWidth="1"/>
    <col min="2561" max="2561" width="13.25" customWidth="1"/>
    <col min="2562" max="2567" width="11.375" customWidth="1"/>
    <col min="2568" max="2568" width="11.75" bestFit="1" customWidth="1"/>
    <col min="2569" max="2570" width="15.125" bestFit="1" customWidth="1"/>
    <col min="2571" max="2571" width="1" customWidth="1"/>
    <col min="2572" max="2572" width="10.75" bestFit="1" customWidth="1"/>
    <col min="2573" max="2573" width="10.125" bestFit="1" customWidth="1"/>
    <col min="2574" max="2575" width="13" bestFit="1" customWidth="1"/>
    <col min="2817" max="2817" width="13.25" customWidth="1"/>
    <col min="2818" max="2823" width="11.375" customWidth="1"/>
    <col min="2824" max="2824" width="11.75" bestFit="1" customWidth="1"/>
    <col min="2825" max="2826" width="15.125" bestFit="1" customWidth="1"/>
    <col min="2827" max="2827" width="1" customWidth="1"/>
    <col min="2828" max="2828" width="10.75" bestFit="1" customWidth="1"/>
    <col min="2829" max="2829" width="10.125" bestFit="1" customWidth="1"/>
    <col min="2830" max="2831" width="13" bestFit="1" customWidth="1"/>
    <col min="3073" max="3073" width="13.25" customWidth="1"/>
    <col min="3074" max="3079" width="11.375" customWidth="1"/>
    <col min="3080" max="3080" width="11.75" bestFit="1" customWidth="1"/>
    <col min="3081" max="3082" width="15.125" bestFit="1" customWidth="1"/>
    <col min="3083" max="3083" width="1" customWidth="1"/>
    <col min="3084" max="3084" width="10.75" bestFit="1" customWidth="1"/>
    <col min="3085" max="3085" width="10.125" bestFit="1" customWidth="1"/>
    <col min="3086" max="3087" width="13" bestFit="1" customWidth="1"/>
    <col min="3329" max="3329" width="13.25" customWidth="1"/>
    <col min="3330" max="3335" width="11.375" customWidth="1"/>
    <col min="3336" max="3336" width="11.75" bestFit="1" customWidth="1"/>
    <col min="3337" max="3338" width="15.125" bestFit="1" customWidth="1"/>
    <col min="3339" max="3339" width="1" customWidth="1"/>
    <col min="3340" max="3340" width="10.75" bestFit="1" customWidth="1"/>
    <col min="3341" max="3341" width="10.125" bestFit="1" customWidth="1"/>
    <col min="3342" max="3343" width="13" bestFit="1" customWidth="1"/>
    <col min="3585" max="3585" width="13.25" customWidth="1"/>
    <col min="3586" max="3591" width="11.375" customWidth="1"/>
    <col min="3592" max="3592" width="11.75" bestFit="1" customWidth="1"/>
    <col min="3593" max="3594" width="15.125" bestFit="1" customWidth="1"/>
    <col min="3595" max="3595" width="1" customWidth="1"/>
    <col min="3596" max="3596" width="10.75" bestFit="1" customWidth="1"/>
    <col min="3597" max="3597" width="10.125" bestFit="1" customWidth="1"/>
    <col min="3598" max="3599" width="13" bestFit="1" customWidth="1"/>
    <col min="3841" max="3841" width="13.25" customWidth="1"/>
    <col min="3842" max="3847" width="11.375" customWidth="1"/>
    <col min="3848" max="3848" width="11.75" bestFit="1" customWidth="1"/>
    <col min="3849" max="3850" width="15.125" bestFit="1" customWidth="1"/>
    <col min="3851" max="3851" width="1" customWidth="1"/>
    <col min="3852" max="3852" width="10.75" bestFit="1" customWidth="1"/>
    <col min="3853" max="3853" width="10.125" bestFit="1" customWidth="1"/>
    <col min="3854" max="3855" width="13" bestFit="1" customWidth="1"/>
    <col min="4097" max="4097" width="13.25" customWidth="1"/>
    <col min="4098" max="4103" width="11.375" customWidth="1"/>
    <col min="4104" max="4104" width="11.75" bestFit="1" customWidth="1"/>
    <col min="4105" max="4106" width="15.125" bestFit="1" customWidth="1"/>
    <col min="4107" max="4107" width="1" customWidth="1"/>
    <col min="4108" max="4108" width="10.75" bestFit="1" customWidth="1"/>
    <col min="4109" max="4109" width="10.125" bestFit="1" customWidth="1"/>
    <col min="4110" max="4111" width="13" bestFit="1" customWidth="1"/>
    <col min="4353" max="4353" width="13.25" customWidth="1"/>
    <col min="4354" max="4359" width="11.375" customWidth="1"/>
    <col min="4360" max="4360" width="11.75" bestFit="1" customWidth="1"/>
    <col min="4361" max="4362" width="15.125" bestFit="1" customWidth="1"/>
    <col min="4363" max="4363" width="1" customWidth="1"/>
    <col min="4364" max="4364" width="10.75" bestFit="1" customWidth="1"/>
    <col min="4365" max="4365" width="10.125" bestFit="1" customWidth="1"/>
    <col min="4366" max="4367" width="13" bestFit="1" customWidth="1"/>
    <col min="4609" max="4609" width="13.25" customWidth="1"/>
    <col min="4610" max="4615" width="11.375" customWidth="1"/>
    <col min="4616" max="4616" width="11.75" bestFit="1" customWidth="1"/>
    <col min="4617" max="4618" width="15.125" bestFit="1" customWidth="1"/>
    <col min="4619" max="4619" width="1" customWidth="1"/>
    <col min="4620" max="4620" width="10.75" bestFit="1" customWidth="1"/>
    <col min="4621" max="4621" width="10.125" bestFit="1" customWidth="1"/>
    <col min="4622" max="4623" width="13" bestFit="1" customWidth="1"/>
    <col min="4865" max="4865" width="13.25" customWidth="1"/>
    <col min="4866" max="4871" width="11.375" customWidth="1"/>
    <col min="4872" max="4872" width="11.75" bestFit="1" customWidth="1"/>
    <col min="4873" max="4874" width="15.125" bestFit="1" customWidth="1"/>
    <col min="4875" max="4875" width="1" customWidth="1"/>
    <col min="4876" max="4876" width="10.75" bestFit="1" customWidth="1"/>
    <col min="4877" max="4877" width="10.125" bestFit="1" customWidth="1"/>
    <col min="4878" max="4879" width="13" bestFit="1" customWidth="1"/>
    <col min="5121" max="5121" width="13.25" customWidth="1"/>
    <col min="5122" max="5127" width="11.375" customWidth="1"/>
    <col min="5128" max="5128" width="11.75" bestFit="1" customWidth="1"/>
    <col min="5129" max="5130" width="15.125" bestFit="1" customWidth="1"/>
    <col min="5131" max="5131" width="1" customWidth="1"/>
    <col min="5132" max="5132" width="10.75" bestFit="1" customWidth="1"/>
    <col min="5133" max="5133" width="10.125" bestFit="1" customWidth="1"/>
    <col min="5134" max="5135" width="13" bestFit="1" customWidth="1"/>
    <col min="5377" max="5377" width="13.25" customWidth="1"/>
    <col min="5378" max="5383" width="11.375" customWidth="1"/>
    <col min="5384" max="5384" width="11.75" bestFit="1" customWidth="1"/>
    <col min="5385" max="5386" width="15.125" bestFit="1" customWidth="1"/>
    <col min="5387" max="5387" width="1" customWidth="1"/>
    <col min="5388" max="5388" width="10.75" bestFit="1" customWidth="1"/>
    <col min="5389" max="5389" width="10.125" bestFit="1" customWidth="1"/>
    <col min="5390" max="5391" width="13" bestFit="1" customWidth="1"/>
    <col min="5633" max="5633" width="13.25" customWidth="1"/>
    <col min="5634" max="5639" width="11.375" customWidth="1"/>
    <col min="5640" max="5640" width="11.75" bestFit="1" customWidth="1"/>
    <col min="5641" max="5642" width="15.125" bestFit="1" customWidth="1"/>
    <col min="5643" max="5643" width="1" customWidth="1"/>
    <col min="5644" max="5644" width="10.75" bestFit="1" customWidth="1"/>
    <col min="5645" max="5645" width="10.125" bestFit="1" customWidth="1"/>
    <col min="5646" max="5647" width="13" bestFit="1" customWidth="1"/>
    <col min="5889" max="5889" width="13.25" customWidth="1"/>
    <col min="5890" max="5895" width="11.375" customWidth="1"/>
    <col min="5896" max="5896" width="11.75" bestFit="1" customWidth="1"/>
    <col min="5897" max="5898" width="15.125" bestFit="1" customWidth="1"/>
    <col min="5899" max="5899" width="1" customWidth="1"/>
    <col min="5900" max="5900" width="10.75" bestFit="1" customWidth="1"/>
    <col min="5901" max="5901" width="10.125" bestFit="1" customWidth="1"/>
    <col min="5902" max="5903" width="13" bestFit="1" customWidth="1"/>
    <col min="6145" max="6145" width="13.25" customWidth="1"/>
    <col min="6146" max="6151" width="11.375" customWidth="1"/>
    <col min="6152" max="6152" width="11.75" bestFit="1" customWidth="1"/>
    <col min="6153" max="6154" width="15.125" bestFit="1" customWidth="1"/>
    <col min="6155" max="6155" width="1" customWidth="1"/>
    <col min="6156" max="6156" width="10.75" bestFit="1" customWidth="1"/>
    <col min="6157" max="6157" width="10.125" bestFit="1" customWidth="1"/>
    <col min="6158" max="6159" width="13" bestFit="1" customWidth="1"/>
    <col min="6401" max="6401" width="13.25" customWidth="1"/>
    <col min="6402" max="6407" width="11.375" customWidth="1"/>
    <col min="6408" max="6408" width="11.75" bestFit="1" customWidth="1"/>
    <col min="6409" max="6410" width="15.125" bestFit="1" customWidth="1"/>
    <col min="6411" max="6411" width="1" customWidth="1"/>
    <col min="6412" max="6412" width="10.75" bestFit="1" customWidth="1"/>
    <col min="6413" max="6413" width="10.125" bestFit="1" customWidth="1"/>
    <col min="6414" max="6415" width="13" bestFit="1" customWidth="1"/>
    <col min="6657" max="6657" width="13.25" customWidth="1"/>
    <col min="6658" max="6663" width="11.375" customWidth="1"/>
    <col min="6664" max="6664" width="11.75" bestFit="1" customWidth="1"/>
    <col min="6665" max="6666" width="15.125" bestFit="1" customWidth="1"/>
    <col min="6667" max="6667" width="1" customWidth="1"/>
    <col min="6668" max="6668" width="10.75" bestFit="1" customWidth="1"/>
    <col min="6669" max="6669" width="10.125" bestFit="1" customWidth="1"/>
    <col min="6670" max="6671" width="13" bestFit="1" customWidth="1"/>
    <col min="6913" max="6913" width="13.25" customWidth="1"/>
    <col min="6914" max="6919" width="11.375" customWidth="1"/>
    <col min="6920" max="6920" width="11.75" bestFit="1" customWidth="1"/>
    <col min="6921" max="6922" width="15.125" bestFit="1" customWidth="1"/>
    <col min="6923" max="6923" width="1" customWidth="1"/>
    <col min="6924" max="6924" width="10.75" bestFit="1" customWidth="1"/>
    <col min="6925" max="6925" width="10.125" bestFit="1" customWidth="1"/>
    <col min="6926" max="6927" width="13" bestFit="1" customWidth="1"/>
    <col min="7169" max="7169" width="13.25" customWidth="1"/>
    <col min="7170" max="7175" width="11.375" customWidth="1"/>
    <col min="7176" max="7176" width="11.75" bestFit="1" customWidth="1"/>
    <col min="7177" max="7178" width="15.125" bestFit="1" customWidth="1"/>
    <col min="7179" max="7179" width="1" customWidth="1"/>
    <col min="7180" max="7180" width="10.75" bestFit="1" customWidth="1"/>
    <col min="7181" max="7181" width="10.125" bestFit="1" customWidth="1"/>
    <col min="7182" max="7183" width="13" bestFit="1" customWidth="1"/>
    <col min="7425" max="7425" width="13.25" customWidth="1"/>
    <col min="7426" max="7431" width="11.375" customWidth="1"/>
    <col min="7432" max="7432" width="11.75" bestFit="1" customWidth="1"/>
    <col min="7433" max="7434" width="15.125" bestFit="1" customWidth="1"/>
    <col min="7435" max="7435" width="1" customWidth="1"/>
    <col min="7436" max="7436" width="10.75" bestFit="1" customWidth="1"/>
    <col min="7437" max="7437" width="10.125" bestFit="1" customWidth="1"/>
    <col min="7438" max="7439" width="13" bestFit="1" customWidth="1"/>
    <col min="7681" max="7681" width="13.25" customWidth="1"/>
    <col min="7682" max="7687" width="11.375" customWidth="1"/>
    <col min="7688" max="7688" width="11.75" bestFit="1" customWidth="1"/>
    <col min="7689" max="7690" width="15.125" bestFit="1" customWidth="1"/>
    <col min="7691" max="7691" width="1" customWidth="1"/>
    <col min="7692" max="7692" width="10.75" bestFit="1" customWidth="1"/>
    <col min="7693" max="7693" width="10.125" bestFit="1" customWidth="1"/>
    <col min="7694" max="7695" width="13" bestFit="1" customWidth="1"/>
    <col min="7937" max="7937" width="13.25" customWidth="1"/>
    <col min="7938" max="7943" width="11.375" customWidth="1"/>
    <col min="7944" max="7944" width="11.75" bestFit="1" customWidth="1"/>
    <col min="7945" max="7946" width="15.125" bestFit="1" customWidth="1"/>
    <col min="7947" max="7947" width="1" customWidth="1"/>
    <col min="7948" max="7948" width="10.75" bestFit="1" customWidth="1"/>
    <col min="7949" max="7949" width="10.125" bestFit="1" customWidth="1"/>
    <col min="7950" max="7951" width="13" bestFit="1" customWidth="1"/>
    <col min="8193" max="8193" width="13.25" customWidth="1"/>
    <col min="8194" max="8199" width="11.375" customWidth="1"/>
    <col min="8200" max="8200" width="11.75" bestFit="1" customWidth="1"/>
    <col min="8201" max="8202" width="15.125" bestFit="1" customWidth="1"/>
    <col min="8203" max="8203" width="1" customWidth="1"/>
    <col min="8204" max="8204" width="10.75" bestFit="1" customWidth="1"/>
    <col min="8205" max="8205" width="10.125" bestFit="1" customWidth="1"/>
    <col min="8206" max="8207" width="13" bestFit="1" customWidth="1"/>
    <col min="8449" max="8449" width="13.25" customWidth="1"/>
    <col min="8450" max="8455" width="11.375" customWidth="1"/>
    <col min="8456" max="8456" width="11.75" bestFit="1" customWidth="1"/>
    <col min="8457" max="8458" width="15.125" bestFit="1" customWidth="1"/>
    <col min="8459" max="8459" width="1" customWidth="1"/>
    <col min="8460" max="8460" width="10.75" bestFit="1" customWidth="1"/>
    <col min="8461" max="8461" width="10.125" bestFit="1" customWidth="1"/>
    <col min="8462" max="8463" width="13" bestFit="1" customWidth="1"/>
    <col min="8705" max="8705" width="13.25" customWidth="1"/>
    <col min="8706" max="8711" width="11.375" customWidth="1"/>
    <col min="8712" max="8712" width="11.75" bestFit="1" customWidth="1"/>
    <col min="8713" max="8714" width="15.125" bestFit="1" customWidth="1"/>
    <col min="8715" max="8715" width="1" customWidth="1"/>
    <col min="8716" max="8716" width="10.75" bestFit="1" customWidth="1"/>
    <col min="8717" max="8717" width="10.125" bestFit="1" customWidth="1"/>
    <col min="8718" max="8719" width="13" bestFit="1" customWidth="1"/>
    <col min="8961" max="8961" width="13.25" customWidth="1"/>
    <col min="8962" max="8967" width="11.375" customWidth="1"/>
    <col min="8968" max="8968" width="11.75" bestFit="1" customWidth="1"/>
    <col min="8969" max="8970" width="15.125" bestFit="1" customWidth="1"/>
    <col min="8971" max="8971" width="1" customWidth="1"/>
    <col min="8972" max="8972" width="10.75" bestFit="1" customWidth="1"/>
    <col min="8973" max="8973" width="10.125" bestFit="1" customWidth="1"/>
    <col min="8974" max="8975" width="13" bestFit="1" customWidth="1"/>
    <col min="9217" max="9217" width="13.25" customWidth="1"/>
    <col min="9218" max="9223" width="11.375" customWidth="1"/>
    <col min="9224" max="9224" width="11.75" bestFit="1" customWidth="1"/>
    <col min="9225" max="9226" width="15.125" bestFit="1" customWidth="1"/>
    <col min="9227" max="9227" width="1" customWidth="1"/>
    <col min="9228" max="9228" width="10.75" bestFit="1" customWidth="1"/>
    <col min="9229" max="9229" width="10.125" bestFit="1" customWidth="1"/>
    <col min="9230" max="9231" width="13" bestFit="1" customWidth="1"/>
    <col min="9473" max="9473" width="13.25" customWidth="1"/>
    <col min="9474" max="9479" width="11.375" customWidth="1"/>
    <col min="9480" max="9480" width="11.75" bestFit="1" customWidth="1"/>
    <col min="9481" max="9482" width="15.125" bestFit="1" customWidth="1"/>
    <col min="9483" max="9483" width="1" customWidth="1"/>
    <col min="9484" max="9484" width="10.75" bestFit="1" customWidth="1"/>
    <col min="9485" max="9485" width="10.125" bestFit="1" customWidth="1"/>
    <col min="9486" max="9487" width="13" bestFit="1" customWidth="1"/>
    <col min="9729" max="9729" width="13.25" customWidth="1"/>
    <col min="9730" max="9735" width="11.375" customWidth="1"/>
    <col min="9736" max="9736" width="11.75" bestFit="1" customWidth="1"/>
    <col min="9737" max="9738" width="15.125" bestFit="1" customWidth="1"/>
    <col min="9739" max="9739" width="1" customWidth="1"/>
    <col min="9740" max="9740" width="10.75" bestFit="1" customWidth="1"/>
    <col min="9741" max="9741" width="10.125" bestFit="1" customWidth="1"/>
    <col min="9742" max="9743" width="13" bestFit="1" customWidth="1"/>
    <col min="9985" max="9985" width="13.25" customWidth="1"/>
    <col min="9986" max="9991" width="11.375" customWidth="1"/>
    <col min="9992" max="9992" width="11.75" bestFit="1" customWidth="1"/>
    <col min="9993" max="9994" width="15.125" bestFit="1" customWidth="1"/>
    <col min="9995" max="9995" width="1" customWidth="1"/>
    <col min="9996" max="9996" width="10.75" bestFit="1" customWidth="1"/>
    <col min="9997" max="9997" width="10.125" bestFit="1" customWidth="1"/>
    <col min="9998" max="9999" width="13" bestFit="1" customWidth="1"/>
    <col min="10241" max="10241" width="13.25" customWidth="1"/>
    <col min="10242" max="10247" width="11.375" customWidth="1"/>
    <col min="10248" max="10248" width="11.75" bestFit="1" customWidth="1"/>
    <col min="10249" max="10250" width="15.125" bestFit="1" customWidth="1"/>
    <col min="10251" max="10251" width="1" customWidth="1"/>
    <col min="10252" max="10252" width="10.75" bestFit="1" customWidth="1"/>
    <col min="10253" max="10253" width="10.125" bestFit="1" customWidth="1"/>
    <col min="10254" max="10255" width="13" bestFit="1" customWidth="1"/>
    <col min="10497" max="10497" width="13.25" customWidth="1"/>
    <col min="10498" max="10503" width="11.375" customWidth="1"/>
    <col min="10504" max="10504" width="11.75" bestFit="1" customWidth="1"/>
    <col min="10505" max="10506" width="15.125" bestFit="1" customWidth="1"/>
    <col min="10507" max="10507" width="1" customWidth="1"/>
    <col min="10508" max="10508" width="10.75" bestFit="1" customWidth="1"/>
    <col min="10509" max="10509" width="10.125" bestFit="1" customWidth="1"/>
    <col min="10510" max="10511" width="13" bestFit="1" customWidth="1"/>
    <col min="10753" max="10753" width="13.25" customWidth="1"/>
    <col min="10754" max="10759" width="11.375" customWidth="1"/>
    <col min="10760" max="10760" width="11.75" bestFit="1" customWidth="1"/>
    <col min="10761" max="10762" width="15.125" bestFit="1" customWidth="1"/>
    <col min="10763" max="10763" width="1" customWidth="1"/>
    <col min="10764" max="10764" width="10.75" bestFit="1" customWidth="1"/>
    <col min="10765" max="10765" width="10.125" bestFit="1" customWidth="1"/>
    <col min="10766" max="10767" width="13" bestFit="1" customWidth="1"/>
    <col min="11009" max="11009" width="13.25" customWidth="1"/>
    <col min="11010" max="11015" width="11.375" customWidth="1"/>
    <col min="11016" max="11016" width="11.75" bestFit="1" customWidth="1"/>
    <col min="11017" max="11018" width="15.125" bestFit="1" customWidth="1"/>
    <col min="11019" max="11019" width="1" customWidth="1"/>
    <col min="11020" max="11020" width="10.75" bestFit="1" customWidth="1"/>
    <col min="11021" max="11021" width="10.125" bestFit="1" customWidth="1"/>
    <col min="11022" max="11023" width="13" bestFit="1" customWidth="1"/>
    <col min="11265" max="11265" width="13.25" customWidth="1"/>
    <col min="11266" max="11271" width="11.375" customWidth="1"/>
    <col min="11272" max="11272" width="11.75" bestFit="1" customWidth="1"/>
    <col min="11273" max="11274" width="15.125" bestFit="1" customWidth="1"/>
    <col min="11275" max="11275" width="1" customWidth="1"/>
    <col min="11276" max="11276" width="10.75" bestFit="1" customWidth="1"/>
    <col min="11277" max="11277" width="10.125" bestFit="1" customWidth="1"/>
    <col min="11278" max="11279" width="13" bestFit="1" customWidth="1"/>
    <col min="11521" max="11521" width="13.25" customWidth="1"/>
    <col min="11522" max="11527" width="11.375" customWidth="1"/>
    <col min="11528" max="11528" width="11.75" bestFit="1" customWidth="1"/>
    <col min="11529" max="11530" width="15.125" bestFit="1" customWidth="1"/>
    <col min="11531" max="11531" width="1" customWidth="1"/>
    <col min="11532" max="11532" width="10.75" bestFit="1" customWidth="1"/>
    <col min="11533" max="11533" width="10.125" bestFit="1" customWidth="1"/>
    <col min="11534" max="11535" width="13" bestFit="1" customWidth="1"/>
    <col min="11777" max="11777" width="13.25" customWidth="1"/>
    <col min="11778" max="11783" width="11.375" customWidth="1"/>
    <col min="11784" max="11784" width="11.75" bestFit="1" customWidth="1"/>
    <col min="11785" max="11786" width="15.125" bestFit="1" customWidth="1"/>
    <col min="11787" max="11787" width="1" customWidth="1"/>
    <col min="11788" max="11788" width="10.75" bestFit="1" customWidth="1"/>
    <col min="11789" max="11789" width="10.125" bestFit="1" customWidth="1"/>
    <col min="11790" max="11791" width="13" bestFit="1" customWidth="1"/>
    <col min="12033" max="12033" width="13.25" customWidth="1"/>
    <col min="12034" max="12039" width="11.375" customWidth="1"/>
    <col min="12040" max="12040" width="11.75" bestFit="1" customWidth="1"/>
    <col min="12041" max="12042" width="15.125" bestFit="1" customWidth="1"/>
    <col min="12043" max="12043" width="1" customWidth="1"/>
    <col min="12044" max="12044" width="10.75" bestFit="1" customWidth="1"/>
    <col min="12045" max="12045" width="10.125" bestFit="1" customWidth="1"/>
    <col min="12046" max="12047" width="13" bestFit="1" customWidth="1"/>
    <col min="12289" max="12289" width="13.25" customWidth="1"/>
    <col min="12290" max="12295" width="11.375" customWidth="1"/>
    <col min="12296" max="12296" width="11.75" bestFit="1" customWidth="1"/>
    <col min="12297" max="12298" width="15.125" bestFit="1" customWidth="1"/>
    <col min="12299" max="12299" width="1" customWidth="1"/>
    <col min="12300" max="12300" width="10.75" bestFit="1" customWidth="1"/>
    <col min="12301" max="12301" width="10.125" bestFit="1" customWidth="1"/>
    <col min="12302" max="12303" width="13" bestFit="1" customWidth="1"/>
    <col min="12545" max="12545" width="13.25" customWidth="1"/>
    <col min="12546" max="12551" width="11.375" customWidth="1"/>
    <col min="12552" max="12552" width="11.75" bestFit="1" customWidth="1"/>
    <col min="12553" max="12554" width="15.125" bestFit="1" customWidth="1"/>
    <col min="12555" max="12555" width="1" customWidth="1"/>
    <col min="12556" max="12556" width="10.75" bestFit="1" customWidth="1"/>
    <col min="12557" max="12557" width="10.125" bestFit="1" customWidth="1"/>
    <col min="12558" max="12559" width="13" bestFit="1" customWidth="1"/>
    <col min="12801" max="12801" width="13.25" customWidth="1"/>
    <col min="12802" max="12807" width="11.375" customWidth="1"/>
    <col min="12808" max="12808" width="11.75" bestFit="1" customWidth="1"/>
    <col min="12809" max="12810" width="15.125" bestFit="1" customWidth="1"/>
    <col min="12811" max="12811" width="1" customWidth="1"/>
    <col min="12812" max="12812" width="10.75" bestFit="1" customWidth="1"/>
    <col min="12813" max="12813" width="10.125" bestFit="1" customWidth="1"/>
    <col min="12814" max="12815" width="13" bestFit="1" customWidth="1"/>
    <col min="13057" max="13057" width="13.25" customWidth="1"/>
    <col min="13058" max="13063" width="11.375" customWidth="1"/>
    <col min="13064" max="13064" width="11.75" bestFit="1" customWidth="1"/>
    <col min="13065" max="13066" width="15.125" bestFit="1" customWidth="1"/>
    <col min="13067" max="13067" width="1" customWidth="1"/>
    <col min="13068" max="13068" width="10.75" bestFit="1" customWidth="1"/>
    <col min="13069" max="13069" width="10.125" bestFit="1" customWidth="1"/>
    <col min="13070" max="13071" width="13" bestFit="1" customWidth="1"/>
    <col min="13313" max="13313" width="13.25" customWidth="1"/>
    <col min="13314" max="13319" width="11.375" customWidth="1"/>
    <col min="13320" max="13320" width="11.75" bestFit="1" customWidth="1"/>
    <col min="13321" max="13322" width="15.125" bestFit="1" customWidth="1"/>
    <col min="13323" max="13323" width="1" customWidth="1"/>
    <col min="13324" max="13324" width="10.75" bestFit="1" customWidth="1"/>
    <col min="13325" max="13325" width="10.125" bestFit="1" customWidth="1"/>
    <col min="13326" max="13327" width="13" bestFit="1" customWidth="1"/>
    <col min="13569" max="13569" width="13.25" customWidth="1"/>
    <col min="13570" max="13575" width="11.375" customWidth="1"/>
    <col min="13576" max="13576" width="11.75" bestFit="1" customWidth="1"/>
    <col min="13577" max="13578" width="15.125" bestFit="1" customWidth="1"/>
    <col min="13579" max="13579" width="1" customWidth="1"/>
    <col min="13580" max="13580" width="10.75" bestFit="1" customWidth="1"/>
    <col min="13581" max="13581" width="10.125" bestFit="1" customWidth="1"/>
    <col min="13582" max="13583" width="13" bestFit="1" customWidth="1"/>
    <col min="13825" max="13825" width="13.25" customWidth="1"/>
    <col min="13826" max="13831" width="11.375" customWidth="1"/>
    <col min="13832" max="13832" width="11.75" bestFit="1" customWidth="1"/>
    <col min="13833" max="13834" width="15.125" bestFit="1" customWidth="1"/>
    <col min="13835" max="13835" width="1" customWidth="1"/>
    <col min="13836" max="13836" width="10.75" bestFit="1" customWidth="1"/>
    <col min="13837" max="13837" width="10.125" bestFit="1" customWidth="1"/>
    <col min="13838" max="13839" width="13" bestFit="1" customWidth="1"/>
    <col min="14081" max="14081" width="13.25" customWidth="1"/>
    <col min="14082" max="14087" width="11.375" customWidth="1"/>
    <col min="14088" max="14088" width="11.75" bestFit="1" customWidth="1"/>
    <col min="14089" max="14090" width="15.125" bestFit="1" customWidth="1"/>
    <col min="14091" max="14091" width="1" customWidth="1"/>
    <col min="14092" max="14092" width="10.75" bestFit="1" customWidth="1"/>
    <col min="14093" max="14093" width="10.125" bestFit="1" customWidth="1"/>
    <col min="14094" max="14095" width="13" bestFit="1" customWidth="1"/>
    <col min="14337" max="14337" width="13.25" customWidth="1"/>
    <col min="14338" max="14343" width="11.375" customWidth="1"/>
    <col min="14344" max="14344" width="11.75" bestFit="1" customWidth="1"/>
    <col min="14345" max="14346" width="15.125" bestFit="1" customWidth="1"/>
    <col min="14347" max="14347" width="1" customWidth="1"/>
    <col min="14348" max="14348" width="10.75" bestFit="1" customWidth="1"/>
    <col min="14349" max="14349" width="10.125" bestFit="1" customWidth="1"/>
    <col min="14350" max="14351" width="13" bestFit="1" customWidth="1"/>
    <col min="14593" max="14593" width="13.25" customWidth="1"/>
    <col min="14594" max="14599" width="11.375" customWidth="1"/>
    <col min="14600" max="14600" width="11.75" bestFit="1" customWidth="1"/>
    <col min="14601" max="14602" width="15.125" bestFit="1" customWidth="1"/>
    <col min="14603" max="14603" width="1" customWidth="1"/>
    <col min="14604" max="14604" width="10.75" bestFit="1" customWidth="1"/>
    <col min="14605" max="14605" width="10.125" bestFit="1" customWidth="1"/>
    <col min="14606" max="14607" width="13" bestFit="1" customWidth="1"/>
    <col min="14849" max="14849" width="13.25" customWidth="1"/>
    <col min="14850" max="14855" width="11.375" customWidth="1"/>
    <col min="14856" max="14856" width="11.75" bestFit="1" customWidth="1"/>
    <col min="14857" max="14858" width="15.125" bestFit="1" customWidth="1"/>
    <col min="14859" max="14859" width="1" customWidth="1"/>
    <col min="14860" max="14860" width="10.75" bestFit="1" customWidth="1"/>
    <col min="14861" max="14861" width="10.125" bestFit="1" customWidth="1"/>
    <col min="14862" max="14863" width="13" bestFit="1" customWidth="1"/>
    <col min="15105" max="15105" width="13.25" customWidth="1"/>
    <col min="15106" max="15111" width="11.375" customWidth="1"/>
    <col min="15112" max="15112" width="11.75" bestFit="1" customWidth="1"/>
    <col min="15113" max="15114" width="15.125" bestFit="1" customWidth="1"/>
    <col min="15115" max="15115" width="1" customWidth="1"/>
    <col min="15116" max="15116" width="10.75" bestFit="1" customWidth="1"/>
    <col min="15117" max="15117" width="10.125" bestFit="1" customWidth="1"/>
    <col min="15118" max="15119" width="13" bestFit="1" customWidth="1"/>
    <col min="15361" max="15361" width="13.25" customWidth="1"/>
    <col min="15362" max="15367" width="11.375" customWidth="1"/>
    <col min="15368" max="15368" width="11.75" bestFit="1" customWidth="1"/>
    <col min="15369" max="15370" width="15.125" bestFit="1" customWidth="1"/>
    <col min="15371" max="15371" width="1" customWidth="1"/>
    <col min="15372" max="15372" width="10.75" bestFit="1" customWidth="1"/>
    <col min="15373" max="15373" width="10.125" bestFit="1" customWidth="1"/>
    <col min="15374" max="15375" width="13" bestFit="1" customWidth="1"/>
    <col min="15617" max="15617" width="13.25" customWidth="1"/>
    <col min="15618" max="15623" width="11.375" customWidth="1"/>
    <col min="15624" max="15624" width="11.75" bestFit="1" customWidth="1"/>
    <col min="15625" max="15626" width="15.125" bestFit="1" customWidth="1"/>
    <col min="15627" max="15627" width="1" customWidth="1"/>
    <col min="15628" max="15628" width="10.75" bestFit="1" customWidth="1"/>
    <col min="15629" max="15629" width="10.125" bestFit="1" customWidth="1"/>
    <col min="15630" max="15631" width="13" bestFit="1" customWidth="1"/>
    <col min="15873" max="15873" width="13.25" customWidth="1"/>
    <col min="15874" max="15879" width="11.375" customWidth="1"/>
    <col min="15880" max="15880" width="11.75" bestFit="1" customWidth="1"/>
    <col min="15881" max="15882" width="15.125" bestFit="1" customWidth="1"/>
    <col min="15883" max="15883" width="1" customWidth="1"/>
    <col min="15884" max="15884" width="10.75" bestFit="1" customWidth="1"/>
    <col min="15885" max="15885" width="10.125" bestFit="1" customWidth="1"/>
    <col min="15886" max="15887" width="13" bestFit="1" customWidth="1"/>
    <col min="16129" max="16129" width="13.25" customWidth="1"/>
    <col min="16130" max="16135" width="11.375" customWidth="1"/>
    <col min="16136" max="16136" width="11.75" bestFit="1" customWidth="1"/>
    <col min="16137" max="16138" width="15.125" bestFit="1" customWidth="1"/>
    <col min="16139" max="16139" width="1" customWidth="1"/>
    <col min="16140" max="16140" width="10.75" bestFit="1" customWidth="1"/>
    <col min="16141" max="16141" width="10.125" bestFit="1" customWidth="1"/>
    <col min="16142" max="16143" width="13" bestFit="1" customWidth="1"/>
  </cols>
  <sheetData>
    <row r="1" spans="1:11" ht="20.100000000000001" customHeight="1" x14ac:dyDescent="0.3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</row>
    <row r="9" spans="1:11" ht="16.5" x14ac:dyDescent="0.3">
      <c r="A9" s="75" t="s">
        <v>317</v>
      </c>
      <c r="B9" s="75"/>
      <c r="C9" s="75"/>
      <c r="D9" s="75"/>
      <c r="E9" s="75"/>
      <c r="F9" s="75"/>
      <c r="G9" s="75"/>
      <c r="H9" s="75"/>
      <c r="I9" s="75"/>
      <c r="J9" s="75"/>
      <c r="K9" s="75"/>
    </row>
    <row r="17" spans="1:11" ht="20.100000000000001" customHeight="1" x14ac:dyDescent="0.3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</row>
  </sheetData>
  <mergeCells count="3">
    <mergeCell ref="A1:K1"/>
    <mergeCell ref="A9:K9"/>
    <mergeCell ref="A17:K17"/>
  </mergeCells>
  <phoneticPr fontId="9" type="noConversion"/>
  <pageMargins left="0.51" right="0.46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15:M21"/>
  <sheetViews>
    <sheetView workbookViewId="0">
      <selection activeCell="O26" sqref="F11:O26"/>
    </sheetView>
  </sheetViews>
  <sheetFormatPr defaultRowHeight="16.5" x14ac:dyDescent="0.3"/>
  <cols>
    <col min="13" max="13" width="18.625" customWidth="1"/>
    <col min="18" max="19" width="14.625" customWidth="1"/>
  </cols>
  <sheetData>
    <row r="15" spans="12:13" x14ac:dyDescent="0.3">
      <c r="L15">
        <v>105</v>
      </c>
      <c r="M15">
        <v>138074</v>
      </c>
    </row>
    <row r="16" spans="12:13" x14ac:dyDescent="0.3">
      <c r="L16">
        <v>118</v>
      </c>
      <c r="M16">
        <v>227355</v>
      </c>
    </row>
    <row r="17" spans="12:13" x14ac:dyDescent="0.3">
      <c r="L17">
        <v>223</v>
      </c>
      <c r="M17">
        <v>365429</v>
      </c>
    </row>
    <row r="18" spans="12:13" x14ac:dyDescent="0.3">
      <c r="L18">
        <v>84</v>
      </c>
      <c r="M18">
        <v>31266</v>
      </c>
    </row>
    <row r="19" spans="12:13" x14ac:dyDescent="0.3">
      <c r="L19">
        <v>138</v>
      </c>
      <c r="M19">
        <v>197438</v>
      </c>
    </row>
    <row r="20" spans="12:13" x14ac:dyDescent="0.3">
      <c r="L20">
        <v>222</v>
      </c>
      <c r="M20">
        <v>228704</v>
      </c>
    </row>
    <row r="21" spans="12:13" x14ac:dyDescent="0.3">
      <c r="L21">
        <f>L20+L17</f>
        <v>445</v>
      </c>
      <c r="M21">
        <f>M20+M17</f>
        <v>594133</v>
      </c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U134"/>
  <sheetViews>
    <sheetView view="pageBreakPreview" zoomScale="85" zoomScaleSheetLayoutView="85" workbookViewId="0">
      <selection activeCell="B16" sqref="B16"/>
    </sheetView>
  </sheetViews>
  <sheetFormatPr defaultRowHeight="16.5" x14ac:dyDescent="0.3"/>
  <cols>
    <col min="3" max="3" width="6.25" customWidth="1"/>
    <col min="4" max="4" width="8.625" customWidth="1"/>
    <col min="5" max="5" width="7.125" customWidth="1"/>
    <col min="6" max="6" width="8.625" customWidth="1"/>
    <col min="7" max="7" width="7" customWidth="1"/>
    <col min="8" max="8" width="5.625" customWidth="1"/>
    <col min="9" max="9" width="3.75" hidden="1" customWidth="1"/>
    <col min="10" max="10" width="9.625" bestFit="1" customWidth="1"/>
    <col min="11" max="11" width="9.5" bestFit="1" customWidth="1"/>
    <col min="12" max="12" width="18.875" bestFit="1" customWidth="1"/>
    <col min="13" max="13" width="40.25" bestFit="1" customWidth="1"/>
    <col min="14" max="14" width="7.5" customWidth="1"/>
    <col min="15" max="15" width="9.375" bestFit="1" customWidth="1"/>
    <col min="17" max="17" width="15.375" customWidth="1"/>
    <col min="18" max="18" width="13.5" customWidth="1"/>
    <col min="19" max="19" width="11.5" bestFit="1" customWidth="1"/>
    <col min="20" max="20" width="17" customWidth="1"/>
    <col min="21" max="21" width="11.5" bestFit="1" customWidth="1"/>
    <col min="23" max="23" width="9.375" bestFit="1" customWidth="1"/>
  </cols>
  <sheetData>
    <row r="2" spans="3:21" ht="30" customHeight="1" x14ac:dyDescent="0.3">
      <c r="C2" s="75" t="s">
        <v>541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3:21" ht="24.95" customHeight="1" x14ac:dyDescent="0.3">
      <c r="C3" s="75" t="s">
        <v>324</v>
      </c>
      <c r="D3" s="75" t="s">
        <v>287</v>
      </c>
      <c r="E3" s="75"/>
      <c r="F3" s="75"/>
      <c r="G3" s="75" t="s">
        <v>288</v>
      </c>
      <c r="H3" s="75" t="s">
        <v>325</v>
      </c>
      <c r="J3" t="s">
        <v>326</v>
      </c>
      <c r="K3" t="s">
        <v>327</v>
      </c>
      <c r="L3" s="75" t="s">
        <v>328</v>
      </c>
      <c r="M3" s="75"/>
      <c r="N3" s="75" t="s">
        <v>329</v>
      </c>
    </row>
    <row r="4" spans="3:21" ht="24.95" customHeight="1" x14ac:dyDescent="0.3">
      <c r="C4" s="75"/>
      <c r="D4" t="s">
        <v>336</v>
      </c>
      <c r="E4" t="s">
        <v>337</v>
      </c>
      <c r="F4" t="s">
        <v>335</v>
      </c>
      <c r="G4" s="75"/>
      <c r="H4" s="75"/>
      <c r="J4" t="s">
        <v>330</v>
      </c>
      <c r="K4" t="s">
        <v>330</v>
      </c>
      <c r="L4" t="s">
        <v>331</v>
      </c>
      <c r="M4" t="s">
        <v>332</v>
      </c>
      <c r="N4" s="75"/>
      <c r="R4">
        <v>2</v>
      </c>
      <c r="S4" t="s">
        <v>334</v>
      </c>
      <c r="T4">
        <f>ROUNDDOWN((SUM(R5:R133)),-4)</f>
        <v>4705090000</v>
      </c>
    </row>
    <row r="5" spans="3:21" ht="21" customHeight="1" x14ac:dyDescent="0.3">
      <c r="C5">
        <v>1</v>
      </c>
      <c r="D5" t="s">
        <v>339</v>
      </c>
      <c r="E5" t="s">
        <v>434</v>
      </c>
      <c r="F5" t="s">
        <v>430</v>
      </c>
      <c r="G5" t="s">
        <v>342</v>
      </c>
      <c r="H5" t="s">
        <v>323</v>
      </c>
      <c r="J5">
        <v>11405</v>
      </c>
      <c r="K5">
        <v>56</v>
      </c>
      <c r="L5" t="s">
        <v>435</v>
      </c>
      <c r="N5" t="str">
        <f t="shared" ref="N5:N68" si="0">IF(M5=0,"국","사")</f>
        <v>국</v>
      </c>
      <c r="P5" t="str">
        <f>N5&amp;H5</f>
        <v>국도</v>
      </c>
      <c r="Q5">
        <f>K5*O5</f>
        <v>0</v>
      </c>
      <c r="R5">
        <f>Q5*$R$4</f>
        <v>0</v>
      </c>
    </row>
    <row r="6" spans="3:21" ht="21" customHeight="1" x14ac:dyDescent="0.3">
      <c r="C6">
        <v>2</v>
      </c>
      <c r="D6" t="s">
        <v>338</v>
      </c>
      <c r="E6" t="s">
        <v>434</v>
      </c>
      <c r="F6" t="s">
        <v>430</v>
      </c>
      <c r="G6">
        <v>680</v>
      </c>
      <c r="H6" t="s">
        <v>323</v>
      </c>
      <c r="J6">
        <v>2516</v>
      </c>
      <c r="K6">
        <v>488</v>
      </c>
      <c r="L6" t="s">
        <v>435</v>
      </c>
      <c r="N6" t="str">
        <f t="shared" si="0"/>
        <v>국</v>
      </c>
      <c r="P6" t="str">
        <f t="shared" ref="P6:P69" si="1">N6&amp;H6</f>
        <v>국도</v>
      </c>
      <c r="Q6">
        <f t="shared" ref="Q6:Q69" si="2">K6*O6</f>
        <v>0</v>
      </c>
      <c r="R6">
        <f t="shared" ref="R6:R69" si="3">Q6*$R$4</f>
        <v>0</v>
      </c>
    </row>
    <row r="7" spans="3:21" ht="21" customHeight="1" x14ac:dyDescent="0.3">
      <c r="C7">
        <v>3</v>
      </c>
      <c r="D7" t="s">
        <v>338</v>
      </c>
      <c r="E7" t="s">
        <v>433</v>
      </c>
      <c r="F7" t="s">
        <v>430</v>
      </c>
      <c r="G7" t="s">
        <v>343</v>
      </c>
      <c r="H7" t="s">
        <v>321</v>
      </c>
      <c r="J7">
        <v>3</v>
      </c>
      <c r="K7">
        <v>3</v>
      </c>
      <c r="L7" t="s">
        <v>437</v>
      </c>
      <c r="N7" t="str">
        <f>IF(M7=0,"국","사")</f>
        <v>국</v>
      </c>
      <c r="P7" t="str">
        <f t="shared" si="1"/>
        <v>국천</v>
      </c>
      <c r="Q7">
        <f t="shared" si="2"/>
        <v>0</v>
      </c>
      <c r="R7">
        <f t="shared" si="3"/>
        <v>0</v>
      </c>
    </row>
    <row r="8" spans="3:21" ht="21" customHeight="1" x14ac:dyDescent="0.3">
      <c r="C8">
        <v>4</v>
      </c>
      <c r="D8" t="s">
        <v>338</v>
      </c>
      <c r="E8" t="s">
        <v>433</v>
      </c>
      <c r="F8" t="s">
        <v>430</v>
      </c>
      <c r="G8" t="s">
        <v>344</v>
      </c>
      <c r="H8" t="s">
        <v>320</v>
      </c>
      <c r="J8">
        <v>109</v>
      </c>
      <c r="K8">
        <v>109</v>
      </c>
      <c r="L8" t="s">
        <v>437</v>
      </c>
      <c r="N8" t="str">
        <f t="shared" si="0"/>
        <v>국</v>
      </c>
      <c r="P8" t="str">
        <f t="shared" si="1"/>
        <v>국전</v>
      </c>
      <c r="Q8">
        <f t="shared" si="2"/>
        <v>0</v>
      </c>
      <c r="R8">
        <f t="shared" si="3"/>
        <v>0</v>
      </c>
    </row>
    <row r="9" spans="3:21" ht="21" customHeight="1" x14ac:dyDescent="0.3">
      <c r="C9">
        <v>5</v>
      </c>
      <c r="D9" t="s">
        <v>338</v>
      </c>
      <c r="E9" t="s">
        <v>433</v>
      </c>
      <c r="F9" t="s">
        <v>430</v>
      </c>
      <c r="G9" t="s">
        <v>345</v>
      </c>
      <c r="H9" t="s">
        <v>321</v>
      </c>
      <c r="J9">
        <v>90</v>
      </c>
      <c r="K9">
        <v>90</v>
      </c>
      <c r="L9" t="s">
        <v>437</v>
      </c>
      <c r="N9" t="str">
        <f t="shared" si="0"/>
        <v>국</v>
      </c>
      <c r="P9" t="str">
        <f t="shared" si="1"/>
        <v>국천</v>
      </c>
      <c r="Q9">
        <f t="shared" si="2"/>
        <v>0</v>
      </c>
      <c r="R9">
        <f t="shared" si="3"/>
        <v>0</v>
      </c>
      <c r="U9">
        <f>SUM(K5:K9)</f>
        <v>746</v>
      </c>
    </row>
    <row r="10" spans="3:21" ht="21" customHeight="1" x14ac:dyDescent="0.3">
      <c r="C10">
        <v>6</v>
      </c>
      <c r="D10" t="s">
        <v>338</v>
      </c>
      <c r="E10" t="s">
        <v>433</v>
      </c>
      <c r="F10" t="s">
        <v>430</v>
      </c>
      <c r="G10" t="s">
        <v>346</v>
      </c>
      <c r="H10" t="s">
        <v>321</v>
      </c>
      <c r="J10">
        <v>275</v>
      </c>
      <c r="K10">
        <v>232</v>
      </c>
      <c r="L10" t="s">
        <v>437</v>
      </c>
      <c r="N10" t="str">
        <f t="shared" si="0"/>
        <v>국</v>
      </c>
      <c r="P10" t="str">
        <f t="shared" si="1"/>
        <v>국천</v>
      </c>
      <c r="Q10">
        <f t="shared" si="2"/>
        <v>0</v>
      </c>
      <c r="R10">
        <f t="shared" si="3"/>
        <v>0</v>
      </c>
    </row>
    <row r="11" spans="3:21" ht="21" customHeight="1" x14ac:dyDescent="0.3">
      <c r="C11">
        <v>7</v>
      </c>
      <c r="D11" t="s">
        <v>338</v>
      </c>
      <c r="E11" t="s">
        <v>433</v>
      </c>
      <c r="F11" t="s">
        <v>430</v>
      </c>
      <c r="G11" t="s">
        <v>347</v>
      </c>
      <c r="H11" t="s">
        <v>321</v>
      </c>
      <c r="J11">
        <v>155</v>
      </c>
      <c r="K11">
        <v>151</v>
      </c>
      <c r="L11" t="s">
        <v>437</v>
      </c>
      <c r="N11" t="str">
        <f>IF(M11=0,"국","사")</f>
        <v>국</v>
      </c>
      <c r="P11" t="str">
        <f t="shared" si="1"/>
        <v>국천</v>
      </c>
      <c r="Q11">
        <f t="shared" si="2"/>
        <v>0</v>
      </c>
      <c r="R11">
        <f t="shared" si="3"/>
        <v>0</v>
      </c>
    </row>
    <row r="12" spans="3:21" ht="21" customHeight="1" x14ac:dyDescent="0.3">
      <c r="C12">
        <v>8</v>
      </c>
      <c r="D12" t="s">
        <v>338</v>
      </c>
      <c r="E12" t="s">
        <v>433</v>
      </c>
      <c r="F12" t="s">
        <v>430</v>
      </c>
      <c r="G12">
        <v>446</v>
      </c>
      <c r="H12" t="s">
        <v>321</v>
      </c>
      <c r="J12">
        <v>228</v>
      </c>
      <c r="K12">
        <v>228</v>
      </c>
      <c r="L12" t="s">
        <v>438</v>
      </c>
      <c r="M12" t="s">
        <v>439</v>
      </c>
      <c r="N12" t="str">
        <f t="shared" si="0"/>
        <v>사</v>
      </c>
      <c r="O12">
        <v>15800</v>
      </c>
      <c r="P12" t="str">
        <f t="shared" si="1"/>
        <v>사천</v>
      </c>
      <c r="Q12">
        <f t="shared" si="2"/>
        <v>3602400</v>
      </c>
      <c r="R12">
        <f t="shared" si="3"/>
        <v>7204800</v>
      </c>
    </row>
    <row r="13" spans="3:21" ht="21" customHeight="1" x14ac:dyDescent="0.3">
      <c r="C13">
        <v>9</v>
      </c>
      <c r="D13" t="s">
        <v>338</v>
      </c>
      <c r="E13" t="s">
        <v>433</v>
      </c>
      <c r="F13" t="s">
        <v>430</v>
      </c>
      <c r="G13" t="s">
        <v>348</v>
      </c>
      <c r="H13" t="s">
        <v>322</v>
      </c>
      <c r="J13">
        <v>34</v>
      </c>
      <c r="K13">
        <v>34</v>
      </c>
      <c r="L13" t="s">
        <v>435</v>
      </c>
      <c r="N13" t="str">
        <f t="shared" si="0"/>
        <v>국</v>
      </c>
      <c r="P13" t="str">
        <f t="shared" si="1"/>
        <v>국구</v>
      </c>
      <c r="Q13">
        <f t="shared" si="2"/>
        <v>0</v>
      </c>
      <c r="R13">
        <f t="shared" si="3"/>
        <v>0</v>
      </c>
      <c r="T13">
        <v>680000</v>
      </c>
    </row>
    <row r="14" spans="3:21" ht="21" customHeight="1" x14ac:dyDescent="0.3">
      <c r="C14">
        <v>10</v>
      </c>
      <c r="D14" t="s">
        <v>338</v>
      </c>
      <c r="E14" t="s">
        <v>433</v>
      </c>
      <c r="F14" t="s">
        <v>431</v>
      </c>
      <c r="G14" t="s">
        <v>349</v>
      </c>
      <c r="H14" t="s">
        <v>319</v>
      </c>
      <c r="J14">
        <v>159</v>
      </c>
      <c r="K14">
        <v>159</v>
      </c>
      <c r="L14" t="s">
        <v>437</v>
      </c>
      <c r="N14" t="str">
        <f t="shared" si="0"/>
        <v>국</v>
      </c>
      <c r="P14" t="str">
        <f t="shared" si="1"/>
        <v>국답</v>
      </c>
      <c r="Q14">
        <f t="shared" si="2"/>
        <v>0</v>
      </c>
      <c r="R14">
        <f t="shared" si="3"/>
        <v>0</v>
      </c>
      <c r="T14">
        <v>680150</v>
      </c>
    </row>
    <row r="15" spans="3:21" ht="21" customHeight="1" x14ac:dyDescent="0.3">
      <c r="C15">
        <v>11</v>
      </c>
      <c r="D15" t="s">
        <v>338</v>
      </c>
      <c r="E15" t="s">
        <v>433</v>
      </c>
      <c r="F15" t="s">
        <v>431</v>
      </c>
      <c r="G15" t="s">
        <v>350</v>
      </c>
      <c r="H15" t="s">
        <v>319</v>
      </c>
      <c r="J15">
        <v>173</v>
      </c>
      <c r="K15">
        <v>173</v>
      </c>
      <c r="L15" t="s">
        <v>436</v>
      </c>
      <c r="N15" t="str">
        <f t="shared" si="0"/>
        <v>국</v>
      </c>
      <c r="P15" t="str">
        <f t="shared" si="1"/>
        <v>국답</v>
      </c>
      <c r="Q15">
        <f t="shared" si="2"/>
        <v>0</v>
      </c>
      <c r="R15">
        <f t="shared" si="3"/>
        <v>0</v>
      </c>
      <c r="T15">
        <f>T14-T13</f>
        <v>150</v>
      </c>
    </row>
    <row r="16" spans="3:21" ht="21" customHeight="1" x14ac:dyDescent="0.3">
      <c r="C16">
        <v>12</v>
      </c>
      <c r="D16" t="s">
        <v>338</v>
      </c>
      <c r="E16" t="s">
        <v>433</v>
      </c>
      <c r="F16" t="s">
        <v>431</v>
      </c>
      <c r="G16">
        <v>692</v>
      </c>
      <c r="H16" t="s">
        <v>323</v>
      </c>
      <c r="J16">
        <v>8202</v>
      </c>
      <c r="K16">
        <v>425</v>
      </c>
      <c r="L16" t="s">
        <v>435</v>
      </c>
      <c r="N16" t="str">
        <f t="shared" si="0"/>
        <v>국</v>
      </c>
      <c r="P16" t="str">
        <f t="shared" si="1"/>
        <v>국도</v>
      </c>
      <c r="Q16">
        <f t="shared" si="2"/>
        <v>0</v>
      </c>
      <c r="R16">
        <f t="shared" si="3"/>
        <v>0</v>
      </c>
    </row>
    <row r="17" spans="2:18" ht="21" customHeight="1" x14ac:dyDescent="0.3">
      <c r="C17">
        <v>13</v>
      </c>
      <c r="D17" t="s">
        <v>338</v>
      </c>
      <c r="E17" t="s">
        <v>433</v>
      </c>
      <c r="F17" t="s">
        <v>431</v>
      </c>
      <c r="G17" t="s">
        <v>351</v>
      </c>
      <c r="H17" t="s">
        <v>321</v>
      </c>
      <c r="J17">
        <v>16</v>
      </c>
      <c r="K17">
        <v>16</v>
      </c>
      <c r="L17" t="s">
        <v>440</v>
      </c>
      <c r="M17" t="s">
        <v>441</v>
      </c>
      <c r="N17" t="str">
        <f t="shared" si="0"/>
        <v>사</v>
      </c>
      <c r="O17">
        <v>16100</v>
      </c>
      <c r="P17" t="str">
        <f t="shared" si="1"/>
        <v>사천</v>
      </c>
      <c r="Q17">
        <f t="shared" si="2"/>
        <v>257600</v>
      </c>
      <c r="R17">
        <f t="shared" si="3"/>
        <v>515200</v>
      </c>
    </row>
    <row r="18" spans="2:18" ht="21" customHeight="1" x14ac:dyDescent="0.3">
      <c r="C18">
        <v>14</v>
      </c>
      <c r="D18" t="s">
        <v>338</v>
      </c>
      <c r="E18" t="s">
        <v>433</v>
      </c>
      <c r="F18" t="s">
        <v>431</v>
      </c>
      <c r="G18" t="s">
        <v>352</v>
      </c>
      <c r="H18" t="s">
        <v>323</v>
      </c>
      <c r="J18">
        <v>142</v>
      </c>
      <c r="K18">
        <v>142</v>
      </c>
      <c r="L18" t="s">
        <v>442</v>
      </c>
      <c r="N18" t="str">
        <f t="shared" si="0"/>
        <v>국</v>
      </c>
      <c r="P18" t="str">
        <f t="shared" si="1"/>
        <v>국도</v>
      </c>
      <c r="Q18">
        <f t="shared" si="2"/>
        <v>0</v>
      </c>
      <c r="R18">
        <f t="shared" si="3"/>
        <v>0</v>
      </c>
    </row>
    <row r="19" spans="2:18" ht="21" customHeight="1" x14ac:dyDescent="0.3">
      <c r="C19">
        <v>15</v>
      </c>
      <c r="D19" t="s">
        <v>338</v>
      </c>
      <c r="E19" t="s">
        <v>433</v>
      </c>
      <c r="F19" t="s">
        <v>431</v>
      </c>
      <c r="G19">
        <v>477</v>
      </c>
      <c r="H19" t="s">
        <v>321</v>
      </c>
      <c r="J19">
        <v>890</v>
      </c>
      <c r="K19">
        <v>876</v>
      </c>
      <c r="L19" t="s">
        <v>442</v>
      </c>
      <c r="N19" t="str">
        <f t="shared" si="0"/>
        <v>국</v>
      </c>
      <c r="P19" t="str">
        <f t="shared" si="1"/>
        <v>국천</v>
      </c>
      <c r="Q19">
        <f t="shared" si="2"/>
        <v>0</v>
      </c>
      <c r="R19">
        <f t="shared" si="3"/>
        <v>0</v>
      </c>
    </row>
    <row r="20" spans="2:18" ht="21" customHeight="1" x14ac:dyDescent="0.3">
      <c r="C20">
        <v>16</v>
      </c>
      <c r="D20" t="s">
        <v>338</v>
      </c>
      <c r="E20" t="s">
        <v>433</v>
      </c>
      <c r="F20" t="s">
        <v>431</v>
      </c>
      <c r="G20" t="s">
        <v>353</v>
      </c>
      <c r="H20" t="s">
        <v>323</v>
      </c>
      <c r="K20">
        <v>72</v>
      </c>
      <c r="L20" t="s">
        <v>540</v>
      </c>
      <c r="N20" t="str">
        <f t="shared" si="0"/>
        <v>국</v>
      </c>
      <c r="P20" t="str">
        <f t="shared" si="1"/>
        <v>국도</v>
      </c>
      <c r="Q20">
        <f t="shared" si="2"/>
        <v>0</v>
      </c>
      <c r="R20">
        <f t="shared" si="3"/>
        <v>0</v>
      </c>
    </row>
    <row r="21" spans="2:18" ht="21" customHeight="1" x14ac:dyDescent="0.3">
      <c r="C21">
        <v>17</v>
      </c>
      <c r="D21" t="s">
        <v>338</v>
      </c>
      <c r="E21" t="s">
        <v>433</v>
      </c>
      <c r="F21" t="s">
        <v>431</v>
      </c>
      <c r="G21">
        <v>476</v>
      </c>
      <c r="H21" t="s">
        <v>320</v>
      </c>
      <c r="J21">
        <v>1012</v>
      </c>
      <c r="K21">
        <v>1012</v>
      </c>
      <c r="L21" t="s">
        <v>536</v>
      </c>
      <c r="M21" t="s">
        <v>537</v>
      </c>
      <c r="N21" t="str">
        <f t="shared" si="0"/>
        <v>사</v>
      </c>
      <c r="O21">
        <v>86100</v>
      </c>
      <c r="P21" t="str">
        <f t="shared" si="1"/>
        <v>사전</v>
      </c>
      <c r="Q21">
        <f t="shared" si="2"/>
        <v>87133200</v>
      </c>
      <c r="R21">
        <f t="shared" si="3"/>
        <v>174266400</v>
      </c>
    </row>
    <row r="22" spans="2:18" ht="21" customHeight="1" x14ac:dyDescent="0.3">
      <c r="C22">
        <v>18</v>
      </c>
      <c r="D22" t="s">
        <v>338</v>
      </c>
      <c r="E22" t="s">
        <v>433</v>
      </c>
      <c r="F22" t="s">
        <v>431</v>
      </c>
      <c r="G22" t="s">
        <v>354</v>
      </c>
      <c r="H22" t="s">
        <v>321</v>
      </c>
      <c r="J22">
        <v>906</v>
      </c>
      <c r="K22">
        <v>905</v>
      </c>
      <c r="L22" t="s">
        <v>437</v>
      </c>
      <c r="N22" t="str">
        <f t="shared" si="0"/>
        <v>국</v>
      </c>
      <c r="P22" t="str">
        <f t="shared" si="1"/>
        <v>국천</v>
      </c>
      <c r="Q22">
        <f t="shared" si="2"/>
        <v>0</v>
      </c>
      <c r="R22">
        <f t="shared" si="3"/>
        <v>0</v>
      </c>
    </row>
    <row r="23" spans="2:18" ht="21" customHeight="1" x14ac:dyDescent="0.3">
      <c r="C23">
        <v>19</v>
      </c>
      <c r="D23" t="s">
        <v>338</v>
      </c>
      <c r="E23" t="s">
        <v>433</v>
      </c>
      <c r="F23" t="s">
        <v>431</v>
      </c>
      <c r="G23">
        <v>475</v>
      </c>
      <c r="H23" t="s">
        <v>320</v>
      </c>
      <c r="J23">
        <v>232</v>
      </c>
      <c r="K23">
        <v>232</v>
      </c>
      <c r="L23" t="s">
        <v>443</v>
      </c>
      <c r="M23" t="s">
        <v>444</v>
      </c>
      <c r="N23" t="str">
        <f t="shared" si="0"/>
        <v>사</v>
      </c>
      <c r="O23">
        <v>86100</v>
      </c>
      <c r="P23" t="str">
        <f t="shared" si="1"/>
        <v>사전</v>
      </c>
      <c r="Q23">
        <f t="shared" si="2"/>
        <v>19975200</v>
      </c>
      <c r="R23">
        <f t="shared" si="3"/>
        <v>39950400</v>
      </c>
    </row>
    <row r="24" spans="2:18" ht="21" customHeight="1" x14ac:dyDescent="0.3">
      <c r="C24">
        <v>20</v>
      </c>
      <c r="D24" t="s">
        <v>338</v>
      </c>
      <c r="E24" t="s">
        <v>433</v>
      </c>
      <c r="F24" t="s">
        <v>431</v>
      </c>
      <c r="G24" t="s">
        <v>355</v>
      </c>
      <c r="H24" t="s">
        <v>323</v>
      </c>
      <c r="J24">
        <v>251</v>
      </c>
      <c r="K24">
        <v>104</v>
      </c>
      <c r="L24" t="s">
        <v>442</v>
      </c>
      <c r="N24" t="str">
        <f t="shared" si="0"/>
        <v>국</v>
      </c>
      <c r="P24" t="str">
        <f t="shared" si="1"/>
        <v>국도</v>
      </c>
      <c r="Q24">
        <f t="shared" si="2"/>
        <v>0</v>
      </c>
      <c r="R24">
        <f t="shared" si="3"/>
        <v>0</v>
      </c>
    </row>
    <row r="25" spans="2:18" ht="21" customHeight="1" x14ac:dyDescent="0.3">
      <c r="C25">
        <v>21</v>
      </c>
      <c r="D25" t="s">
        <v>338</v>
      </c>
      <c r="E25" t="s">
        <v>433</v>
      </c>
      <c r="F25" t="s">
        <v>431</v>
      </c>
      <c r="G25">
        <v>694</v>
      </c>
      <c r="H25" t="s">
        <v>322</v>
      </c>
      <c r="J25">
        <v>3481</v>
      </c>
      <c r="K25">
        <v>481</v>
      </c>
      <c r="L25" t="s">
        <v>435</v>
      </c>
      <c r="N25" t="str">
        <f t="shared" si="0"/>
        <v>국</v>
      </c>
      <c r="P25" t="str">
        <f t="shared" si="1"/>
        <v>국구</v>
      </c>
      <c r="Q25">
        <f t="shared" si="2"/>
        <v>0</v>
      </c>
      <c r="R25">
        <f t="shared" si="3"/>
        <v>0</v>
      </c>
    </row>
    <row r="26" spans="2:18" ht="21" customHeight="1" x14ac:dyDescent="0.3">
      <c r="C26">
        <v>22</v>
      </c>
      <c r="D26" t="s">
        <v>338</v>
      </c>
      <c r="E26" t="s">
        <v>433</v>
      </c>
      <c r="F26" t="s">
        <v>431</v>
      </c>
      <c r="G26" t="s">
        <v>356</v>
      </c>
      <c r="H26" t="s">
        <v>321</v>
      </c>
      <c r="J26">
        <v>857</v>
      </c>
      <c r="K26">
        <v>857</v>
      </c>
      <c r="L26" t="s">
        <v>445</v>
      </c>
      <c r="M26" t="s">
        <v>446</v>
      </c>
      <c r="N26" t="str">
        <f t="shared" si="0"/>
        <v>사</v>
      </c>
      <c r="O26">
        <v>16100</v>
      </c>
      <c r="P26" t="str">
        <f t="shared" si="1"/>
        <v>사천</v>
      </c>
      <c r="Q26">
        <f t="shared" si="2"/>
        <v>13797700</v>
      </c>
      <c r="R26">
        <f t="shared" si="3"/>
        <v>27595400</v>
      </c>
    </row>
    <row r="27" spans="2:18" ht="21" customHeight="1" x14ac:dyDescent="0.3">
      <c r="C27">
        <v>23</v>
      </c>
      <c r="D27" t="s">
        <v>338</v>
      </c>
      <c r="E27" t="s">
        <v>433</v>
      </c>
      <c r="F27" t="s">
        <v>431</v>
      </c>
      <c r="G27" t="s">
        <v>357</v>
      </c>
      <c r="H27" t="s">
        <v>321</v>
      </c>
      <c r="J27">
        <v>7616</v>
      </c>
      <c r="K27">
        <v>7616</v>
      </c>
      <c r="L27" t="s">
        <v>447</v>
      </c>
      <c r="M27" t="s">
        <v>448</v>
      </c>
      <c r="N27" t="str">
        <f t="shared" si="0"/>
        <v>사</v>
      </c>
      <c r="O27">
        <v>21200</v>
      </c>
      <c r="P27" t="str">
        <f t="shared" si="1"/>
        <v>사천</v>
      </c>
      <c r="Q27">
        <f t="shared" si="2"/>
        <v>161459200</v>
      </c>
      <c r="R27">
        <f t="shared" si="3"/>
        <v>322918400</v>
      </c>
    </row>
    <row r="28" spans="2:18" ht="21" customHeight="1" x14ac:dyDescent="0.3">
      <c r="C28">
        <v>24</v>
      </c>
      <c r="D28" t="s">
        <v>338</v>
      </c>
      <c r="E28" t="s">
        <v>433</v>
      </c>
      <c r="F28" t="s">
        <v>431</v>
      </c>
      <c r="G28" t="s">
        <v>358</v>
      </c>
      <c r="H28" t="s">
        <v>323</v>
      </c>
      <c r="J28">
        <v>634</v>
      </c>
      <c r="K28">
        <v>608</v>
      </c>
      <c r="L28" t="s">
        <v>442</v>
      </c>
      <c r="N28" t="str">
        <f t="shared" si="0"/>
        <v>국</v>
      </c>
      <c r="P28" t="str">
        <f t="shared" si="1"/>
        <v>국도</v>
      </c>
      <c r="Q28">
        <f t="shared" si="2"/>
        <v>0</v>
      </c>
      <c r="R28">
        <f t="shared" si="3"/>
        <v>0</v>
      </c>
    </row>
    <row r="29" spans="2:18" ht="21" customHeight="1" x14ac:dyDescent="0.3">
      <c r="B29">
        <v>1</v>
      </c>
      <c r="C29">
        <v>25</v>
      </c>
      <c r="D29" t="s">
        <v>338</v>
      </c>
      <c r="E29" t="s">
        <v>433</v>
      </c>
      <c r="F29" t="s">
        <v>431</v>
      </c>
      <c r="G29" t="s">
        <v>359</v>
      </c>
      <c r="H29" t="s">
        <v>323</v>
      </c>
      <c r="J29">
        <v>815</v>
      </c>
      <c r="K29">
        <v>217</v>
      </c>
      <c r="L29" t="s">
        <v>442</v>
      </c>
      <c r="N29" t="str">
        <f t="shared" si="0"/>
        <v>국</v>
      </c>
      <c r="P29" t="str">
        <f t="shared" si="1"/>
        <v>국도</v>
      </c>
      <c r="Q29">
        <f t="shared" si="2"/>
        <v>0</v>
      </c>
      <c r="R29">
        <f t="shared" si="3"/>
        <v>0</v>
      </c>
    </row>
    <row r="30" spans="2:18" ht="21" customHeight="1" x14ac:dyDescent="0.3">
      <c r="B30">
        <v>1</v>
      </c>
      <c r="C30">
        <v>26</v>
      </c>
      <c r="D30" t="s">
        <v>338</v>
      </c>
      <c r="E30" t="s">
        <v>433</v>
      </c>
      <c r="F30" t="s">
        <v>431</v>
      </c>
      <c r="G30" t="s">
        <v>360</v>
      </c>
      <c r="H30" t="s">
        <v>319</v>
      </c>
      <c r="J30">
        <v>1795</v>
      </c>
      <c r="K30">
        <v>1723</v>
      </c>
      <c r="L30" t="s">
        <v>449</v>
      </c>
      <c r="M30" t="s">
        <v>450</v>
      </c>
      <c r="N30" t="str">
        <f t="shared" si="0"/>
        <v>사</v>
      </c>
      <c r="O30">
        <v>122600</v>
      </c>
      <c r="P30" t="str">
        <f t="shared" si="1"/>
        <v>사답</v>
      </c>
      <c r="Q30">
        <f t="shared" si="2"/>
        <v>211239800</v>
      </c>
      <c r="R30">
        <f t="shared" si="3"/>
        <v>422479600</v>
      </c>
    </row>
    <row r="31" spans="2:18" ht="21" customHeight="1" x14ac:dyDescent="0.3">
      <c r="B31">
        <v>1</v>
      </c>
      <c r="C31">
        <v>27</v>
      </c>
      <c r="D31" t="s">
        <v>338</v>
      </c>
      <c r="E31" t="s">
        <v>433</v>
      </c>
      <c r="F31" t="s">
        <v>431</v>
      </c>
      <c r="G31" t="s">
        <v>361</v>
      </c>
      <c r="H31" t="s">
        <v>319</v>
      </c>
      <c r="J31">
        <v>991</v>
      </c>
      <c r="K31">
        <v>497</v>
      </c>
      <c r="L31" t="s">
        <v>451</v>
      </c>
      <c r="M31" t="s">
        <v>452</v>
      </c>
      <c r="N31" t="str">
        <f t="shared" si="0"/>
        <v>사</v>
      </c>
      <c r="O31">
        <v>110000</v>
      </c>
      <c r="P31" t="str">
        <f t="shared" si="1"/>
        <v>사답</v>
      </c>
      <c r="Q31">
        <f t="shared" si="2"/>
        <v>54670000</v>
      </c>
      <c r="R31">
        <f t="shared" si="3"/>
        <v>109340000</v>
      </c>
    </row>
    <row r="32" spans="2:18" ht="21" customHeight="1" x14ac:dyDescent="0.3">
      <c r="B32">
        <v>1</v>
      </c>
      <c r="C32">
        <v>28</v>
      </c>
      <c r="D32" t="s">
        <v>338</v>
      </c>
      <c r="E32" t="s">
        <v>433</v>
      </c>
      <c r="F32" t="s">
        <v>431</v>
      </c>
      <c r="G32">
        <v>412</v>
      </c>
      <c r="H32" t="s">
        <v>319</v>
      </c>
      <c r="J32">
        <v>483</v>
      </c>
      <c r="K32">
        <v>111</v>
      </c>
      <c r="L32" t="s">
        <v>453</v>
      </c>
      <c r="M32" t="s">
        <v>454</v>
      </c>
      <c r="N32" t="str">
        <f t="shared" si="0"/>
        <v>사</v>
      </c>
      <c r="O32">
        <v>81400</v>
      </c>
      <c r="P32" t="str">
        <f t="shared" si="1"/>
        <v>사답</v>
      </c>
      <c r="Q32">
        <f t="shared" si="2"/>
        <v>9035400</v>
      </c>
      <c r="R32">
        <f t="shared" si="3"/>
        <v>18070800</v>
      </c>
    </row>
    <row r="33" spans="2:18" ht="21" customHeight="1" x14ac:dyDescent="0.3">
      <c r="B33">
        <v>1</v>
      </c>
      <c r="C33">
        <v>29</v>
      </c>
      <c r="D33" t="s">
        <v>338</v>
      </c>
      <c r="E33" t="s">
        <v>433</v>
      </c>
      <c r="F33" t="s">
        <v>431</v>
      </c>
      <c r="G33">
        <v>693</v>
      </c>
      <c r="H33" t="s">
        <v>322</v>
      </c>
      <c r="J33">
        <v>1763</v>
      </c>
      <c r="K33">
        <v>761</v>
      </c>
      <c r="L33" t="s">
        <v>435</v>
      </c>
      <c r="N33" t="str">
        <f t="shared" si="0"/>
        <v>국</v>
      </c>
      <c r="P33" t="str">
        <f t="shared" si="1"/>
        <v>국구</v>
      </c>
      <c r="Q33">
        <f t="shared" si="2"/>
        <v>0</v>
      </c>
      <c r="R33">
        <f t="shared" si="3"/>
        <v>0</v>
      </c>
    </row>
    <row r="34" spans="2:18" ht="21" customHeight="1" x14ac:dyDescent="0.3">
      <c r="B34">
        <v>1</v>
      </c>
      <c r="C34">
        <v>30</v>
      </c>
      <c r="D34" t="s">
        <v>338</v>
      </c>
      <c r="E34" t="s">
        <v>433</v>
      </c>
      <c r="F34" t="s">
        <v>431</v>
      </c>
      <c r="G34">
        <v>407</v>
      </c>
      <c r="H34" t="s">
        <v>321</v>
      </c>
      <c r="J34">
        <v>3894</v>
      </c>
      <c r="K34">
        <v>3784</v>
      </c>
      <c r="L34" t="s">
        <v>455</v>
      </c>
      <c r="M34" t="s">
        <v>456</v>
      </c>
      <c r="N34" t="str">
        <f t="shared" si="0"/>
        <v>사</v>
      </c>
      <c r="O34">
        <v>19100</v>
      </c>
      <c r="P34" t="str">
        <f t="shared" si="1"/>
        <v>사천</v>
      </c>
      <c r="Q34">
        <f t="shared" si="2"/>
        <v>72274400</v>
      </c>
      <c r="R34">
        <f t="shared" si="3"/>
        <v>144548800</v>
      </c>
    </row>
    <row r="35" spans="2:18" ht="21" customHeight="1" x14ac:dyDescent="0.3">
      <c r="B35">
        <v>1</v>
      </c>
      <c r="C35">
        <v>31</v>
      </c>
      <c r="D35" t="s">
        <v>338</v>
      </c>
      <c r="E35" t="s">
        <v>433</v>
      </c>
      <c r="F35" t="s">
        <v>431</v>
      </c>
      <c r="G35">
        <v>402</v>
      </c>
      <c r="H35" t="s">
        <v>321</v>
      </c>
      <c r="J35">
        <v>8949</v>
      </c>
      <c r="K35">
        <v>6805</v>
      </c>
      <c r="L35" t="s">
        <v>457</v>
      </c>
      <c r="M35" t="s">
        <v>458</v>
      </c>
      <c r="N35" t="str">
        <f t="shared" si="0"/>
        <v>사</v>
      </c>
      <c r="O35">
        <v>19100</v>
      </c>
      <c r="P35" t="str">
        <f t="shared" si="1"/>
        <v>사천</v>
      </c>
      <c r="Q35">
        <f t="shared" si="2"/>
        <v>129975500</v>
      </c>
      <c r="R35">
        <f t="shared" si="3"/>
        <v>259951000</v>
      </c>
    </row>
    <row r="36" spans="2:18" ht="21" customHeight="1" x14ac:dyDescent="0.3">
      <c r="B36">
        <v>1</v>
      </c>
      <c r="C36">
        <v>32</v>
      </c>
      <c r="D36" t="s">
        <v>338</v>
      </c>
      <c r="E36" t="s">
        <v>433</v>
      </c>
      <c r="F36" t="s">
        <v>431</v>
      </c>
      <c r="G36">
        <v>401</v>
      </c>
      <c r="H36" t="s">
        <v>321</v>
      </c>
      <c r="J36">
        <v>1074</v>
      </c>
      <c r="K36">
        <v>236</v>
      </c>
      <c r="L36" t="s">
        <v>459</v>
      </c>
      <c r="M36" t="s">
        <v>460</v>
      </c>
      <c r="N36" t="str">
        <f t="shared" si="0"/>
        <v>사</v>
      </c>
      <c r="O36">
        <v>38300</v>
      </c>
      <c r="P36" t="str">
        <f t="shared" si="1"/>
        <v>사천</v>
      </c>
      <c r="Q36">
        <f t="shared" si="2"/>
        <v>9038800</v>
      </c>
      <c r="R36">
        <f t="shared" si="3"/>
        <v>18077600</v>
      </c>
    </row>
    <row r="37" spans="2:18" ht="21" customHeight="1" x14ac:dyDescent="0.3">
      <c r="B37">
        <v>1</v>
      </c>
      <c r="C37">
        <v>33</v>
      </c>
      <c r="D37" t="s">
        <v>338</v>
      </c>
      <c r="E37" t="s">
        <v>433</v>
      </c>
      <c r="F37" t="s">
        <v>431</v>
      </c>
      <c r="G37" t="s">
        <v>362</v>
      </c>
      <c r="H37" t="s">
        <v>319</v>
      </c>
      <c r="J37">
        <v>929</v>
      </c>
      <c r="K37">
        <v>291</v>
      </c>
      <c r="L37" t="s">
        <v>461</v>
      </c>
      <c r="M37" t="s">
        <v>462</v>
      </c>
      <c r="N37" t="str">
        <f t="shared" si="0"/>
        <v>사</v>
      </c>
      <c r="O37">
        <v>57400</v>
      </c>
      <c r="P37" t="str">
        <f t="shared" si="1"/>
        <v>사답</v>
      </c>
      <c r="Q37">
        <f t="shared" si="2"/>
        <v>16703400</v>
      </c>
      <c r="R37">
        <f t="shared" si="3"/>
        <v>33406800</v>
      </c>
    </row>
    <row r="38" spans="2:18" ht="21" customHeight="1" x14ac:dyDescent="0.3">
      <c r="B38">
        <v>1</v>
      </c>
      <c r="C38">
        <v>34</v>
      </c>
      <c r="D38" t="s">
        <v>338</v>
      </c>
      <c r="E38" t="s">
        <v>433</v>
      </c>
      <c r="F38" t="s">
        <v>431</v>
      </c>
      <c r="G38" t="s">
        <v>363</v>
      </c>
      <c r="H38" t="s">
        <v>319</v>
      </c>
      <c r="J38">
        <v>730</v>
      </c>
      <c r="K38">
        <v>118</v>
      </c>
      <c r="L38" t="s">
        <v>463</v>
      </c>
      <c r="M38" t="s">
        <v>464</v>
      </c>
      <c r="N38" t="str">
        <f t="shared" si="0"/>
        <v>사</v>
      </c>
      <c r="O38">
        <v>57400</v>
      </c>
      <c r="P38" t="str">
        <f t="shared" si="1"/>
        <v>사답</v>
      </c>
      <c r="Q38">
        <f t="shared" si="2"/>
        <v>6773200</v>
      </c>
      <c r="R38">
        <f t="shared" si="3"/>
        <v>13546400</v>
      </c>
    </row>
    <row r="39" spans="2:18" ht="21" customHeight="1" x14ac:dyDescent="0.3">
      <c r="B39">
        <v>1</v>
      </c>
      <c r="C39">
        <v>35</v>
      </c>
      <c r="D39" t="s">
        <v>338</v>
      </c>
      <c r="E39" t="s">
        <v>433</v>
      </c>
      <c r="F39" t="s">
        <v>431</v>
      </c>
      <c r="G39">
        <v>399</v>
      </c>
      <c r="H39" t="s">
        <v>321</v>
      </c>
      <c r="J39">
        <v>1431</v>
      </c>
      <c r="K39">
        <v>699</v>
      </c>
      <c r="L39" t="s">
        <v>463</v>
      </c>
      <c r="M39" t="s">
        <v>464</v>
      </c>
      <c r="N39" t="str">
        <f t="shared" si="0"/>
        <v>사</v>
      </c>
      <c r="O39">
        <v>47500</v>
      </c>
      <c r="P39" t="str">
        <f t="shared" si="1"/>
        <v>사천</v>
      </c>
      <c r="Q39">
        <f t="shared" si="2"/>
        <v>33202500</v>
      </c>
      <c r="R39">
        <f t="shared" si="3"/>
        <v>66405000</v>
      </c>
    </row>
    <row r="40" spans="2:18" ht="21" customHeight="1" x14ac:dyDescent="0.3">
      <c r="B40">
        <v>1</v>
      </c>
      <c r="C40">
        <v>36</v>
      </c>
      <c r="D40" t="s">
        <v>338</v>
      </c>
      <c r="E40" t="s">
        <v>433</v>
      </c>
      <c r="F40" t="s">
        <v>431</v>
      </c>
      <c r="G40" t="s">
        <v>364</v>
      </c>
      <c r="H40" t="s">
        <v>319</v>
      </c>
      <c r="J40">
        <v>970</v>
      </c>
      <c r="K40">
        <v>306</v>
      </c>
      <c r="L40" t="s">
        <v>463</v>
      </c>
      <c r="M40" t="s">
        <v>464</v>
      </c>
      <c r="N40" t="str">
        <f t="shared" si="0"/>
        <v>사</v>
      </c>
      <c r="O40">
        <v>47500</v>
      </c>
      <c r="P40" t="str">
        <f t="shared" si="1"/>
        <v>사답</v>
      </c>
      <c r="Q40">
        <f t="shared" si="2"/>
        <v>14535000</v>
      </c>
      <c r="R40">
        <f t="shared" si="3"/>
        <v>29070000</v>
      </c>
    </row>
    <row r="41" spans="2:18" ht="21" customHeight="1" x14ac:dyDescent="0.3">
      <c r="C41">
        <v>37</v>
      </c>
      <c r="D41" t="s">
        <v>338</v>
      </c>
      <c r="E41" t="s">
        <v>433</v>
      </c>
      <c r="F41" t="s">
        <v>430</v>
      </c>
      <c r="G41" t="s">
        <v>539</v>
      </c>
      <c r="H41" t="s">
        <v>321</v>
      </c>
      <c r="J41">
        <v>73320</v>
      </c>
      <c r="K41">
        <v>22067</v>
      </c>
      <c r="L41" t="s">
        <v>435</v>
      </c>
      <c r="N41" t="str">
        <f t="shared" si="0"/>
        <v>국</v>
      </c>
      <c r="P41" t="str">
        <f t="shared" si="1"/>
        <v>국천</v>
      </c>
      <c r="Q41">
        <f t="shared" si="2"/>
        <v>0</v>
      </c>
      <c r="R41">
        <f t="shared" si="3"/>
        <v>0</v>
      </c>
    </row>
    <row r="42" spans="2:18" ht="21" customHeight="1" x14ac:dyDescent="0.3">
      <c r="C42">
        <v>38</v>
      </c>
      <c r="D42" t="s">
        <v>338</v>
      </c>
      <c r="E42" t="s">
        <v>433</v>
      </c>
      <c r="F42" t="s">
        <v>431</v>
      </c>
      <c r="G42" t="s">
        <v>365</v>
      </c>
      <c r="H42" t="s">
        <v>321</v>
      </c>
      <c r="J42">
        <v>2168</v>
      </c>
      <c r="K42">
        <v>123</v>
      </c>
      <c r="L42" t="s">
        <v>437</v>
      </c>
      <c r="N42" t="str">
        <f t="shared" si="0"/>
        <v>국</v>
      </c>
      <c r="P42" t="str">
        <f t="shared" si="1"/>
        <v>국천</v>
      </c>
      <c r="Q42">
        <f t="shared" si="2"/>
        <v>0</v>
      </c>
      <c r="R42">
        <f t="shared" si="3"/>
        <v>0</v>
      </c>
    </row>
    <row r="43" spans="2:18" ht="21" customHeight="1" x14ac:dyDescent="0.3">
      <c r="C43">
        <v>39</v>
      </c>
      <c r="D43" t="s">
        <v>338</v>
      </c>
      <c r="E43" t="s">
        <v>433</v>
      </c>
      <c r="F43" t="s">
        <v>431</v>
      </c>
      <c r="G43" t="s">
        <v>366</v>
      </c>
      <c r="H43" t="s">
        <v>321</v>
      </c>
      <c r="J43">
        <v>212287</v>
      </c>
      <c r="K43">
        <v>112218</v>
      </c>
      <c r="L43" t="s">
        <v>435</v>
      </c>
      <c r="N43" t="str">
        <f t="shared" si="0"/>
        <v>국</v>
      </c>
      <c r="P43" t="str">
        <f t="shared" si="1"/>
        <v>국천</v>
      </c>
      <c r="Q43">
        <f t="shared" si="2"/>
        <v>0</v>
      </c>
      <c r="R43">
        <f t="shared" si="3"/>
        <v>0</v>
      </c>
    </row>
    <row r="44" spans="2:18" ht="21" customHeight="1" x14ac:dyDescent="0.3">
      <c r="B44">
        <v>1</v>
      </c>
      <c r="C44">
        <v>40</v>
      </c>
      <c r="D44" t="s">
        <v>338</v>
      </c>
      <c r="E44" t="s">
        <v>433</v>
      </c>
      <c r="F44" t="s">
        <v>431</v>
      </c>
      <c r="G44">
        <v>414</v>
      </c>
      <c r="H44" t="s">
        <v>321</v>
      </c>
      <c r="J44">
        <v>21977</v>
      </c>
      <c r="K44">
        <v>14002</v>
      </c>
      <c r="L44" t="s">
        <v>455</v>
      </c>
      <c r="M44" t="s">
        <v>456</v>
      </c>
      <c r="N44" t="str">
        <f t="shared" si="0"/>
        <v>사</v>
      </c>
      <c r="O44">
        <v>19100</v>
      </c>
      <c r="P44" t="str">
        <f t="shared" si="1"/>
        <v>사천</v>
      </c>
      <c r="Q44">
        <f t="shared" si="2"/>
        <v>267438200</v>
      </c>
      <c r="R44">
        <f t="shared" si="3"/>
        <v>534876400</v>
      </c>
    </row>
    <row r="45" spans="2:18" ht="21" customHeight="1" x14ac:dyDescent="0.3">
      <c r="B45">
        <v>1</v>
      </c>
      <c r="C45">
        <v>41</v>
      </c>
      <c r="D45" t="s">
        <v>338</v>
      </c>
      <c r="E45" t="s">
        <v>433</v>
      </c>
      <c r="F45" t="s">
        <v>431</v>
      </c>
      <c r="G45">
        <v>411</v>
      </c>
      <c r="H45" t="s">
        <v>321</v>
      </c>
      <c r="J45">
        <v>3015</v>
      </c>
      <c r="K45">
        <v>3015</v>
      </c>
      <c r="L45" t="s">
        <v>465</v>
      </c>
      <c r="M45" t="s">
        <v>466</v>
      </c>
      <c r="N45" t="str">
        <f t="shared" si="0"/>
        <v>사</v>
      </c>
      <c r="O45">
        <v>19100</v>
      </c>
      <c r="P45" t="str">
        <f t="shared" si="1"/>
        <v>사천</v>
      </c>
      <c r="Q45">
        <f t="shared" si="2"/>
        <v>57586500</v>
      </c>
      <c r="R45">
        <f t="shared" si="3"/>
        <v>115173000</v>
      </c>
    </row>
    <row r="46" spans="2:18" ht="21" customHeight="1" x14ac:dyDescent="0.3">
      <c r="B46">
        <v>1</v>
      </c>
      <c r="C46">
        <v>42</v>
      </c>
      <c r="D46" t="s">
        <v>338</v>
      </c>
      <c r="E46" t="s">
        <v>433</v>
      </c>
      <c r="F46" t="s">
        <v>431</v>
      </c>
      <c r="G46">
        <v>410</v>
      </c>
      <c r="H46" t="s">
        <v>321</v>
      </c>
      <c r="J46">
        <v>625</v>
      </c>
      <c r="K46">
        <v>625</v>
      </c>
      <c r="L46" t="s">
        <v>467</v>
      </c>
      <c r="M46" t="s">
        <v>468</v>
      </c>
      <c r="N46" t="str">
        <f t="shared" si="0"/>
        <v>사</v>
      </c>
      <c r="O46">
        <v>19100</v>
      </c>
      <c r="P46" t="str">
        <f t="shared" si="1"/>
        <v>사천</v>
      </c>
      <c r="Q46">
        <f t="shared" si="2"/>
        <v>11937500</v>
      </c>
      <c r="R46">
        <f t="shared" si="3"/>
        <v>23875000</v>
      </c>
    </row>
    <row r="47" spans="2:18" ht="21" customHeight="1" x14ac:dyDescent="0.3">
      <c r="B47">
        <v>1</v>
      </c>
      <c r="C47">
        <v>43</v>
      </c>
      <c r="D47" t="s">
        <v>338</v>
      </c>
      <c r="E47" t="s">
        <v>433</v>
      </c>
      <c r="F47" t="s">
        <v>431</v>
      </c>
      <c r="G47">
        <v>409</v>
      </c>
      <c r="H47" t="s">
        <v>321</v>
      </c>
      <c r="J47">
        <v>2959</v>
      </c>
      <c r="K47">
        <v>2959</v>
      </c>
      <c r="L47" t="s">
        <v>455</v>
      </c>
      <c r="M47" t="s">
        <v>456</v>
      </c>
      <c r="N47" t="str">
        <f t="shared" si="0"/>
        <v>사</v>
      </c>
      <c r="O47">
        <v>19100</v>
      </c>
      <c r="P47" t="str">
        <f t="shared" si="1"/>
        <v>사천</v>
      </c>
      <c r="Q47">
        <f t="shared" si="2"/>
        <v>56516900</v>
      </c>
      <c r="R47">
        <f t="shared" si="3"/>
        <v>113033800</v>
      </c>
    </row>
    <row r="48" spans="2:18" ht="21" customHeight="1" x14ac:dyDescent="0.3">
      <c r="B48">
        <v>1</v>
      </c>
      <c r="C48">
        <v>44</v>
      </c>
      <c r="D48" t="s">
        <v>338</v>
      </c>
      <c r="E48" t="s">
        <v>433</v>
      </c>
      <c r="F48" t="s">
        <v>431</v>
      </c>
      <c r="G48">
        <v>408</v>
      </c>
      <c r="H48" t="s">
        <v>321</v>
      </c>
      <c r="J48">
        <v>833</v>
      </c>
      <c r="K48">
        <v>833</v>
      </c>
      <c r="L48" t="s">
        <v>469</v>
      </c>
      <c r="M48" t="s">
        <v>470</v>
      </c>
      <c r="N48" t="str">
        <f t="shared" si="0"/>
        <v>사</v>
      </c>
      <c r="O48">
        <v>19100</v>
      </c>
      <c r="P48" t="str">
        <f t="shared" si="1"/>
        <v>사천</v>
      </c>
      <c r="Q48">
        <f t="shared" si="2"/>
        <v>15910300</v>
      </c>
      <c r="R48">
        <f t="shared" si="3"/>
        <v>31820600</v>
      </c>
    </row>
    <row r="49" spans="2:18" ht="21" customHeight="1" x14ac:dyDescent="0.3">
      <c r="B49">
        <v>1</v>
      </c>
      <c r="C49">
        <v>45</v>
      </c>
      <c r="D49" t="s">
        <v>338</v>
      </c>
      <c r="E49" t="s">
        <v>433</v>
      </c>
      <c r="F49" t="s">
        <v>431</v>
      </c>
      <c r="G49" t="s">
        <v>367</v>
      </c>
      <c r="H49" t="s">
        <v>319</v>
      </c>
      <c r="J49">
        <v>1322</v>
      </c>
      <c r="K49">
        <v>236</v>
      </c>
      <c r="L49" t="s">
        <v>471</v>
      </c>
      <c r="M49" t="s">
        <v>472</v>
      </c>
      <c r="N49" t="str">
        <f t="shared" si="0"/>
        <v>사</v>
      </c>
      <c r="O49">
        <v>56800</v>
      </c>
      <c r="P49" t="str">
        <f t="shared" si="1"/>
        <v>사답</v>
      </c>
      <c r="Q49">
        <f t="shared" si="2"/>
        <v>13404800</v>
      </c>
      <c r="R49">
        <f t="shared" si="3"/>
        <v>26809600</v>
      </c>
    </row>
    <row r="50" spans="2:18" ht="21" customHeight="1" x14ac:dyDescent="0.3">
      <c r="B50">
        <v>1</v>
      </c>
      <c r="C50">
        <v>46</v>
      </c>
      <c r="D50" t="s">
        <v>338</v>
      </c>
      <c r="E50" t="s">
        <v>433</v>
      </c>
      <c r="F50" t="s">
        <v>431</v>
      </c>
      <c r="G50" t="s">
        <v>368</v>
      </c>
      <c r="H50" t="s">
        <v>319</v>
      </c>
      <c r="J50">
        <v>1952</v>
      </c>
      <c r="K50">
        <v>488</v>
      </c>
      <c r="L50" t="s">
        <v>473</v>
      </c>
      <c r="M50" t="s">
        <v>474</v>
      </c>
      <c r="N50" t="str">
        <f t="shared" si="0"/>
        <v>사</v>
      </c>
      <c r="O50">
        <v>56800</v>
      </c>
      <c r="P50" t="str">
        <f t="shared" si="1"/>
        <v>사답</v>
      </c>
      <c r="Q50">
        <f t="shared" si="2"/>
        <v>27718400</v>
      </c>
      <c r="R50">
        <f t="shared" si="3"/>
        <v>55436800</v>
      </c>
    </row>
    <row r="51" spans="2:18" ht="21" customHeight="1" x14ac:dyDescent="0.3">
      <c r="B51">
        <v>1</v>
      </c>
      <c r="C51">
        <v>47</v>
      </c>
      <c r="D51" t="s">
        <v>338</v>
      </c>
      <c r="E51" t="s">
        <v>433</v>
      </c>
      <c r="F51" t="s">
        <v>431</v>
      </c>
      <c r="G51" t="s">
        <v>369</v>
      </c>
      <c r="H51" t="s">
        <v>319</v>
      </c>
      <c r="J51">
        <v>1984</v>
      </c>
      <c r="K51">
        <v>590</v>
      </c>
      <c r="L51" t="s">
        <v>475</v>
      </c>
      <c r="M51" t="s">
        <v>476</v>
      </c>
      <c r="N51" t="str">
        <f t="shared" si="0"/>
        <v>사</v>
      </c>
      <c r="O51">
        <v>56800</v>
      </c>
      <c r="P51" t="str">
        <f t="shared" si="1"/>
        <v>사답</v>
      </c>
      <c r="Q51">
        <f t="shared" si="2"/>
        <v>33512000</v>
      </c>
      <c r="R51">
        <f t="shared" si="3"/>
        <v>67024000</v>
      </c>
    </row>
    <row r="52" spans="2:18" ht="21" customHeight="1" x14ac:dyDescent="0.3">
      <c r="B52">
        <v>1</v>
      </c>
      <c r="C52">
        <v>48</v>
      </c>
      <c r="D52" t="s">
        <v>338</v>
      </c>
      <c r="E52" t="s">
        <v>433</v>
      </c>
      <c r="F52" t="s">
        <v>431</v>
      </c>
      <c r="G52" t="s">
        <v>370</v>
      </c>
      <c r="H52" t="s">
        <v>319</v>
      </c>
      <c r="J52">
        <v>2314</v>
      </c>
      <c r="K52">
        <v>540</v>
      </c>
      <c r="L52" t="s">
        <v>477</v>
      </c>
      <c r="M52" t="s">
        <v>478</v>
      </c>
      <c r="N52" t="str">
        <f t="shared" si="0"/>
        <v>사</v>
      </c>
      <c r="O52">
        <v>56800</v>
      </c>
      <c r="P52" t="str">
        <f t="shared" si="1"/>
        <v>사답</v>
      </c>
      <c r="Q52">
        <f t="shared" si="2"/>
        <v>30672000</v>
      </c>
      <c r="R52">
        <f t="shared" si="3"/>
        <v>61344000</v>
      </c>
    </row>
    <row r="53" spans="2:18" ht="21" customHeight="1" x14ac:dyDescent="0.3">
      <c r="B53">
        <v>1</v>
      </c>
      <c r="C53">
        <v>49</v>
      </c>
      <c r="D53" t="s">
        <v>338</v>
      </c>
      <c r="E53" t="s">
        <v>433</v>
      </c>
      <c r="F53" t="s">
        <v>431</v>
      </c>
      <c r="G53" t="s">
        <v>371</v>
      </c>
      <c r="H53" t="s">
        <v>319</v>
      </c>
      <c r="J53">
        <v>1322</v>
      </c>
      <c r="K53">
        <v>34</v>
      </c>
      <c r="L53" t="s">
        <v>479</v>
      </c>
      <c r="M53" t="s">
        <v>480</v>
      </c>
      <c r="N53" t="str">
        <f t="shared" si="0"/>
        <v>사</v>
      </c>
      <c r="O53">
        <v>56800</v>
      </c>
      <c r="P53" t="str">
        <f t="shared" si="1"/>
        <v>사답</v>
      </c>
      <c r="Q53">
        <f t="shared" si="2"/>
        <v>1931200</v>
      </c>
      <c r="R53">
        <f t="shared" si="3"/>
        <v>3862400</v>
      </c>
    </row>
    <row r="54" spans="2:18" ht="21" customHeight="1" x14ac:dyDescent="0.3">
      <c r="B54">
        <v>1</v>
      </c>
      <c r="C54">
        <v>50</v>
      </c>
      <c r="D54" t="s">
        <v>338</v>
      </c>
      <c r="E54" t="s">
        <v>433</v>
      </c>
      <c r="F54" t="s">
        <v>431</v>
      </c>
      <c r="G54">
        <v>288</v>
      </c>
      <c r="H54" t="s">
        <v>321</v>
      </c>
      <c r="J54">
        <v>4159</v>
      </c>
      <c r="K54">
        <v>2120</v>
      </c>
      <c r="L54" t="s">
        <v>481</v>
      </c>
      <c r="M54">
        <v>224</v>
      </c>
      <c r="N54" t="str">
        <f t="shared" si="0"/>
        <v>사</v>
      </c>
      <c r="O54">
        <v>19100</v>
      </c>
      <c r="P54" t="str">
        <f t="shared" si="1"/>
        <v>사천</v>
      </c>
      <c r="Q54">
        <f t="shared" si="2"/>
        <v>40492000</v>
      </c>
      <c r="R54">
        <f t="shared" si="3"/>
        <v>80984000</v>
      </c>
    </row>
    <row r="55" spans="2:18" ht="21" customHeight="1" x14ac:dyDescent="0.3">
      <c r="B55">
        <v>1</v>
      </c>
      <c r="C55">
        <v>51</v>
      </c>
      <c r="D55" t="s">
        <v>338</v>
      </c>
      <c r="E55" t="s">
        <v>433</v>
      </c>
      <c r="F55" t="s">
        <v>431</v>
      </c>
      <c r="G55" t="s">
        <v>372</v>
      </c>
      <c r="H55" t="s">
        <v>319</v>
      </c>
      <c r="J55">
        <v>1104</v>
      </c>
      <c r="K55">
        <v>586</v>
      </c>
      <c r="L55" t="s">
        <v>482</v>
      </c>
      <c r="M55" t="s">
        <v>483</v>
      </c>
      <c r="N55" t="str">
        <f t="shared" si="0"/>
        <v>사</v>
      </c>
      <c r="O55">
        <v>44100</v>
      </c>
      <c r="P55" t="str">
        <f t="shared" si="1"/>
        <v>사답</v>
      </c>
      <c r="Q55">
        <f t="shared" si="2"/>
        <v>25842600</v>
      </c>
      <c r="R55">
        <f t="shared" si="3"/>
        <v>51685200</v>
      </c>
    </row>
    <row r="56" spans="2:18" ht="21" customHeight="1" x14ac:dyDescent="0.3">
      <c r="B56">
        <v>1</v>
      </c>
      <c r="C56">
        <v>52</v>
      </c>
      <c r="D56" t="s">
        <v>338</v>
      </c>
      <c r="E56" t="s">
        <v>433</v>
      </c>
      <c r="F56" t="s">
        <v>431</v>
      </c>
      <c r="G56" t="s">
        <v>373</v>
      </c>
      <c r="H56" t="s">
        <v>321</v>
      </c>
      <c r="J56">
        <v>605</v>
      </c>
      <c r="K56">
        <v>352</v>
      </c>
      <c r="L56" t="s">
        <v>484</v>
      </c>
      <c r="M56" t="s">
        <v>485</v>
      </c>
      <c r="N56" t="str">
        <f t="shared" si="0"/>
        <v>사</v>
      </c>
      <c r="O56">
        <v>44100</v>
      </c>
      <c r="P56" t="str">
        <f t="shared" si="1"/>
        <v>사천</v>
      </c>
      <c r="Q56">
        <f t="shared" si="2"/>
        <v>15523200</v>
      </c>
      <c r="R56">
        <f t="shared" si="3"/>
        <v>31046400</v>
      </c>
    </row>
    <row r="57" spans="2:18" ht="21" customHeight="1" x14ac:dyDescent="0.3">
      <c r="B57">
        <v>1</v>
      </c>
      <c r="C57">
        <v>53</v>
      </c>
      <c r="D57" t="s">
        <v>338</v>
      </c>
      <c r="E57" t="s">
        <v>433</v>
      </c>
      <c r="F57" t="s">
        <v>431</v>
      </c>
      <c r="G57" t="s">
        <v>374</v>
      </c>
      <c r="H57" t="s">
        <v>375</v>
      </c>
      <c r="J57">
        <v>3158</v>
      </c>
      <c r="K57">
        <v>598</v>
      </c>
      <c r="L57" t="s">
        <v>484</v>
      </c>
      <c r="M57" t="s">
        <v>485</v>
      </c>
      <c r="N57" t="str">
        <f t="shared" si="0"/>
        <v>사</v>
      </c>
      <c r="O57">
        <v>64000</v>
      </c>
      <c r="P57" t="str">
        <f t="shared" si="1"/>
        <v>사잡</v>
      </c>
      <c r="Q57">
        <f t="shared" si="2"/>
        <v>38272000</v>
      </c>
      <c r="R57">
        <f t="shared" si="3"/>
        <v>76544000</v>
      </c>
    </row>
    <row r="58" spans="2:18" ht="21" customHeight="1" x14ac:dyDescent="0.3">
      <c r="B58">
        <v>1</v>
      </c>
      <c r="C58">
        <v>54</v>
      </c>
      <c r="D58" t="s">
        <v>338</v>
      </c>
      <c r="E58" t="s">
        <v>433</v>
      </c>
      <c r="F58" t="s">
        <v>431</v>
      </c>
      <c r="G58" t="s">
        <v>376</v>
      </c>
      <c r="H58" t="s">
        <v>340</v>
      </c>
      <c r="J58">
        <v>308</v>
      </c>
      <c r="K58">
        <v>273</v>
      </c>
      <c r="L58" t="s">
        <v>484</v>
      </c>
      <c r="M58" t="s">
        <v>485</v>
      </c>
      <c r="N58" t="str">
        <f t="shared" si="0"/>
        <v>사</v>
      </c>
      <c r="O58">
        <v>66100</v>
      </c>
      <c r="P58" t="str">
        <f t="shared" si="1"/>
        <v>사대</v>
      </c>
      <c r="Q58">
        <f t="shared" si="2"/>
        <v>18045300</v>
      </c>
      <c r="R58">
        <f t="shared" si="3"/>
        <v>36090600</v>
      </c>
    </row>
    <row r="59" spans="2:18" ht="21" customHeight="1" x14ac:dyDescent="0.3">
      <c r="B59">
        <v>1</v>
      </c>
      <c r="C59">
        <v>55</v>
      </c>
      <c r="D59" t="s">
        <v>338</v>
      </c>
      <c r="E59" t="s">
        <v>433</v>
      </c>
      <c r="F59" t="s">
        <v>431</v>
      </c>
      <c r="G59" t="s">
        <v>377</v>
      </c>
      <c r="H59" t="s">
        <v>321</v>
      </c>
      <c r="J59">
        <v>1729</v>
      </c>
      <c r="K59">
        <v>1729</v>
      </c>
      <c r="L59" t="s">
        <v>484</v>
      </c>
      <c r="M59" t="s">
        <v>485</v>
      </c>
      <c r="N59" t="str">
        <f t="shared" si="0"/>
        <v>사</v>
      </c>
      <c r="O59">
        <v>36300</v>
      </c>
      <c r="P59" t="str">
        <f t="shared" si="1"/>
        <v>사천</v>
      </c>
      <c r="Q59">
        <f t="shared" si="2"/>
        <v>62762700</v>
      </c>
      <c r="R59">
        <f t="shared" si="3"/>
        <v>125525400</v>
      </c>
    </row>
    <row r="60" spans="2:18" ht="21" customHeight="1" x14ac:dyDescent="0.3">
      <c r="B60">
        <v>1</v>
      </c>
      <c r="C60">
        <v>56</v>
      </c>
      <c r="D60" t="s">
        <v>338</v>
      </c>
      <c r="E60" t="s">
        <v>433</v>
      </c>
      <c r="F60" t="s">
        <v>431</v>
      </c>
      <c r="G60" t="s">
        <v>378</v>
      </c>
      <c r="H60" t="s">
        <v>375</v>
      </c>
      <c r="J60">
        <v>555</v>
      </c>
      <c r="K60">
        <v>195</v>
      </c>
      <c r="L60" t="s">
        <v>486</v>
      </c>
      <c r="N60" t="str">
        <f t="shared" si="0"/>
        <v>국</v>
      </c>
      <c r="P60" t="str">
        <f t="shared" si="1"/>
        <v>국잡</v>
      </c>
      <c r="Q60">
        <f t="shared" si="2"/>
        <v>0</v>
      </c>
      <c r="R60">
        <f t="shared" si="3"/>
        <v>0</v>
      </c>
    </row>
    <row r="61" spans="2:18" ht="21" customHeight="1" x14ac:dyDescent="0.3">
      <c r="B61">
        <v>1</v>
      </c>
      <c r="C61">
        <v>57</v>
      </c>
      <c r="D61" t="s">
        <v>338</v>
      </c>
      <c r="E61" t="s">
        <v>433</v>
      </c>
      <c r="F61" t="s">
        <v>431</v>
      </c>
      <c r="G61" t="s">
        <v>379</v>
      </c>
      <c r="H61" t="s">
        <v>321</v>
      </c>
      <c r="J61">
        <v>2248</v>
      </c>
      <c r="K61">
        <v>1787</v>
      </c>
      <c r="L61" t="s">
        <v>487</v>
      </c>
      <c r="M61" t="s">
        <v>488</v>
      </c>
      <c r="N61" t="str">
        <f t="shared" si="0"/>
        <v>사</v>
      </c>
      <c r="O61">
        <v>12000</v>
      </c>
      <c r="P61" t="str">
        <f t="shared" si="1"/>
        <v>사천</v>
      </c>
      <c r="Q61">
        <f t="shared" si="2"/>
        <v>21444000</v>
      </c>
      <c r="R61">
        <f t="shared" si="3"/>
        <v>42888000</v>
      </c>
    </row>
    <row r="62" spans="2:18" ht="21" customHeight="1" x14ac:dyDescent="0.3">
      <c r="B62">
        <v>1</v>
      </c>
      <c r="C62">
        <v>58</v>
      </c>
      <c r="D62" t="s">
        <v>338</v>
      </c>
      <c r="E62" t="s">
        <v>433</v>
      </c>
      <c r="F62" t="s">
        <v>431</v>
      </c>
      <c r="G62" t="s">
        <v>380</v>
      </c>
      <c r="H62" t="s">
        <v>320</v>
      </c>
      <c r="J62">
        <v>2364</v>
      </c>
      <c r="K62">
        <v>1476</v>
      </c>
      <c r="L62" t="s">
        <v>489</v>
      </c>
      <c r="M62">
        <v>49</v>
      </c>
      <c r="N62" t="str">
        <f t="shared" si="0"/>
        <v>사</v>
      </c>
      <c r="O62">
        <v>7750</v>
      </c>
      <c r="P62" t="str">
        <f t="shared" si="1"/>
        <v>사전</v>
      </c>
      <c r="Q62">
        <f t="shared" si="2"/>
        <v>11439000</v>
      </c>
      <c r="R62">
        <f t="shared" si="3"/>
        <v>22878000</v>
      </c>
    </row>
    <row r="63" spans="2:18" ht="21" customHeight="1" x14ac:dyDescent="0.3">
      <c r="B63">
        <v>1</v>
      </c>
      <c r="C63">
        <v>59</v>
      </c>
      <c r="D63" t="s">
        <v>338</v>
      </c>
      <c r="E63" t="s">
        <v>433</v>
      </c>
      <c r="F63" t="s">
        <v>431</v>
      </c>
      <c r="G63" t="s">
        <v>381</v>
      </c>
      <c r="H63" t="s">
        <v>321</v>
      </c>
      <c r="J63">
        <v>1200</v>
      </c>
      <c r="K63">
        <v>952</v>
      </c>
      <c r="L63" t="s">
        <v>490</v>
      </c>
      <c r="M63" t="s">
        <v>491</v>
      </c>
      <c r="N63" t="str">
        <f t="shared" si="0"/>
        <v>사</v>
      </c>
      <c r="O63">
        <v>7750</v>
      </c>
      <c r="P63" t="str">
        <f t="shared" si="1"/>
        <v>사천</v>
      </c>
      <c r="Q63">
        <f t="shared" si="2"/>
        <v>7378000</v>
      </c>
      <c r="R63">
        <f t="shared" si="3"/>
        <v>14756000</v>
      </c>
    </row>
    <row r="64" spans="2:18" ht="21" customHeight="1" x14ac:dyDescent="0.3">
      <c r="B64">
        <v>1</v>
      </c>
      <c r="C64">
        <v>60</v>
      </c>
      <c r="D64" t="s">
        <v>338</v>
      </c>
      <c r="E64" t="s">
        <v>433</v>
      </c>
      <c r="F64" t="s">
        <v>431</v>
      </c>
      <c r="G64" t="s">
        <v>382</v>
      </c>
      <c r="H64" t="s">
        <v>321</v>
      </c>
      <c r="J64">
        <v>1048</v>
      </c>
      <c r="K64">
        <v>1048</v>
      </c>
      <c r="L64" t="s">
        <v>490</v>
      </c>
      <c r="M64" t="s">
        <v>491</v>
      </c>
      <c r="N64" t="str">
        <f t="shared" si="0"/>
        <v>사</v>
      </c>
      <c r="O64">
        <v>7750</v>
      </c>
      <c r="P64" t="str">
        <f t="shared" si="1"/>
        <v>사천</v>
      </c>
      <c r="Q64">
        <f t="shared" si="2"/>
        <v>8122000</v>
      </c>
      <c r="R64">
        <f t="shared" si="3"/>
        <v>16244000</v>
      </c>
    </row>
    <row r="65" spans="2:18" ht="21" customHeight="1" x14ac:dyDescent="0.3">
      <c r="B65">
        <v>1</v>
      </c>
      <c r="C65">
        <v>61</v>
      </c>
      <c r="D65" t="s">
        <v>338</v>
      </c>
      <c r="E65" t="s">
        <v>433</v>
      </c>
      <c r="F65" t="s">
        <v>431</v>
      </c>
      <c r="G65" t="s">
        <v>383</v>
      </c>
      <c r="H65" t="s">
        <v>319</v>
      </c>
      <c r="J65">
        <v>1388</v>
      </c>
      <c r="K65">
        <v>717</v>
      </c>
      <c r="L65" t="s">
        <v>490</v>
      </c>
      <c r="M65" t="s">
        <v>491</v>
      </c>
      <c r="N65" t="str">
        <f t="shared" si="0"/>
        <v>사</v>
      </c>
      <c r="O65">
        <v>21400</v>
      </c>
      <c r="P65" t="str">
        <f t="shared" si="1"/>
        <v>사답</v>
      </c>
      <c r="Q65">
        <f t="shared" si="2"/>
        <v>15343800</v>
      </c>
      <c r="R65">
        <f t="shared" si="3"/>
        <v>30687600</v>
      </c>
    </row>
    <row r="66" spans="2:18" ht="21" customHeight="1" x14ac:dyDescent="0.3">
      <c r="B66">
        <v>1</v>
      </c>
      <c r="C66">
        <v>62</v>
      </c>
      <c r="D66" t="s">
        <v>338</v>
      </c>
      <c r="E66" t="s">
        <v>433</v>
      </c>
      <c r="F66" t="s">
        <v>431</v>
      </c>
      <c r="G66" t="s">
        <v>384</v>
      </c>
      <c r="H66" t="s">
        <v>321</v>
      </c>
      <c r="J66">
        <v>14317</v>
      </c>
      <c r="K66">
        <v>12194</v>
      </c>
      <c r="L66" t="s">
        <v>490</v>
      </c>
      <c r="M66" t="s">
        <v>491</v>
      </c>
      <c r="N66" t="str">
        <f t="shared" si="0"/>
        <v>사</v>
      </c>
      <c r="O66">
        <v>7750</v>
      </c>
      <c r="P66" t="str">
        <f t="shared" si="1"/>
        <v>사천</v>
      </c>
      <c r="Q66">
        <f t="shared" si="2"/>
        <v>94503500</v>
      </c>
      <c r="R66">
        <f t="shared" si="3"/>
        <v>189007000</v>
      </c>
    </row>
    <row r="67" spans="2:18" ht="21" customHeight="1" x14ac:dyDescent="0.3">
      <c r="B67">
        <v>1</v>
      </c>
      <c r="C67">
        <v>63</v>
      </c>
      <c r="D67" t="s">
        <v>338</v>
      </c>
      <c r="E67" t="s">
        <v>433</v>
      </c>
      <c r="F67" t="s">
        <v>431</v>
      </c>
      <c r="G67">
        <v>211</v>
      </c>
      <c r="H67" t="s">
        <v>321</v>
      </c>
      <c r="J67">
        <v>767</v>
      </c>
      <c r="K67">
        <v>50</v>
      </c>
      <c r="L67" t="s">
        <v>492</v>
      </c>
      <c r="M67">
        <v>389</v>
      </c>
      <c r="N67" t="str">
        <f t="shared" si="0"/>
        <v>사</v>
      </c>
      <c r="O67">
        <v>19100</v>
      </c>
      <c r="P67" t="str">
        <f t="shared" si="1"/>
        <v>사천</v>
      </c>
      <c r="Q67">
        <f t="shared" si="2"/>
        <v>955000</v>
      </c>
      <c r="R67">
        <f t="shared" si="3"/>
        <v>1910000</v>
      </c>
    </row>
    <row r="68" spans="2:18" ht="21" customHeight="1" x14ac:dyDescent="0.3">
      <c r="B68">
        <v>1</v>
      </c>
      <c r="C68">
        <v>64</v>
      </c>
      <c r="D68" t="s">
        <v>338</v>
      </c>
      <c r="E68" t="s">
        <v>433</v>
      </c>
      <c r="F68" t="s">
        <v>431</v>
      </c>
      <c r="G68">
        <v>279</v>
      </c>
      <c r="H68" t="s">
        <v>321</v>
      </c>
      <c r="J68">
        <v>2463</v>
      </c>
      <c r="K68">
        <v>694</v>
      </c>
      <c r="L68" t="s">
        <v>493</v>
      </c>
      <c r="M68" t="s">
        <v>494</v>
      </c>
      <c r="N68" t="str">
        <f t="shared" si="0"/>
        <v>사</v>
      </c>
      <c r="O68">
        <v>19100</v>
      </c>
      <c r="P68" t="str">
        <f t="shared" si="1"/>
        <v>사천</v>
      </c>
      <c r="Q68">
        <f t="shared" si="2"/>
        <v>13255400</v>
      </c>
      <c r="R68">
        <f t="shared" si="3"/>
        <v>26510800</v>
      </c>
    </row>
    <row r="69" spans="2:18" ht="21" customHeight="1" x14ac:dyDescent="0.3">
      <c r="B69">
        <v>1</v>
      </c>
      <c r="C69">
        <v>65</v>
      </c>
      <c r="D69" t="s">
        <v>338</v>
      </c>
      <c r="E69" t="s">
        <v>433</v>
      </c>
      <c r="F69" t="s">
        <v>431</v>
      </c>
      <c r="G69">
        <v>281</v>
      </c>
      <c r="H69" t="s">
        <v>321</v>
      </c>
      <c r="J69">
        <v>1392</v>
      </c>
      <c r="K69">
        <v>527</v>
      </c>
      <c r="L69" t="s">
        <v>495</v>
      </c>
      <c r="M69" t="s">
        <v>496</v>
      </c>
      <c r="N69" t="str">
        <f t="shared" ref="N69:N129" si="4">IF(M69=0,"국","사")</f>
        <v>사</v>
      </c>
      <c r="O69">
        <v>19100</v>
      </c>
      <c r="P69" t="str">
        <f t="shared" si="1"/>
        <v>사천</v>
      </c>
      <c r="Q69">
        <f t="shared" si="2"/>
        <v>10065700</v>
      </c>
      <c r="R69">
        <f t="shared" si="3"/>
        <v>20131400</v>
      </c>
    </row>
    <row r="70" spans="2:18" ht="21" customHeight="1" x14ac:dyDescent="0.3">
      <c r="B70">
        <v>1</v>
      </c>
      <c r="C70">
        <v>66</v>
      </c>
      <c r="D70" t="s">
        <v>338</v>
      </c>
      <c r="E70" t="s">
        <v>433</v>
      </c>
      <c r="F70" t="s">
        <v>431</v>
      </c>
      <c r="G70">
        <v>282</v>
      </c>
      <c r="H70" t="s">
        <v>321</v>
      </c>
      <c r="J70">
        <v>3964</v>
      </c>
      <c r="K70">
        <v>3501</v>
      </c>
      <c r="L70" t="s">
        <v>495</v>
      </c>
      <c r="M70" t="s">
        <v>496</v>
      </c>
      <c r="N70" t="str">
        <f t="shared" si="4"/>
        <v>사</v>
      </c>
      <c r="O70">
        <v>19100</v>
      </c>
      <c r="P70" t="str">
        <f t="shared" ref="P70:P133" si="5">N70&amp;H70</f>
        <v>사천</v>
      </c>
      <c r="Q70">
        <f t="shared" ref="Q70:Q133" si="6">K70*O70</f>
        <v>66869100</v>
      </c>
      <c r="R70">
        <f t="shared" ref="R70:R133" si="7">Q70*$R$4</f>
        <v>133738200</v>
      </c>
    </row>
    <row r="71" spans="2:18" ht="21" customHeight="1" x14ac:dyDescent="0.3">
      <c r="B71">
        <v>1</v>
      </c>
      <c r="C71">
        <v>67</v>
      </c>
      <c r="D71" t="s">
        <v>338</v>
      </c>
      <c r="E71" t="s">
        <v>433</v>
      </c>
      <c r="F71" t="s">
        <v>431</v>
      </c>
      <c r="G71">
        <v>283</v>
      </c>
      <c r="H71" t="s">
        <v>321</v>
      </c>
      <c r="J71">
        <v>1240</v>
      </c>
      <c r="K71">
        <v>1240</v>
      </c>
      <c r="L71" t="s">
        <v>497</v>
      </c>
      <c r="M71">
        <v>345</v>
      </c>
      <c r="N71" t="str">
        <f t="shared" si="4"/>
        <v>사</v>
      </c>
      <c r="O71">
        <v>19100</v>
      </c>
      <c r="P71" t="str">
        <f t="shared" si="5"/>
        <v>사천</v>
      </c>
      <c r="Q71">
        <f t="shared" si="6"/>
        <v>23684000</v>
      </c>
      <c r="R71">
        <f t="shared" si="7"/>
        <v>47368000</v>
      </c>
    </row>
    <row r="72" spans="2:18" ht="21" customHeight="1" x14ac:dyDescent="0.3">
      <c r="B72">
        <v>1</v>
      </c>
      <c r="C72">
        <v>68</v>
      </c>
      <c r="D72" t="s">
        <v>338</v>
      </c>
      <c r="E72" t="s">
        <v>433</v>
      </c>
      <c r="F72" t="s">
        <v>431</v>
      </c>
      <c r="G72">
        <v>284</v>
      </c>
      <c r="H72" t="s">
        <v>321</v>
      </c>
      <c r="J72">
        <v>3289</v>
      </c>
      <c r="K72">
        <v>3289</v>
      </c>
      <c r="L72" t="s">
        <v>498</v>
      </c>
      <c r="M72" t="s">
        <v>499</v>
      </c>
      <c r="N72" t="str">
        <f t="shared" si="4"/>
        <v>사</v>
      </c>
      <c r="O72">
        <v>19100</v>
      </c>
      <c r="P72" t="str">
        <f t="shared" si="5"/>
        <v>사천</v>
      </c>
      <c r="Q72">
        <f t="shared" si="6"/>
        <v>62819900</v>
      </c>
      <c r="R72">
        <f t="shared" si="7"/>
        <v>125639800</v>
      </c>
    </row>
    <row r="73" spans="2:18" ht="21" customHeight="1" x14ac:dyDescent="0.3">
      <c r="B73">
        <v>1</v>
      </c>
      <c r="C73">
        <v>69</v>
      </c>
      <c r="D73" t="s">
        <v>338</v>
      </c>
      <c r="E73" t="s">
        <v>433</v>
      </c>
      <c r="F73" t="s">
        <v>431</v>
      </c>
      <c r="G73">
        <v>285</v>
      </c>
      <c r="H73" t="s">
        <v>318</v>
      </c>
      <c r="J73">
        <v>2288</v>
      </c>
      <c r="K73">
        <v>357</v>
      </c>
      <c r="L73" t="s">
        <v>500</v>
      </c>
      <c r="M73" t="s">
        <v>501</v>
      </c>
      <c r="N73" t="str">
        <f t="shared" si="4"/>
        <v>사</v>
      </c>
      <c r="O73">
        <v>19100</v>
      </c>
      <c r="P73" t="str">
        <f t="shared" si="5"/>
        <v>사임</v>
      </c>
      <c r="Q73">
        <f t="shared" si="6"/>
        <v>6818700</v>
      </c>
      <c r="R73">
        <f t="shared" si="7"/>
        <v>13637400</v>
      </c>
    </row>
    <row r="74" spans="2:18" ht="21" customHeight="1" x14ac:dyDescent="0.3">
      <c r="B74">
        <v>1</v>
      </c>
      <c r="C74">
        <v>70</v>
      </c>
      <c r="D74" t="s">
        <v>338</v>
      </c>
      <c r="E74" t="s">
        <v>433</v>
      </c>
      <c r="F74" t="s">
        <v>431</v>
      </c>
      <c r="G74">
        <v>286</v>
      </c>
      <c r="H74" t="s">
        <v>318</v>
      </c>
      <c r="J74">
        <v>2089</v>
      </c>
      <c r="K74">
        <v>2089</v>
      </c>
      <c r="L74" t="s">
        <v>502</v>
      </c>
      <c r="M74" t="s">
        <v>503</v>
      </c>
      <c r="N74" t="str">
        <f t="shared" si="4"/>
        <v>사</v>
      </c>
      <c r="O74">
        <v>19100</v>
      </c>
      <c r="P74" t="str">
        <f t="shared" si="5"/>
        <v>사임</v>
      </c>
      <c r="Q74">
        <f t="shared" si="6"/>
        <v>39899900</v>
      </c>
      <c r="R74">
        <f t="shared" si="7"/>
        <v>79799800</v>
      </c>
    </row>
    <row r="75" spans="2:18" ht="21" customHeight="1" x14ac:dyDescent="0.3">
      <c r="B75">
        <v>1</v>
      </c>
      <c r="C75">
        <v>71</v>
      </c>
      <c r="D75" t="s">
        <v>338</v>
      </c>
      <c r="E75" t="s">
        <v>433</v>
      </c>
      <c r="F75" t="s">
        <v>431</v>
      </c>
      <c r="G75">
        <v>287</v>
      </c>
      <c r="H75" t="s">
        <v>321</v>
      </c>
      <c r="J75">
        <v>3825</v>
      </c>
      <c r="K75">
        <v>3607</v>
      </c>
      <c r="L75" t="s">
        <v>504</v>
      </c>
      <c r="M75" t="s">
        <v>538</v>
      </c>
      <c r="N75" t="str">
        <f t="shared" si="4"/>
        <v>사</v>
      </c>
      <c r="O75">
        <v>19100</v>
      </c>
      <c r="P75" t="str">
        <f t="shared" si="5"/>
        <v>사천</v>
      </c>
      <c r="Q75">
        <f t="shared" si="6"/>
        <v>68893700</v>
      </c>
      <c r="R75">
        <f t="shared" si="7"/>
        <v>137787400</v>
      </c>
    </row>
    <row r="76" spans="2:18" ht="21" customHeight="1" x14ac:dyDescent="0.3">
      <c r="B76">
        <v>1</v>
      </c>
      <c r="C76">
        <v>72</v>
      </c>
      <c r="D76" t="s">
        <v>338</v>
      </c>
      <c r="E76" t="s">
        <v>433</v>
      </c>
      <c r="F76" t="s">
        <v>431</v>
      </c>
      <c r="G76">
        <v>60</v>
      </c>
      <c r="H76" t="s">
        <v>321</v>
      </c>
      <c r="J76">
        <v>2602</v>
      </c>
      <c r="K76">
        <v>2602</v>
      </c>
      <c r="L76" t="s">
        <v>506</v>
      </c>
      <c r="M76" t="s">
        <v>505</v>
      </c>
      <c r="N76" t="str">
        <f t="shared" si="4"/>
        <v>사</v>
      </c>
      <c r="O76">
        <v>36300</v>
      </c>
      <c r="P76" t="str">
        <f t="shared" si="5"/>
        <v>사천</v>
      </c>
      <c r="Q76">
        <f t="shared" si="6"/>
        <v>94452600</v>
      </c>
      <c r="R76">
        <f>Q76*$R$4</f>
        <v>188905200</v>
      </c>
    </row>
    <row r="77" spans="2:18" ht="21" customHeight="1" x14ac:dyDescent="0.3">
      <c r="C77">
        <v>73</v>
      </c>
      <c r="D77" t="s">
        <v>338</v>
      </c>
      <c r="E77" t="s">
        <v>433</v>
      </c>
      <c r="F77" t="s">
        <v>431</v>
      </c>
      <c r="G77" t="s">
        <v>385</v>
      </c>
      <c r="H77" t="s">
        <v>321</v>
      </c>
      <c r="J77">
        <v>10625</v>
      </c>
      <c r="K77">
        <v>7234</v>
      </c>
      <c r="L77" t="s">
        <v>507</v>
      </c>
      <c r="M77" t="s">
        <v>508</v>
      </c>
      <c r="N77" t="str">
        <f t="shared" si="4"/>
        <v>사</v>
      </c>
      <c r="O77">
        <v>8390</v>
      </c>
      <c r="P77" t="str">
        <f t="shared" si="5"/>
        <v>사천</v>
      </c>
      <c r="Q77">
        <f t="shared" si="6"/>
        <v>60693260</v>
      </c>
      <c r="R77">
        <f t="shared" si="7"/>
        <v>121386520</v>
      </c>
    </row>
    <row r="78" spans="2:18" ht="21" customHeight="1" x14ac:dyDescent="0.3">
      <c r="C78">
        <v>74</v>
      </c>
      <c r="D78" t="s">
        <v>338</v>
      </c>
      <c r="E78" t="s">
        <v>433</v>
      </c>
      <c r="F78" t="s">
        <v>431</v>
      </c>
      <c r="G78">
        <v>40</v>
      </c>
      <c r="H78" t="s">
        <v>321</v>
      </c>
      <c r="J78">
        <v>9220</v>
      </c>
      <c r="K78">
        <v>2466</v>
      </c>
      <c r="L78" t="s">
        <v>509</v>
      </c>
      <c r="M78" t="s">
        <v>510</v>
      </c>
      <c r="N78" t="str">
        <f t="shared" si="4"/>
        <v>사</v>
      </c>
      <c r="O78">
        <v>7750</v>
      </c>
      <c r="P78" t="str">
        <f t="shared" si="5"/>
        <v>사천</v>
      </c>
      <c r="Q78">
        <f t="shared" si="6"/>
        <v>19111500</v>
      </c>
      <c r="R78">
        <f t="shared" si="7"/>
        <v>38223000</v>
      </c>
    </row>
    <row r="79" spans="2:18" ht="21" customHeight="1" x14ac:dyDescent="0.3">
      <c r="C79">
        <v>75</v>
      </c>
      <c r="D79" t="s">
        <v>338</v>
      </c>
      <c r="E79" t="s">
        <v>433</v>
      </c>
      <c r="F79" t="s">
        <v>431</v>
      </c>
      <c r="G79" t="s">
        <v>386</v>
      </c>
      <c r="H79" t="s">
        <v>320</v>
      </c>
      <c r="J79">
        <v>14503</v>
      </c>
      <c r="K79">
        <v>4926</v>
      </c>
      <c r="L79" t="s">
        <v>435</v>
      </c>
      <c r="N79" t="str">
        <f t="shared" si="4"/>
        <v>국</v>
      </c>
      <c r="P79" t="str">
        <f t="shared" si="5"/>
        <v>국전</v>
      </c>
      <c r="Q79">
        <f t="shared" si="6"/>
        <v>0</v>
      </c>
      <c r="R79">
        <f t="shared" si="7"/>
        <v>0</v>
      </c>
    </row>
    <row r="80" spans="2:18" ht="21" customHeight="1" x14ac:dyDescent="0.3">
      <c r="C80">
        <v>76</v>
      </c>
      <c r="D80" t="s">
        <v>338</v>
      </c>
      <c r="E80" t="s">
        <v>433</v>
      </c>
      <c r="F80" t="s">
        <v>432</v>
      </c>
      <c r="G80" t="s">
        <v>387</v>
      </c>
      <c r="H80" t="s">
        <v>321</v>
      </c>
      <c r="J80">
        <v>26969</v>
      </c>
      <c r="K80">
        <v>21812</v>
      </c>
      <c r="L80" t="s">
        <v>435</v>
      </c>
      <c r="N80" t="str">
        <f t="shared" si="4"/>
        <v>국</v>
      </c>
      <c r="P80" t="str">
        <f t="shared" si="5"/>
        <v>국천</v>
      </c>
      <c r="Q80">
        <f t="shared" si="6"/>
        <v>0</v>
      </c>
      <c r="R80">
        <f t="shared" si="7"/>
        <v>0</v>
      </c>
    </row>
    <row r="81" spans="3:18" ht="21" customHeight="1" x14ac:dyDescent="0.3">
      <c r="C81">
        <v>77</v>
      </c>
      <c r="D81" t="s">
        <v>338</v>
      </c>
      <c r="E81" t="s">
        <v>433</v>
      </c>
      <c r="F81" t="s">
        <v>432</v>
      </c>
      <c r="G81" t="s">
        <v>388</v>
      </c>
      <c r="H81" t="s">
        <v>323</v>
      </c>
      <c r="J81">
        <v>276</v>
      </c>
      <c r="K81">
        <v>49</v>
      </c>
      <c r="L81" t="s">
        <v>511</v>
      </c>
      <c r="N81" t="str">
        <f t="shared" si="4"/>
        <v>국</v>
      </c>
      <c r="P81" t="str">
        <f t="shared" si="5"/>
        <v>국도</v>
      </c>
      <c r="Q81">
        <f t="shared" si="6"/>
        <v>0</v>
      </c>
      <c r="R81">
        <f t="shared" si="7"/>
        <v>0</v>
      </c>
    </row>
    <row r="82" spans="3:18" ht="21" customHeight="1" x14ac:dyDescent="0.3">
      <c r="C82">
        <v>78</v>
      </c>
      <c r="D82" t="s">
        <v>338</v>
      </c>
      <c r="E82" t="s">
        <v>433</v>
      </c>
      <c r="F82" t="s">
        <v>432</v>
      </c>
      <c r="G82" t="s">
        <v>389</v>
      </c>
      <c r="H82" t="s">
        <v>322</v>
      </c>
      <c r="J82">
        <v>98</v>
      </c>
      <c r="K82">
        <v>35</v>
      </c>
      <c r="L82" t="s">
        <v>511</v>
      </c>
      <c r="N82" t="str">
        <f t="shared" si="4"/>
        <v>국</v>
      </c>
      <c r="P82" t="str">
        <f t="shared" si="5"/>
        <v>국구</v>
      </c>
      <c r="Q82">
        <f t="shared" si="6"/>
        <v>0</v>
      </c>
      <c r="R82">
        <f t="shared" si="7"/>
        <v>0</v>
      </c>
    </row>
    <row r="83" spans="3:18" ht="21" customHeight="1" x14ac:dyDescent="0.3">
      <c r="C83">
        <v>79</v>
      </c>
      <c r="D83" t="s">
        <v>338</v>
      </c>
      <c r="E83" t="s">
        <v>433</v>
      </c>
      <c r="F83" t="s">
        <v>432</v>
      </c>
      <c r="G83" t="s">
        <v>390</v>
      </c>
      <c r="H83" t="s">
        <v>321</v>
      </c>
      <c r="J83">
        <v>1981</v>
      </c>
      <c r="K83">
        <v>1654</v>
      </c>
      <c r="L83" t="s">
        <v>511</v>
      </c>
      <c r="N83" t="str">
        <f t="shared" si="4"/>
        <v>국</v>
      </c>
      <c r="P83" t="str">
        <f t="shared" si="5"/>
        <v>국천</v>
      </c>
      <c r="Q83">
        <f t="shared" si="6"/>
        <v>0</v>
      </c>
      <c r="R83">
        <f t="shared" si="7"/>
        <v>0</v>
      </c>
    </row>
    <row r="84" spans="3:18" ht="21" customHeight="1" x14ac:dyDescent="0.3">
      <c r="C84">
        <v>80</v>
      </c>
      <c r="D84" t="s">
        <v>338</v>
      </c>
      <c r="E84" t="s">
        <v>433</v>
      </c>
      <c r="F84" t="s">
        <v>432</v>
      </c>
      <c r="G84" t="s">
        <v>391</v>
      </c>
      <c r="H84" t="s">
        <v>321</v>
      </c>
      <c r="J84">
        <v>1215</v>
      </c>
      <c r="K84">
        <v>1213</v>
      </c>
      <c r="L84" t="s">
        <v>511</v>
      </c>
      <c r="N84" t="str">
        <f t="shared" si="4"/>
        <v>국</v>
      </c>
      <c r="P84" t="str">
        <f t="shared" si="5"/>
        <v>국천</v>
      </c>
      <c r="Q84">
        <f t="shared" si="6"/>
        <v>0</v>
      </c>
      <c r="R84">
        <f t="shared" si="7"/>
        <v>0</v>
      </c>
    </row>
    <row r="85" spans="3:18" ht="21" customHeight="1" x14ac:dyDescent="0.3">
      <c r="C85">
        <v>81</v>
      </c>
      <c r="D85" t="s">
        <v>338</v>
      </c>
      <c r="E85" t="s">
        <v>433</v>
      </c>
      <c r="F85" t="s">
        <v>432</v>
      </c>
      <c r="G85">
        <v>30</v>
      </c>
      <c r="H85" t="s">
        <v>321</v>
      </c>
      <c r="J85">
        <v>1161</v>
      </c>
      <c r="K85">
        <v>1161</v>
      </c>
      <c r="L85" t="s">
        <v>511</v>
      </c>
      <c r="N85" t="str">
        <f t="shared" si="4"/>
        <v>국</v>
      </c>
      <c r="P85" t="str">
        <f t="shared" si="5"/>
        <v>국천</v>
      </c>
      <c r="Q85">
        <f t="shared" si="6"/>
        <v>0</v>
      </c>
      <c r="R85">
        <f t="shared" si="7"/>
        <v>0</v>
      </c>
    </row>
    <row r="86" spans="3:18" ht="21" customHeight="1" x14ac:dyDescent="0.3">
      <c r="C86">
        <v>82</v>
      </c>
      <c r="D86" t="s">
        <v>338</v>
      </c>
      <c r="E86" t="s">
        <v>433</v>
      </c>
      <c r="F86" t="s">
        <v>432</v>
      </c>
      <c r="G86">
        <v>31</v>
      </c>
      <c r="H86" t="s">
        <v>321</v>
      </c>
      <c r="J86">
        <v>615</v>
      </c>
      <c r="K86">
        <v>608</v>
      </c>
      <c r="L86" t="s">
        <v>512</v>
      </c>
      <c r="N86" t="str">
        <f t="shared" si="4"/>
        <v>국</v>
      </c>
      <c r="P86" t="str">
        <f t="shared" si="5"/>
        <v>국천</v>
      </c>
      <c r="Q86">
        <f t="shared" si="6"/>
        <v>0</v>
      </c>
      <c r="R86">
        <f t="shared" si="7"/>
        <v>0</v>
      </c>
    </row>
    <row r="87" spans="3:18" ht="21" customHeight="1" x14ac:dyDescent="0.3">
      <c r="C87">
        <v>83</v>
      </c>
      <c r="D87" t="s">
        <v>338</v>
      </c>
      <c r="E87" t="s">
        <v>433</v>
      </c>
      <c r="F87" t="s">
        <v>432</v>
      </c>
      <c r="G87">
        <v>29</v>
      </c>
      <c r="H87" t="s">
        <v>321</v>
      </c>
      <c r="J87">
        <v>2251</v>
      </c>
      <c r="K87">
        <v>2251</v>
      </c>
      <c r="L87" t="s">
        <v>513</v>
      </c>
      <c r="M87" t="s">
        <v>516</v>
      </c>
      <c r="N87" t="str">
        <f t="shared" si="4"/>
        <v>사</v>
      </c>
      <c r="O87">
        <v>7750</v>
      </c>
      <c r="P87" t="str">
        <f t="shared" si="5"/>
        <v>사천</v>
      </c>
      <c r="Q87">
        <f t="shared" si="6"/>
        <v>17445250</v>
      </c>
      <c r="R87">
        <f t="shared" si="7"/>
        <v>34890500</v>
      </c>
    </row>
    <row r="88" spans="3:18" ht="21" customHeight="1" x14ac:dyDescent="0.3">
      <c r="C88">
        <v>84</v>
      </c>
      <c r="D88" t="s">
        <v>338</v>
      </c>
      <c r="E88" t="s">
        <v>433</v>
      </c>
      <c r="F88" t="s">
        <v>432</v>
      </c>
      <c r="G88">
        <v>28</v>
      </c>
      <c r="H88" t="s">
        <v>321</v>
      </c>
      <c r="J88">
        <v>3921</v>
      </c>
      <c r="K88">
        <v>3921</v>
      </c>
      <c r="L88" t="s">
        <v>514</v>
      </c>
      <c r="M88" t="s">
        <v>515</v>
      </c>
      <c r="N88" t="str">
        <f t="shared" si="4"/>
        <v>사</v>
      </c>
      <c r="O88">
        <v>7750</v>
      </c>
      <c r="P88" t="str">
        <f t="shared" si="5"/>
        <v>사천</v>
      </c>
      <c r="Q88">
        <f t="shared" si="6"/>
        <v>30387750</v>
      </c>
      <c r="R88">
        <f t="shared" si="7"/>
        <v>60775500</v>
      </c>
    </row>
    <row r="89" spans="3:18" ht="21" customHeight="1" x14ac:dyDescent="0.3">
      <c r="C89">
        <v>85</v>
      </c>
      <c r="D89" t="s">
        <v>338</v>
      </c>
      <c r="E89" t="s">
        <v>433</v>
      </c>
      <c r="F89" t="s">
        <v>432</v>
      </c>
      <c r="G89">
        <v>32</v>
      </c>
      <c r="H89" t="s">
        <v>321</v>
      </c>
      <c r="J89">
        <v>5025</v>
      </c>
      <c r="K89">
        <v>5025</v>
      </c>
      <c r="L89" t="s">
        <v>513</v>
      </c>
      <c r="M89" t="s">
        <v>516</v>
      </c>
      <c r="N89" t="str">
        <f t="shared" si="4"/>
        <v>사</v>
      </c>
      <c r="O89">
        <v>7750</v>
      </c>
      <c r="P89" t="str">
        <f t="shared" si="5"/>
        <v>사천</v>
      </c>
      <c r="Q89">
        <f t="shared" si="6"/>
        <v>38943750</v>
      </c>
      <c r="R89">
        <f t="shared" si="7"/>
        <v>77887500</v>
      </c>
    </row>
    <row r="90" spans="3:18" ht="21" customHeight="1" x14ac:dyDescent="0.3">
      <c r="C90">
        <v>86</v>
      </c>
      <c r="D90" t="s">
        <v>338</v>
      </c>
      <c r="E90" t="s">
        <v>433</v>
      </c>
      <c r="F90" t="s">
        <v>432</v>
      </c>
      <c r="G90">
        <v>33</v>
      </c>
      <c r="H90" t="s">
        <v>321</v>
      </c>
      <c r="J90">
        <v>760</v>
      </c>
      <c r="K90">
        <v>760</v>
      </c>
      <c r="L90" t="s">
        <v>517</v>
      </c>
      <c r="M90" t="s">
        <v>518</v>
      </c>
      <c r="N90" t="str">
        <f t="shared" si="4"/>
        <v>사</v>
      </c>
      <c r="O90">
        <v>7750</v>
      </c>
      <c r="P90" t="str">
        <f t="shared" si="5"/>
        <v>사천</v>
      </c>
      <c r="Q90">
        <f t="shared" si="6"/>
        <v>5890000</v>
      </c>
      <c r="R90">
        <f t="shared" si="7"/>
        <v>11780000</v>
      </c>
    </row>
    <row r="91" spans="3:18" ht="21" customHeight="1" x14ac:dyDescent="0.3">
      <c r="C91">
        <v>87</v>
      </c>
      <c r="D91" t="s">
        <v>338</v>
      </c>
      <c r="E91" t="s">
        <v>433</v>
      </c>
      <c r="F91" t="s">
        <v>432</v>
      </c>
      <c r="G91" t="s">
        <v>392</v>
      </c>
      <c r="H91" t="s">
        <v>321</v>
      </c>
      <c r="J91">
        <v>17039</v>
      </c>
      <c r="K91">
        <v>10464</v>
      </c>
      <c r="L91" t="s">
        <v>435</v>
      </c>
      <c r="N91" t="str">
        <f t="shared" si="4"/>
        <v>국</v>
      </c>
      <c r="P91" t="str">
        <f t="shared" si="5"/>
        <v>국천</v>
      </c>
      <c r="Q91">
        <f t="shared" si="6"/>
        <v>0</v>
      </c>
      <c r="R91">
        <f t="shared" si="7"/>
        <v>0</v>
      </c>
    </row>
    <row r="92" spans="3:18" ht="21" customHeight="1" x14ac:dyDescent="0.3">
      <c r="C92">
        <v>88</v>
      </c>
      <c r="D92" t="s">
        <v>338</v>
      </c>
      <c r="E92" t="s">
        <v>433</v>
      </c>
      <c r="F92" t="s">
        <v>432</v>
      </c>
      <c r="G92" t="s">
        <v>393</v>
      </c>
      <c r="H92" t="s">
        <v>321</v>
      </c>
      <c r="J92">
        <v>7055</v>
      </c>
      <c r="K92">
        <v>7055</v>
      </c>
      <c r="L92" t="s">
        <v>435</v>
      </c>
      <c r="N92" t="str">
        <f t="shared" si="4"/>
        <v>국</v>
      </c>
      <c r="P92" t="str">
        <f t="shared" si="5"/>
        <v>국천</v>
      </c>
      <c r="Q92">
        <f t="shared" si="6"/>
        <v>0</v>
      </c>
      <c r="R92">
        <f t="shared" si="7"/>
        <v>0</v>
      </c>
    </row>
    <row r="93" spans="3:18" ht="21" customHeight="1" x14ac:dyDescent="0.3">
      <c r="C93">
        <v>89</v>
      </c>
      <c r="D93" t="s">
        <v>338</v>
      </c>
      <c r="E93" t="s">
        <v>433</v>
      </c>
      <c r="F93" t="s">
        <v>432</v>
      </c>
      <c r="G93">
        <v>34</v>
      </c>
      <c r="H93" t="s">
        <v>321</v>
      </c>
      <c r="J93">
        <v>2849</v>
      </c>
      <c r="K93">
        <v>2849</v>
      </c>
      <c r="L93" t="s">
        <v>513</v>
      </c>
      <c r="M93" t="s">
        <v>516</v>
      </c>
      <c r="N93" t="str">
        <f t="shared" si="4"/>
        <v>사</v>
      </c>
      <c r="O93">
        <v>7750</v>
      </c>
      <c r="P93" t="str">
        <f t="shared" si="5"/>
        <v>사천</v>
      </c>
      <c r="Q93">
        <f t="shared" si="6"/>
        <v>22079750</v>
      </c>
      <c r="R93">
        <f t="shared" si="7"/>
        <v>44159500</v>
      </c>
    </row>
    <row r="94" spans="3:18" ht="21" customHeight="1" x14ac:dyDescent="0.3">
      <c r="C94">
        <v>90</v>
      </c>
      <c r="D94" t="s">
        <v>338</v>
      </c>
      <c r="E94" t="s">
        <v>433</v>
      </c>
      <c r="F94" t="s">
        <v>431</v>
      </c>
      <c r="G94" t="s">
        <v>394</v>
      </c>
      <c r="H94" t="s">
        <v>320</v>
      </c>
      <c r="J94">
        <v>74</v>
      </c>
      <c r="K94">
        <v>21</v>
      </c>
      <c r="L94" t="s">
        <v>435</v>
      </c>
      <c r="N94" t="str">
        <f t="shared" si="4"/>
        <v>국</v>
      </c>
      <c r="P94" t="str">
        <f t="shared" si="5"/>
        <v>국전</v>
      </c>
      <c r="Q94">
        <f t="shared" si="6"/>
        <v>0</v>
      </c>
      <c r="R94">
        <f t="shared" si="7"/>
        <v>0</v>
      </c>
    </row>
    <row r="95" spans="3:18" ht="21" customHeight="1" x14ac:dyDescent="0.3">
      <c r="C95">
        <v>91</v>
      </c>
      <c r="D95" t="s">
        <v>338</v>
      </c>
      <c r="E95" t="s">
        <v>433</v>
      </c>
      <c r="F95" t="s">
        <v>431</v>
      </c>
      <c r="G95" t="s">
        <v>395</v>
      </c>
      <c r="H95" t="s">
        <v>319</v>
      </c>
      <c r="J95">
        <v>128</v>
      </c>
      <c r="K95">
        <v>73</v>
      </c>
      <c r="L95" t="s">
        <v>435</v>
      </c>
      <c r="N95" t="str">
        <f t="shared" si="4"/>
        <v>국</v>
      </c>
      <c r="P95" t="str">
        <f t="shared" si="5"/>
        <v>국답</v>
      </c>
      <c r="Q95">
        <f t="shared" si="6"/>
        <v>0</v>
      </c>
      <c r="R95">
        <f t="shared" si="7"/>
        <v>0</v>
      </c>
    </row>
    <row r="96" spans="3:18" ht="21" customHeight="1" x14ac:dyDescent="0.3">
      <c r="C96">
        <v>92</v>
      </c>
      <c r="D96" t="s">
        <v>338</v>
      </c>
      <c r="E96" t="s">
        <v>433</v>
      </c>
      <c r="F96" t="s">
        <v>431</v>
      </c>
      <c r="G96" t="s">
        <v>396</v>
      </c>
      <c r="H96" t="s">
        <v>397</v>
      </c>
      <c r="J96">
        <v>215</v>
      </c>
      <c r="K96">
        <v>42</v>
      </c>
      <c r="L96" t="s">
        <v>512</v>
      </c>
      <c r="N96" t="str">
        <f t="shared" si="4"/>
        <v>국</v>
      </c>
      <c r="P96" t="str">
        <f t="shared" si="5"/>
        <v>국철</v>
      </c>
      <c r="Q96">
        <f t="shared" si="6"/>
        <v>0</v>
      </c>
      <c r="R96">
        <f t="shared" si="7"/>
        <v>0</v>
      </c>
    </row>
    <row r="97" spans="3:18" ht="21" customHeight="1" x14ac:dyDescent="0.3">
      <c r="C97">
        <v>93</v>
      </c>
      <c r="D97" t="s">
        <v>338</v>
      </c>
      <c r="E97" t="s">
        <v>433</v>
      </c>
      <c r="F97" t="s">
        <v>431</v>
      </c>
      <c r="G97" t="s">
        <v>398</v>
      </c>
      <c r="H97" t="s">
        <v>320</v>
      </c>
      <c r="J97">
        <v>325</v>
      </c>
      <c r="K97">
        <v>325</v>
      </c>
      <c r="L97" t="s">
        <v>435</v>
      </c>
      <c r="N97" t="str">
        <f t="shared" si="4"/>
        <v>국</v>
      </c>
      <c r="P97" t="str">
        <f t="shared" si="5"/>
        <v>국전</v>
      </c>
      <c r="Q97">
        <f t="shared" si="6"/>
        <v>0</v>
      </c>
      <c r="R97">
        <f t="shared" si="7"/>
        <v>0</v>
      </c>
    </row>
    <row r="98" spans="3:18" ht="21" customHeight="1" x14ac:dyDescent="0.3">
      <c r="C98">
        <v>94</v>
      </c>
      <c r="D98" t="s">
        <v>338</v>
      </c>
      <c r="E98" t="s">
        <v>433</v>
      </c>
      <c r="F98" t="s">
        <v>431</v>
      </c>
      <c r="G98" t="s">
        <v>399</v>
      </c>
      <c r="H98" t="s">
        <v>319</v>
      </c>
      <c r="J98">
        <v>8</v>
      </c>
      <c r="K98">
        <v>8</v>
      </c>
      <c r="L98" t="s">
        <v>519</v>
      </c>
      <c r="M98" t="s">
        <v>520</v>
      </c>
      <c r="N98" t="str">
        <f t="shared" si="4"/>
        <v>사</v>
      </c>
      <c r="O98">
        <v>14800</v>
      </c>
      <c r="P98" t="str">
        <f t="shared" si="5"/>
        <v>사답</v>
      </c>
      <c r="Q98">
        <f t="shared" si="6"/>
        <v>118400</v>
      </c>
      <c r="R98">
        <f t="shared" si="7"/>
        <v>236800</v>
      </c>
    </row>
    <row r="99" spans="3:18" ht="21" customHeight="1" x14ac:dyDescent="0.3">
      <c r="C99">
        <v>95</v>
      </c>
      <c r="D99" t="s">
        <v>338</v>
      </c>
      <c r="E99" t="s">
        <v>433</v>
      </c>
      <c r="F99" t="s">
        <v>431</v>
      </c>
      <c r="G99" t="s">
        <v>400</v>
      </c>
      <c r="H99" t="s">
        <v>319</v>
      </c>
      <c r="J99">
        <v>1</v>
      </c>
      <c r="K99">
        <v>1</v>
      </c>
      <c r="L99" t="s">
        <v>435</v>
      </c>
      <c r="N99" t="str">
        <f t="shared" si="4"/>
        <v>국</v>
      </c>
      <c r="P99" t="str">
        <f t="shared" si="5"/>
        <v>국답</v>
      </c>
      <c r="Q99">
        <f t="shared" si="6"/>
        <v>0</v>
      </c>
      <c r="R99">
        <f t="shared" si="7"/>
        <v>0</v>
      </c>
    </row>
    <row r="100" spans="3:18" ht="21" customHeight="1" x14ac:dyDescent="0.3">
      <c r="C100">
        <v>96</v>
      </c>
      <c r="D100" t="s">
        <v>338</v>
      </c>
      <c r="E100" t="s">
        <v>433</v>
      </c>
      <c r="F100" t="s">
        <v>431</v>
      </c>
      <c r="G100" t="s">
        <v>401</v>
      </c>
      <c r="H100" t="s">
        <v>318</v>
      </c>
      <c r="J100">
        <v>441</v>
      </c>
      <c r="K100">
        <v>13</v>
      </c>
      <c r="L100" t="s">
        <v>521</v>
      </c>
      <c r="M100" t="s">
        <v>522</v>
      </c>
      <c r="N100" t="str">
        <f t="shared" si="4"/>
        <v>사</v>
      </c>
      <c r="O100">
        <v>20500</v>
      </c>
      <c r="P100" t="str">
        <f t="shared" si="5"/>
        <v>사임</v>
      </c>
      <c r="Q100">
        <f t="shared" si="6"/>
        <v>266500</v>
      </c>
      <c r="R100">
        <f t="shared" si="7"/>
        <v>533000</v>
      </c>
    </row>
    <row r="101" spans="3:18" ht="21" customHeight="1" x14ac:dyDescent="0.3">
      <c r="C101">
        <v>97</v>
      </c>
      <c r="D101" t="s">
        <v>338</v>
      </c>
      <c r="E101" t="s">
        <v>433</v>
      </c>
      <c r="F101" t="s">
        <v>431</v>
      </c>
      <c r="G101" t="s">
        <v>402</v>
      </c>
      <c r="H101" t="s">
        <v>320</v>
      </c>
      <c r="J101">
        <v>1270</v>
      </c>
      <c r="K101">
        <v>1261</v>
      </c>
      <c r="L101" t="s">
        <v>435</v>
      </c>
      <c r="N101" t="str">
        <f t="shared" si="4"/>
        <v>국</v>
      </c>
      <c r="P101" t="str">
        <f t="shared" si="5"/>
        <v>국전</v>
      </c>
      <c r="Q101">
        <f t="shared" si="6"/>
        <v>0</v>
      </c>
      <c r="R101">
        <f t="shared" si="7"/>
        <v>0</v>
      </c>
    </row>
    <row r="102" spans="3:18" ht="21" customHeight="1" x14ac:dyDescent="0.3">
      <c r="C102">
        <v>98</v>
      </c>
      <c r="D102" t="s">
        <v>338</v>
      </c>
      <c r="E102" t="s">
        <v>433</v>
      </c>
      <c r="F102" t="s">
        <v>431</v>
      </c>
      <c r="G102" t="s">
        <v>403</v>
      </c>
      <c r="H102" t="s">
        <v>320</v>
      </c>
      <c r="J102">
        <v>313</v>
      </c>
      <c r="K102">
        <v>279</v>
      </c>
      <c r="L102" t="s">
        <v>523</v>
      </c>
      <c r="M102" t="s">
        <v>524</v>
      </c>
      <c r="N102" t="str">
        <f t="shared" si="4"/>
        <v>사</v>
      </c>
      <c r="O102">
        <v>13800</v>
      </c>
      <c r="P102" t="str">
        <f t="shared" si="5"/>
        <v>사전</v>
      </c>
      <c r="Q102">
        <f t="shared" si="6"/>
        <v>3850200</v>
      </c>
      <c r="R102">
        <f t="shared" si="7"/>
        <v>7700400</v>
      </c>
    </row>
    <row r="103" spans="3:18" ht="21" customHeight="1" x14ac:dyDescent="0.3">
      <c r="C103">
        <v>99</v>
      </c>
      <c r="D103" t="s">
        <v>338</v>
      </c>
      <c r="E103" t="s">
        <v>433</v>
      </c>
      <c r="F103" t="s">
        <v>431</v>
      </c>
      <c r="G103" t="s">
        <v>404</v>
      </c>
      <c r="H103" t="s">
        <v>320</v>
      </c>
      <c r="J103">
        <v>1105</v>
      </c>
      <c r="K103">
        <v>1098</v>
      </c>
      <c r="L103" t="s">
        <v>435</v>
      </c>
      <c r="N103" t="str">
        <f t="shared" si="4"/>
        <v>국</v>
      </c>
      <c r="P103" t="str">
        <f t="shared" si="5"/>
        <v>국전</v>
      </c>
      <c r="Q103">
        <f t="shared" si="6"/>
        <v>0</v>
      </c>
      <c r="R103">
        <f t="shared" si="7"/>
        <v>0</v>
      </c>
    </row>
    <row r="104" spans="3:18" ht="21" customHeight="1" x14ac:dyDescent="0.3">
      <c r="C104">
        <v>100</v>
      </c>
      <c r="D104" t="s">
        <v>338</v>
      </c>
      <c r="E104" t="s">
        <v>433</v>
      </c>
      <c r="F104" t="s">
        <v>431</v>
      </c>
      <c r="G104" t="s">
        <v>405</v>
      </c>
      <c r="H104" t="s">
        <v>320</v>
      </c>
      <c r="J104">
        <v>832</v>
      </c>
      <c r="K104">
        <v>817</v>
      </c>
      <c r="L104" t="s">
        <v>435</v>
      </c>
      <c r="N104" t="str">
        <f t="shared" si="4"/>
        <v>국</v>
      </c>
      <c r="P104" t="str">
        <f t="shared" si="5"/>
        <v>국전</v>
      </c>
      <c r="Q104">
        <f t="shared" si="6"/>
        <v>0</v>
      </c>
      <c r="R104">
        <f t="shared" si="7"/>
        <v>0</v>
      </c>
    </row>
    <row r="105" spans="3:18" ht="21" customHeight="1" x14ac:dyDescent="0.3">
      <c r="C105">
        <v>101</v>
      </c>
      <c r="D105" t="s">
        <v>338</v>
      </c>
      <c r="E105" t="s">
        <v>433</v>
      </c>
      <c r="F105" t="s">
        <v>431</v>
      </c>
      <c r="G105" t="s">
        <v>406</v>
      </c>
      <c r="H105" t="s">
        <v>320</v>
      </c>
      <c r="J105">
        <v>1582</v>
      </c>
      <c r="K105">
        <v>104</v>
      </c>
      <c r="L105" t="s">
        <v>525</v>
      </c>
      <c r="M105" t="s">
        <v>526</v>
      </c>
      <c r="N105" t="str">
        <f t="shared" si="4"/>
        <v>사</v>
      </c>
      <c r="O105">
        <v>17100</v>
      </c>
      <c r="P105" t="str">
        <f t="shared" si="5"/>
        <v>사전</v>
      </c>
      <c r="Q105">
        <f t="shared" si="6"/>
        <v>1778400</v>
      </c>
      <c r="R105">
        <f t="shared" si="7"/>
        <v>3556800</v>
      </c>
    </row>
    <row r="106" spans="3:18" ht="21" customHeight="1" x14ac:dyDescent="0.3">
      <c r="C106">
        <v>102</v>
      </c>
      <c r="D106" t="s">
        <v>338</v>
      </c>
      <c r="E106" t="s">
        <v>433</v>
      </c>
      <c r="F106" t="s">
        <v>431</v>
      </c>
      <c r="G106" t="s">
        <v>407</v>
      </c>
      <c r="H106" t="s">
        <v>321</v>
      </c>
      <c r="J106">
        <v>528</v>
      </c>
      <c r="K106">
        <v>528</v>
      </c>
      <c r="L106" t="s">
        <v>435</v>
      </c>
      <c r="N106" t="str">
        <f t="shared" si="4"/>
        <v>국</v>
      </c>
      <c r="P106" t="str">
        <f t="shared" si="5"/>
        <v>국천</v>
      </c>
      <c r="Q106">
        <f t="shared" si="6"/>
        <v>0</v>
      </c>
      <c r="R106">
        <f t="shared" si="7"/>
        <v>0</v>
      </c>
    </row>
    <row r="107" spans="3:18" ht="21" customHeight="1" x14ac:dyDescent="0.3">
      <c r="C107">
        <v>103</v>
      </c>
      <c r="D107" t="s">
        <v>338</v>
      </c>
      <c r="E107" t="s">
        <v>433</v>
      </c>
      <c r="F107" t="s">
        <v>431</v>
      </c>
      <c r="G107" t="s">
        <v>408</v>
      </c>
      <c r="H107" t="s">
        <v>321</v>
      </c>
      <c r="J107">
        <v>288</v>
      </c>
      <c r="K107">
        <v>117</v>
      </c>
      <c r="L107" t="s">
        <v>435</v>
      </c>
      <c r="N107" t="str">
        <f t="shared" si="4"/>
        <v>국</v>
      </c>
      <c r="P107" t="str">
        <f t="shared" si="5"/>
        <v>국천</v>
      </c>
      <c r="Q107">
        <f t="shared" si="6"/>
        <v>0</v>
      </c>
      <c r="R107">
        <f t="shared" si="7"/>
        <v>0</v>
      </c>
    </row>
    <row r="108" spans="3:18" ht="21" customHeight="1" x14ac:dyDescent="0.3">
      <c r="C108">
        <v>104</v>
      </c>
      <c r="D108" t="s">
        <v>338</v>
      </c>
      <c r="E108" t="s">
        <v>433</v>
      </c>
      <c r="F108" t="s">
        <v>432</v>
      </c>
      <c r="G108" t="s">
        <v>409</v>
      </c>
      <c r="H108" t="s">
        <v>321</v>
      </c>
      <c r="J108">
        <v>198</v>
      </c>
      <c r="K108">
        <v>110</v>
      </c>
      <c r="L108" t="s">
        <v>511</v>
      </c>
      <c r="N108" t="str">
        <f t="shared" si="4"/>
        <v>국</v>
      </c>
      <c r="P108" t="str">
        <f t="shared" si="5"/>
        <v>국천</v>
      </c>
      <c r="Q108">
        <f t="shared" si="6"/>
        <v>0</v>
      </c>
      <c r="R108">
        <f t="shared" si="7"/>
        <v>0</v>
      </c>
    </row>
    <row r="109" spans="3:18" ht="21" customHeight="1" x14ac:dyDescent="0.3">
      <c r="C109">
        <v>105</v>
      </c>
      <c r="D109" t="s">
        <v>338</v>
      </c>
      <c r="E109" t="s">
        <v>433</v>
      </c>
      <c r="F109" t="s">
        <v>432</v>
      </c>
      <c r="G109" t="s">
        <v>410</v>
      </c>
      <c r="H109" t="s">
        <v>321</v>
      </c>
      <c r="J109">
        <v>697</v>
      </c>
      <c r="K109">
        <v>697</v>
      </c>
      <c r="L109" t="s">
        <v>511</v>
      </c>
      <c r="N109" t="str">
        <f t="shared" si="4"/>
        <v>국</v>
      </c>
      <c r="P109" t="str">
        <f t="shared" si="5"/>
        <v>국천</v>
      </c>
      <c r="Q109">
        <f t="shared" si="6"/>
        <v>0</v>
      </c>
      <c r="R109">
        <f t="shared" si="7"/>
        <v>0</v>
      </c>
    </row>
    <row r="110" spans="3:18" ht="21" customHeight="1" x14ac:dyDescent="0.3">
      <c r="C110">
        <v>106</v>
      </c>
      <c r="D110" t="s">
        <v>338</v>
      </c>
      <c r="E110" t="s">
        <v>433</v>
      </c>
      <c r="F110" t="s">
        <v>432</v>
      </c>
      <c r="G110" t="s">
        <v>411</v>
      </c>
      <c r="H110" t="s">
        <v>333</v>
      </c>
      <c r="J110">
        <v>893</v>
      </c>
      <c r="K110">
        <v>598</v>
      </c>
      <c r="L110" t="s">
        <v>527</v>
      </c>
      <c r="M110" t="s">
        <v>528</v>
      </c>
      <c r="N110" t="str">
        <f t="shared" si="4"/>
        <v>사</v>
      </c>
      <c r="O110">
        <v>15800</v>
      </c>
      <c r="P110" t="str">
        <f t="shared" si="5"/>
        <v>사임</v>
      </c>
      <c r="Q110">
        <f t="shared" si="6"/>
        <v>9448400</v>
      </c>
      <c r="R110">
        <f t="shared" si="7"/>
        <v>18896800</v>
      </c>
    </row>
    <row r="111" spans="3:18" ht="21" customHeight="1" x14ac:dyDescent="0.3">
      <c r="C111">
        <v>107</v>
      </c>
      <c r="D111" t="s">
        <v>338</v>
      </c>
      <c r="E111" t="s">
        <v>433</v>
      </c>
      <c r="F111" t="s">
        <v>432</v>
      </c>
      <c r="G111" t="s">
        <v>412</v>
      </c>
      <c r="H111" t="s">
        <v>318</v>
      </c>
      <c r="J111">
        <v>6378</v>
      </c>
      <c r="K111">
        <v>6378</v>
      </c>
      <c r="L111" t="s">
        <v>435</v>
      </c>
      <c r="N111" t="str">
        <f t="shared" si="4"/>
        <v>국</v>
      </c>
      <c r="P111" t="str">
        <f t="shared" si="5"/>
        <v>국임</v>
      </c>
      <c r="Q111">
        <f t="shared" si="6"/>
        <v>0</v>
      </c>
      <c r="R111">
        <f t="shared" si="7"/>
        <v>0</v>
      </c>
    </row>
    <row r="112" spans="3:18" ht="21" customHeight="1" x14ac:dyDescent="0.3">
      <c r="C112">
        <v>108</v>
      </c>
      <c r="D112" t="s">
        <v>338</v>
      </c>
      <c r="E112" t="s">
        <v>433</v>
      </c>
      <c r="F112" t="s">
        <v>432</v>
      </c>
      <c r="G112" t="s">
        <v>413</v>
      </c>
      <c r="H112" t="s">
        <v>333</v>
      </c>
      <c r="J112">
        <v>2609</v>
      </c>
      <c r="K112">
        <v>2597</v>
      </c>
      <c r="L112" t="s">
        <v>435</v>
      </c>
      <c r="N112" t="str">
        <f t="shared" si="4"/>
        <v>국</v>
      </c>
      <c r="P112" t="str">
        <f t="shared" si="5"/>
        <v>국임</v>
      </c>
      <c r="Q112">
        <f t="shared" si="6"/>
        <v>0</v>
      </c>
      <c r="R112">
        <f t="shared" si="7"/>
        <v>0</v>
      </c>
    </row>
    <row r="113" spans="3:18" ht="21" customHeight="1" x14ac:dyDescent="0.3">
      <c r="C113">
        <v>109</v>
      </c>
      <c r="D113" t="s">
        <v>338</v>
      </c>
      <c r="E113" t="s">
        <v>433</v>
      </c>
      <c r="F113" t="s">
        <v>432</v>
      </c>
      <c r="G113" t="s">
        <v>414</v>
      </c>
      <c r="H113" t="s">
        <v>318</v>
      </c>
      <c r="J113">
        <v>496</v>
      </c>
      <c r="K113">
        <v>83</v>
      </c>
      <c r="L113" t="s">
        <v>529</v>
      </c>
      <c r="M113" t="s">
        <v>530</v>
      </c>
      <c r="N113" t="str">
        <f t="shared" si="4"/>
        <v>사</v>
      </c>
      <c r="O113">
        <v>16500</v>
      </c>
      <c r="P113" t="str">
        <f t="shared" si="5"/>
        <v>사임</v>
      </c>
      <c r="Q113">
        <f t="shared" si="6"/>
        <v>1369500</v>
      </c>
      <c r="R113">
        <f t="shared" si="7"/>
        <v>2739000</v>
      </c>
    </row>
    <row r="114" spans="3:18" ht="21" customHeight="1" x14ac:dyDescent="0.3">
      <c r="C114">
        <v>110</v>
      </c>
      <c r="D114" t="s">
        <v>338</v>
      </c>
      <c r="E114" t="s">
        <v>433</v>
      </c>
      <c r="F114" t="s">
        <v>432</v>
      </c>
      <c r="G114" t="s">
        <v>415</v>
      </c>
      <c r="H114" t="s">
        <v>321</v>
      </c>
      <c r="J114">
        <v>1468</v>
      </c>
      <c r="K114">
        <v>1446</v>
      </c>
      <c r="L114" t="s">
        <v>435</v>
      </c>
      <c r="N114" t="str">
        <f t="shared" si="4"/>
        <v>국</v>
      </c>
      <c r="P114" t="str">
        <f t="shared" si="5"/>
        <v>국천</v>
      </c>
      <c r="Q114">
        <f t="shared" si="6"/>
        <v>0</v>
      </c>
      <c r="R114">
        <f t="shared" si="7"/>
        <v>0</v>
      </c>
    </row>
    <row r="115" spans="3:18" ht="21" customHeight="1" x14ac:dyDescent="0.3">
      <c r="C115">
        <v>111</v>
      </c>
      <c r="D115" t="s">
        <v>338</v>
      </c>
      <c r="E115" t="s">
        <v>433</v>
      </c>
      <c r="F115" t="s">
        <v>432</v>
      </c>
      <c r="G115" t="s">
        <v>416</v>
      </c>
      <c r="H115" t="s">
        <v>320</v>
      </c>
      <c r="J115">
        <v>1170</v>
      </c>
      <c r="K115">
        <v>161</v>
      </c>
      <c r="L115" t="s">
        <v>529</v>
      </c>
      <c r="M115" t="s">
        <v>530</v>
      </c>
      <c r="N115" t="str">
        <f t="shared" si="4"/>
        <v>사</v>
      </c>
      <c r="O115">
        <v>18000</v>
      </c>
      <c r="P115" t="str">
        <f t="shared" si="5"/>
        <v>사전</v>
      </c>
      <c r="Q115">
        <f t="shared" si="6"/>
        <v>2898000</v>
      </c>
      <c r="R115">
        <f t="shared" si="7"/>
        <v>5796000</v>
      </c>
    </row>
    <row r="116" spans="3:18" ht="21" customHeight="1" x14ac:dyDescent="0.3">
      <c r="C116">
        <v>112</v>
      </c>
      <c r="D116" t="s">
        <v>338</v>
      </c>
      <c r="E116" t="s">
        <v>433</v>
      </c>
      <c r="F116" t="s">
        <v>432</v>
      </c>
      <c r="G116">
        <v>26</v>
      </c>
      <c r="H116" t="s">
        <v>321</v>
      </c>
      <c r="J116">
        <v>776</v>
      </c>
      <c r="K116">
        <v>776</v>
      </c>
      <c r="L116" t="s">
        <v>531</v>
      </c>
      <c r="M116" t="s">
        <v>518</v>
      </c>
      <c r="N116" t="str">
        <f t="shared" si="4"/>
        <v>사</v>
      </c>
      <c r="O116">
        <v>7750</v>
      </c>
      <c r="P116" t="str">
        <f t="shared" si="5"/>
        <v>사천</v>
      </c>
      <c r="Q116">
        <f t="shared" si="6"/>
        <v>6014000</v>
      </c>
      <c r="R116">
        <f t="shared" si="7"/>
        <v>12028000</v>
      </c>
    </row>
    <row r="117" spans="3:18" ht="21" customHeight="1" x14ac:dyDescent="0.3">
      <c r="C117">
        <v>113</v>
      </c>
      <c r="D117" t="s">
        <v>338</v>
      </c>
      <c r="E117" t="s">
        <v>433</v>
      </c>
      <c r="F117" t="s">
        <v>432</v>
      </c>
      <c r="G117" t="s">
        <v>417</v>
      </c>
      <c r="H117" t="s">
        <v>341</v>
      </c>
      <c r="J117">
        <v>210</v>
      </c>
      <c r="K117">
        <v>210</v>
      </c>
      <c r="L117" t="s">
        <v>435</v>
      </c>
      <c r="N117" t="str">
        <f t="shared" si="4"/>
        <v>국</v>
      </c>
      <c r="P117" t="str">
        <f t="shared" si="5"/>
        <v>국전</v>
      </c>
      <c r="Q117">
        <f t="shared" si="6"/>
        <v>0</v>
      </c>
      <c r="R117">
        <f t="shared" si="7"/>
        <v>0</v>
      </c>
    </row>
    <row r="118" spans="3:18" ht="21" customHeight="1" x14ac:dyDescent="0.3">
      <c r="C118">
        <v>114</v>
      </c>
      <c r="D118" t="s">
        <v>338</v>
      </c>
      <c r="E118" t="s">
        <v>433</v>
      </c>
      <c r="F118" t="s">
        <v>432</v>
      </c>
      <c r="G118" t="s">
        <v>418</v>
      </c>
      <c r="H118" t="s">
        <v>321</v>
      </c>
      <c r="J118">
        <v>156</v>
      </c>
      <c r="K118">
        <v>156</v>
      </c>
      <c r="L118" t="s">
        <v>531</v>
      </c>
      <c r="M118" t="s">
        <v>518</v>
      </c>
      <c r="N118" t="str">
        <f t="shared" si="4"/>
        <v>사</v>
      </c>
      <c r="O118">
        <v>7750</v>
      </c>
      <c r="P118" t="str">
        <f t="shared" si="5"/>
        <v>사천</v>
      </c>
      <c r="Q118">
        <f t="shared" si="6"/>
        <v>1209000</v>
      </c>
      <c r="R118">
        <f t="shared" si="7"/>
        <v>2418000</v>
      </c>
    </row>
    <row r="119" spans="3:18" ht="21" customHeight="1" x14ac:dyDescent="0.3">
      <c r="C119">
        <v>115</v>
      </c>
      <c r="D119" t="s">
        <v>338</v>
      </c>
      <c r="E119" t="s">
        <v>433</v>
      </c>
      <c r="F119" t="s">
        <v>432</v>
      </c>
      <c r="G119" t="s">
        <v>419</v>
      </c>
      <c r="H119" t="s">
        <v>319</v>
      </c>
      <c r="J119">
        <v>3330</v>
      </c>
      <c r="K119">
        <v>299</v>
      </c>
      <c r="L119" t="s">
        <v>532</v>
      </c>
      <c r="M119" t="s">
        <v>533</v>
      </c>
      <c r="N119" t="str">
        <f t="shared" si="4"/>
        <v>사</v>
      </c>
      <c r="O119">
        <v>19300</v>
      </c>
      <c r="P119" t="str">
        <f t="shared" si="5"/>
        <v>사답</v>
      </c>
      <c r="Q119">
        <f t="shared" si="6"/>
        <v>5770700</v>
      </c>
      <c r="R119">
        <f t="shared" si="7"/>
        <v>11541400</v>
      </c>
    </row>
    <row r="120" spans="3:18" ht="21" customHeight="1" x14ac:dyDescent="0.3">
      <c r="C120">
        <v>116</v>
      </c>
      <c r="D120" t="s">
        <v>338</v>
      </c>
      <c r="E120" t="s">
        <v>433</v>
      </c>
      <c r="F120" t="s">
        <v>432</v>
      </c>
      <c r="G120" t="s">
        <v>420</v>
      </c>
      <c r="H120" t="s">
        <v>321</v>
      </c>
      <c r="J120">
        <v>119</v>
      </c>
      <c r="K120">
        <v>119</v>
      </c>
      <c r="L120" t="s">
        <v>435</v>
      </c>
      <c r="N120" t="str">
        <f t="shared" si="4"/>
        <v>국</v>
      </c>
      <c r="P120" t="str">
        <f t="shared" si="5"/>
        <v>국천</v>
      </c>
      <c r="Q120">
        <f t="shared" si="6"/>
        <v>0</v>
      </c>
      <c r="R120">
        <f t="shared" si="7"/>
        <v>0</v>
      </c>
    </row>
    <row r="121" spans="3:18" ht="21" customHeight="1" x14ac:dyDescent="0.3">
      <c r="C121">
        <v>117</v>
      </c>
      <c r="D121" t="s">
        <v>338</v>
      </c>
      <c r="E121" t="s">
        <v>433</v>
      </c>
      <c r="F121" t="s">
        <v>432</v>
      </c>
      <c r="G121" t="s">
        <v>421</v>
      </c>
      <c r="H121" t="s">
        <v>321</v>
      </c>
      <c r="J121">
        <v>109</v>
      </c>
      <c r="K121">
        <v>101</v>
      </c>
      <c r="L121" t="s">
        <v>435</v>
      </c>
      <c r="N121" t="str">
        <f t="shared" si="4"/>
        <v>국</v>
      </c>
      <c r="P121" t="str">
        <f t="shared" si="5"/>
        <v>국천</v>
      </c>
      <c r="Q121">
        <f t="shared" si="6"/>
        <v>0</v>
      </c>
      <c r="R121">
        <f t="shared" si="7"/>
        <v>0</v>
      </c>
    </row>
    <row r="122" spans="3:18" ht="21" customHeight="1" x14ac:dyDescent="0.3">
      <c r="C122">
        <v>118</v>
      </c>
      <c r="D122" t="s">
        <v>338</v>
      </c>
      <c r="E122" t="s">
        <v>433</v>
      </c>
      <c r="F122" t="s">
        <v>432</v>
      </c>
      <c r="G122" t="s">
        <v>422</v>
      </c>
      <c r="H122" t="s">
        <v>321</v>
      </c>
      <c r="J122">
        <v>251</v>
      </c>
      <c r="K122">
        <v>251</v>
      </c>
      <c r="L122" t="s">
        <v>435</v>
      </c>
      <c r="N122" t="str">
        <f t="shared" si="4"/>
        <v>국</v>
      </c>
      <c r="P122" t="str">
        <f t="shared" si="5"/>
        <v>국천</v>
      </c>
      <c r="Q122">
        <f t="shared" si="6"/>
        <v>0</v>
      </c>
      <c r="R122">
        <f t="shared" si="7"/>
        <v>0</v>
      </c>
    </row>
    <row r="123" spans="3:18" ht="21" customHeight="1" x14ac:dyDescent="0.3">
      <c r="C123">
        <v>119</v>
      </c>
      <c r="D123" t="s">
        <v>338</v>
      </c>
      <c r="E123" t="s">
        <v>433</v>
      </c>
      <c r="F123" t="s">
        <v>432</v>
      </c>
      <c r="G123" t="s">
        <v>423</v>
      </c>
      <c r="H123" t="s">
        <v>321</v>
      </c>
      <c r="J123">
        <v>868</v>
      </c>
      <c r="K123">
        <v>868</v>
      </c>
      <c r="L123" t="s">
        <v>435</v>
      </c>
      <c r="N123" t="str">
        <f t="shared" si="4"/>
        <v>국</v>
      </c>
      <c r="P123" t="str">
        <f t="shared" si="5"/>
        <v>국천</v>
      </c>
      <c r="Q123">
        <f t="shared" si="6"/>
        <v>0</v>
      </c>
      <c r="R123">
        <f t="shared" si="7"/>
        <v>0</v>
      </c>
    </row>
    <row r="124" spans="3:18" ht="21" customHeight="1" x14ac:dyDescent="0.3">
      <c r="C124">
        <v>120</v>
      </c>
      <c r="D124" t="s">
        <v>338</v>
      </c>
      <c r="E124" t="s">
        <v>433</v>
      </c>
      <c r="F124" t="s">
        <v>432</v>
      </c>
      <c r="G124" t="s">
        <v>424</v>
      </c>
      <c r="H124" t="s">
        <v>319</v>
      </c>
      <c r="J124">
        <v>3144</v>
      </c>
      <c r="K124">
        <v>536</v>
      </c>
      <c r="L124" t="s">
        <v>532</v>
      </c>
      <c r="M124" t="s">
        <v>533</v>
      </c>
      <c r="N124" t="str">
        <f t="shared" si="4"/>
        <v>사</v>
      </c>
      <c r="O124">
        <v>23600</v>
      </c>
      <c r="P124" t="str">
        <f t="shared" si="5"/>
        <v>사답</v>
      </c>
      <c r="Q124">
        <f t="shared" si="6"/>
        <v>12649600</v>
      </c>
      <c r="R124">
        <f t="shared" si="7"/>
        <v>25299200</v>
      </c>
    </row>
    <row r="125" spans="3:18" ht="21" customHeight="1" x14ac:dyDescent="0.3">
      <c r="C125">
        <v>121</v>
      </c>
      <c r="D125" t="s">
        <v>338</v>
      </c>
      <c r="E125" t="s">
        <v>433</v>
      </c>
      <c r="F125" t="s">
        <v>432</v>
      </c>
      <c r="G125" t="s">
        <v>425</v>
      </c>
      <c r="H125" t="s">
        <v>321</v>
      </c>
      <c r="J125">
        <v>44</v>
      </c>
      <c r="K125">
        <v>38</v>
      </c>
      <c r="L125" t="s">
        <v>435</v>
      </c>
      <c r="N125" t="str">
        <f t="shared" si="4"/>
        <v>국</v>
      </c>
      <c r="P125" t="str">
        <f t="shared" si="5"/>
        <v>국천</v>
      </c>
      <c r="Q125">
        <f t="shared" si="6"/>
        <v>0</v>
      </c>
      <c r="R125">
        <f t="shared" si="7"/>
        <v>0</v>
      </c>
    </row>
    <row r="126" spans="3:18" ht="21" customHeight="1" x14ac:dyDescent="0.3">
      <c r="C126">
        <v>122</v>
      </c>
      <c r="D126" t="s">
        <v>338</v>
      </c>
      <c r="E126" t="s">
        <v>433</v>
      </c>
      <c r="F126" t="s">
        <v>432</v>
      </c>
      <c r="G126" t="s">
        <v>426</v>
      </c>
      <c r="H126" t="s">
        <v>321</v>
      </c>
      <c r="J126">
        <v>1808</v>
      </c>
      <c r="K126">
        <v>1619</v>
      </c>
      <c r="L126" t="s">
        <v>435</v>
      </c>
      <c r="N126" t="str">
        <f t="shared" si="4"/>
        <v>국</v>
      </c>
      <c r="P126" t="str">
        <f t="shared" si="5"/>
        <v>국천</v>
      </c>
      <c r="Q126">
        <f t="shared" si="6"/>
        <v>0</v>
      </c>
      <c r="R126">
        <f t="shared" si="7"/>
        <v>0</v>
      </c>
    </row>
    <row r="127" spans="3:18" ht="21" customHeight="1" x14ac:dyDescent="0.3">
      <c r="C127">
        <v>123</v>
      </c>
      <c r="D127" t="s">
        <v>338</v>
      </c>
      <c r="E127" t="s">
        <v>433</v>
      </c>
      <c r="F127" t="s">
        <v>432</v>
      </c>
      <c r="G127" t="s">
        <v>427</v>
      </c>
      <c r="H127" t="s">
        <v>321</v>
      </c>
      <c r="J127">
        <v>566</v>
      </c>
      <c r="K127">
        <v>322</v>
      </c>
      <c r="L127" t="s">
        <v>534</v>
      </c>
      <c r="M127" t="s">
        <v>535</v>
      </c>
      <c r="N127" t="str">
        <f t="shared" si="4"/>
        <v>사</v>
      </c>
      <c r="O127">
        <v>16900</v>
      </c>
      <c r="P127" t="str">
        <f t="shared" si="5"/>
        <v>사천</v>
      </c>
      <c r="Q127">
        <f t="shared" si="6"/>
        <v>5441800</v>
      </c>
      <c r="R127">
        <f t="shared" si="7"/>
        <v>10883600</v>
      </c>
    </row>
    <row r="128" spans="3:18" ht="21" customHeight="1" x14ac:dyDescent="0.3">
      <c r="C128">
        <v>124</v>
      </c>
      <c r="D128" t="s">
        <v>338</v>
      </c>
      <c r="E128" t="s">
        <v>433</v>
      </c>
      <c r="F128" t="s">
        <v>432</v>
      </c>
      <c r="G128" t="s">
        <v>428</v>
      </c>
      <c r="H128" t="s">
        <v>321</v>
      </c>
      <c r="J128">
        <v>1163</v>
      </c>
      <c r="K128">
        <v>1028</v>
      </c>
      <c r="L128" t="s">
        <v>435</v>
      </c>
      <c r="N128" t="str">
        <f t="shared" si="4"/>
        <v>국</v>
      </c>
      <c r="P128" t="str">
        <f t="shared" si="5"/>
        <v>국천</v>
      </c>
      <c r="Q128">
        <f t="shared" si="6"/>
        <v>0</v>
      </c>
      <c r="R128">
        <f t="shared" si="7"/>
        <v>0</v>
      </c>
    </row>
    <row r="129" spans="3:18" ht="21" customHeight="1" x14ac:dyDescent="0.3">
      <c r="C129">
        <v>125</v>
      </c>
      <c r="D129" t="s">
        <v>338</v>
      </c>
      <c r="E129" t="s">
        <v>433</v>
      </c>
      <c r="F129" t="s">
        <v>432</v>
      </c>
      <c r="G129" t="s">
        <v>429</v>
      </c>
      <c r="H129" t="s">
        <v>321</v>
      </c>
      <c r="J129">
        <v>2456</v>
      </c>
      <c r="K129">
        <v>1481</v>
      </c>
      <c r="L129" t="s">
        <v>435</v>
      </c>
      <c r="N129" t="str">
        <f t="shared" si="4"/>
        <v>국</v>
      </c>
      <c r="P129" t="str">
        <f t="shared" si="5"/>
        <v>국천</v>
      </c>
      <c r="Q129">
        <f t="shared" si="6"/>
        <v>0</v>
      </c>
      <c r="R129">
        <f t="shared" si="7"/>
        <v>0</v>
      </c>
    </row>
    <row r="130" spans="3:18" ht="21" customHeight="1" x14ac:dyDescent="0.3">
      <c r="P130" t="str">
        <f t="shared" si="5"/>
        <v/>
      </c>
      <c r="Q130">
        <f t="shared" si="6"/>
        <v>0</v>
      </c>
      <c r="R130">
        <f t="shared" si="7"/>
        <v>0</v>
      </c>
    </row>
    <row r="131" spans="3:18" ht="21" customHeight="1" x14ac:dyDescent="0.3">
      <c r="P131" t="str">
        <f t="shared" si="5"/>
        <v/>
      </c>
      <c r="Q131">
        <f t="shared" si="6"/>
        <v>0</v>
      </c>
      <c r="R131">
        <f t="shared" si="7"/>
        <v>0</v>
      </c>
    </row>
    <row r="132" spans="3:18" ht="21" customHeight="1" x14ac:dyDescent="0.3">
      <c r="P132" t="str">
        <f t="shared" si="5"/>
        <v/>
      </c>
      <c r="Q132">
        <f t="shared" si="6"/>
        <v>0</v>
      </c>
      <c r="R132">
        <f t="shared" si="7"/>
        <v>0</v>
      </c>
    </row>
    <row r="133" spans="3:18" ht="21" customHeight="1" x14ac:dyDescent="0.3">
      <c r="P133" t="str">
        <f t="shared" si="5"/>
        <v/>
      </c>
      <c r="Q133">
        <f t="shared" si="6"/>
        <v>0</v>
      </c>
      <c r="R133">
        <f t="shared" si="7"/>
        <v>0</v>
      </c>
    </row>
    <row r="134" spans="3:18" x14ac:dyDescent="0.3">
      <c r="K134">
        <f>SUM(K5:K133)</f>
        <v>328374</v>
      </c>
      <c r="Q134">
        <f>SUM(Q5:Q133)</f>
        <v>2352548960</v>
      </c>
      <c r="R134">
        <f>SUM(R5:R133)</f>
        <v>4705097920</v>
      </c>
    </row>
  </sheetData>
  <autoFilter ref="B4:U134"/>
  <mergeCells count="7">
    <mergeCell ref="C2:N2"/>
    <mergeCell ref="C3:C4"/>
    <mergeCell ref="D3:F3"/>
    <mergeCell ref="G3:G4"/>
    <mergeCell ref="H3:H4"/>
    <mergeCell ref="L3:M3"/>
    <mergeCell ref="N3:N4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전체</vt:lpstr>
      <vt:lpstr>DB</vt:lpstr>
      <vt:lpstr>1</vt:lpstr>
      <vt:lpstr>Sheet1</vt:lpstr>
      <vt:lpstr>조서 (2)</vt:lpstr>
      <vt:lpstr>'1'!Print_Area</vt:lpstr>
      <vt:lpstr>전체!Print_Area</vt:lpstr>
      <vt:lpstr>'조서 (2)'!Print_Area</vt:lpstr>
      <vt:lpstr>'1'!Print_Titles</vt:lpstr>
      <vt:lpstr>전체!Print_Titles</vt:lpstr>
      <vt:lpstr>'조서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김영학</dc:creator>
  <cp:lastModifiedBy>USER</cp:lastModifiedBy>
  <cp:lastPrinted>2020-04-24T05:33:14Z</cp:lastPrinted>
  <dcterms:created xsi:type="dcterms:W3CDTF">2015-12-31T07:06:17Z</dcterms:created>
  <dcterms:modified xsi:type="dcterms:W3CDTF">2020-04-27T01:18:44Z</dcterms:modified>
</cp:coreProperties>
</file>