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0" yWindow="0" windowWidth="19155" windowHeight="10005" tabRatio="903" firstSheet="2" activeTab="2"/>
  </bookViews>
  <sheets>
    <sheet name="집계표(사용)" sheetId="6" state="hidden" r:id="rId1"/>
    <sheet name="국공유지(사용)" sheetId="8" state="hidden" r:id="rId2"/>
    <sheet name="20190710 서해선 10차 변경고시" sheetId="9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</externalReferences>
  <definedNames>
    <definedName name="_xlnm._FilterDatabase" localSheetId="2" hidden="1">'20190710 서해선 10차 변경고시'!$A$3:$S$25</definedName>
    <definedName name="_xlnm.Print_Area" localSheetId="1">'국공유지(사용)'!$A$1:$AZ$25</definedName>
    <definedName name="_xlnm.Print_Area" localSheetId="0">'집계표(사용)'!$A$1:$BW$84</definedName>
    <definedName name="_xlnm.Print_Titles" localSheetId="2">'20190710 서해선 10차 변경고시'!$2:$3</definedName>
    <definedName name="_xlnm.Print_Titles" localSheetId="0">'집계표(사용)'!$A:$C,'집계표(사용)'!$1:$5</definedName>
    <definedName name="가천" localSheetId="2">#REF!</definedName>
    <definedName name="가천" localSheetId="1">#REF!</definedName>
    <definedName name="가천" localSheetId="0">#REF!</definedName>
    <definedName name="가천">#REF!</definedName>
    <definedName name="갈" localSheetId="2">#REF!</definedName>
    <definedName name="갈" localSheetId="1">#REF!</definedName>
    <definedName name="갈" localSheetId="0">#REF!</definedName>
    <definedName name="갈">#REF!</definedName>
    <definedName name="갈산" localSheetId="2">#REF!</definedName>
    <definedName name="갈산" localSheetId="1">#REF!</definedName>
    <definedName name="갈산" localSheetId="0">#REF!</definedName>
    <definedName name="갈산">#REF!</definedName>
    <definedName name="검성수">[1]검성!$A$1:$AZ$65536</definedName>
    <definedName name="고모" localSheetId="2">#REF!</definedName>
    <definedName name="고모" localSheetId="1">#REF!</definedName>
    <definedName name="고모" localSheetId="0">#REF!</definedName>
    <definedName name="고모">#REF!</definedName>
    <definedName name="구금" localSheetId="2">#REF!</definedName>
    <definedName name="구금" localSheetId="1">#REF!</definedName>
    <definedName name="구금" localSheetId="0">#REF!</definedName>
    <definedName name="구금">#REF!</definedName>
    <definedName name="구대" localSheetId="2">#REF!</definedName>
    <definedName name="구대" localSheetId="1">#REF!</definedName>
    <definedName name="구대" localSheetId="0">#REF!</definedName>
    <definedName name="구대">#REF!</definedName>
    <definedName name="구묵" localSheetId="2">#REF!</definedName>
    <definedName name="구묵" localSheetId="1">#REF!</definedName>
    <definedName name="구묵" localSheetId="0">#REF!</definedName>
    <definedName name="구묵">#REF!</definedName>
    <definedName name="구섬" localSheetId="2">#REF!</definedName>
    <definedName name="구섬" localSheetId="1">#REF!</definedName>
    <definedName name="구섬" localSheetId="0">#REF!</definedName>
    <definedName name="구섬">#REF!</definedName>
    <definedName name="구왕" localSheetId="2">#REF!</definedName>
    <definedName name="구왕" localSheetId="1">#REF!</definedName>
    <definedName name="구왕" localSheetId="0">#REF!</definedName>
    <definedName name="구왕">#REF!</definedName>
    <definedName name="구원" localSheetId="2">#REF!</definedName>
    <definedName name="구원" localSheetId="1">#REF!</definedName>
    <definedName name="구원" localSheetId="0">#REF!</definedName>
    <definedName name="구원">#REF!</definedName>
    <definedName name="구지" localSheetId="2">#REF!</definedName>
    <definedName name="구지" localSheetId="1">#REF!</definedName>
    <definedName name="구지" localSheetId="0">#REF!</definedName>
    <definedName name="구지">#REF!</definedName>
    <definedName name="기산" localSheetId="2">#REF!</definedName>
    <definedName name="기산" localSheetId="1">#REF!</definedName>
    <definedName name="기산" localSheetId="0">#REF!</definedName>
    <definedName name="기산">#REF!</definedName>
    <definedName name="나감" localSheetId="2">#REF!</definedName>
    <definedName name="나감" localSheetId="1">#REF!</definedName>
    <definedName name="나감" localSheetId="0">#REF!</definedName>
    <definedName name="나감">#REF!</definedName>
    <definedName name="나곡수">[1]나곡!$A$1:$AZ$65536</definedName>
    <definedName name="남곡" localSheetId="2">#REF!</definedName>
    <definedName name="남곡" localSheetId="1">#REF!</definedName>
    <definedName name="남곡" localSheetId="0">#REF!</definedName>
    <definedName name="남곡">#REF!</definedName>
    <definedName name="남양터">[2]남양동_터널!$A$1:$E$65536</definedName>
    <definedName name="남양토">[2]남양동_토공!$A$1:$J$65536</definedName>
    <definedName name="남하" localSheetId="2">#REF!</definedName>
    <definedName name="남하" localSheetId="1">#REF!</definedName>
    <definedName name="남하" localSheetId="0">#REF!</definedName>
    <definedName name="남하">#REF!</definedName>
    <definedName name="내" localSheetId="2">#REF!</definedName>
    <definedName name="내" localSheetId="1">#REF!</definedName>
    <definedName name="내" localSheetId="0">#REF!</definedName>
    <definedName name="내">#REF!</definedName>
    <definedName name="내추" localSheetId="2">#REF!</definedName>
    <definedName name="내추" localSheetId="1">#REF!</definedName>
    <definedName name="내추" localSheetId="0">#REF!</definedName>
    <definedName name="내추">#REF!</definedName>
    <definedName name="내흥" localSheetId="2">#REF!</definedName>
    <definedName name="내흥" localSheetId="1">#REF!</definedName>
    <definedName name="내흥" localSheetId="0">#REF!</definedName>
    <definedName name="내흥">#REF!</definedName>
    <definedName name="냉천" localSheetId="2">#REF!</definedName>
    <definedName name="냉천" localSheetId="1">#REF!</definedName>
    <definedName name="냉천" localSheetId="0">#REF!</definedName>
    <definedName name="냉천">#REF!</definedName>
    <definedName name="노곡" localSheetId="2">#REF!</definedName>
    <definedName name="노곡" localSheetId="1">#REF!</definedName>
    <definedName name="노곡" localSheetId="0">#REF!</definedName>
    <definedName name="노곡">#REF!</definedName>
    <definedName name="노티" localSheetId="2">#REF!</definedName>
    <definedName name="노티" localSheetId="1">#REF!</definedName>
    <definedName name="노티" localSheetId="0">#REF!</definedName>
    <definedName name="노티">#REF!</definedName>
    <definedName name="대박" localSheetId="2">#REF!</definedName>
    <definedName name="대박" localSheetId="1">#REF!</definedName>
    <definedName name="대박" localSheetId="0">#REF!</definedName>
    <definedName name="대박">#REF!</definedName>
    <definedName name="도남" localSheetId="2">#REF!</definedName>
    <definedName name="도남" localSheetId="1">#REF!</definedName>
    <definedName name="도남" localSheetId="0">#REF!</definedName>
    <definedName name="도남">#REF!</definedName>
    <definedName name="도암" localSheetId="2">#REF!</definedName>
    <definedName name="도암" localSheetId="1">#REF!</definedName>
    <definedName name="도암" localSheetId="0">#REF!</definedName>
    <definedName name="도암">#REF!</definedName>
    <definedName name="마">[3]마사!$B$1:$AZ$65536</definedName>
    <definedName name="마암" localSheetId="2">#REF!</definedName>
    <definedName name="마암" localSheetId="1">#REF!</definedName>
    <definedName name="마암" localSheetId="0">#REF!</definedName>
    <definedName name="마암">#REF!</definedName>
    <definedName name="마암2" localSheetId="2">#REF!</definedName>
    <definedName name="마암2" localSheetId="1">#REF!</definedName>
    <definedName name="마암2" localSheetId="0">#REF!</definedName>
    <definedName name="마암2">#REF!</definedName>
    <definedName name="만" localSheetId="2">#REF!</definedName>
    <definedName name="만" localSheetId="1">#REF!</definedName>
    <definedName name="만" localSheetId="0">#REF!</definedName>
    <definedName name="만">#REF!</definedName>
    <definedName name="만촌" localSheetId="2">#REF!</definedName>
    <definedName name="만촌" localSheetId="1">#REF!</definedName>
    <definedName name="만촌" localSheetId="0">#REF!</definedName>
    <definedName name="만촌">#REF!</definedName>
    <definedName name="만흥" localSheetId="2">#REF!</definedName>
    <definedName name="만흥" localSheetId="1">#REF!</definedName>
    <definedName name="만흥" localSheetId="0">#REF!</definedName>
    <definedName name="만흥">#REF!</definedName>
    <definedName name="명계" localSheetId="2">#REF!</definedName>
    <definedName name="명계" localSheetId="1">#REF!</definedName>
    <definedName name="명계" localSheetId="0">#REF!</definedName>
    <definedName name="명계">#REF!</definedName>
    <definedName name="명촌" localSheetId="2">#REF!</definedName>
    <definedName name="명촌" localSheetId="1">#REF!</definedName>
    <definedName name="명촌" localSheetId="0">#REF!</definedName>
    <definedName name="명촌">#REF!</definedName>
    <definedName name="명학" localSheetId="2">#REF!</definedName>
    <definedName name="명학" localSheetId="1">#REF!</definedName>
    <definedName name="명학" localSheetId="0">#REF!</definedName>
    <definedName name="명학">#REF!</definedName>
    <definedName name="문호토">[2]문호동_토공!$A$1:$E$65536</definedName>
    <definedName name="발산" localSheetId="2">#REF!</definedName>
    <definedName name="발산" localSheetId="1">#REF!</definedName>
    <definedName name="발산" localSheetId="0">#REF!</definedName>
    <definedName name="발산">#REF!</definedName>
    <definedName name="봉명" localSheetId="2">#REF!</definedName>
    <definedName name="봉명" localSheetId="1">#REF!</definedName>
    <definedName name="봉명" localSheetId="0">#REF!</definedName>
    <definedName name="봉명">#REF!</definedName>
    <definedName name="부" localSheetId="2">#REF!</definedName>
    <definedName name="부" localSheetId="1">#REF!</definedName>
    <definedName name="부" localSheetId="0">#REF!</definedName>
    <definedName name="부">#REF!</definedName>
    <definedName name="부구수">[1]부구!$A$1:$AZ$65536</definedName>
    <definedName name="부구영">[4]부구!$A$1:$AL$65536</definedName>
    <definedName name="부구정" localSheetId="2">#REF!</definedName>
    <definedName name="부구정" localSheetId="1">#REF!</definedName>
    <definedName name="부구정" localSheetId="0">#REF!</definedName>
    <definedName name="부구정">#REF!</definedName>
    <definedName name="부용" localSheetId="2">#REF!</definedName>
    <definedName name="부용" localSheetId="1">#REF!</definedName>
    <definedName name="부용" localSheetId="0">#REF!</definedName>
    <definedName name="부용">#REF!</definedName>
    <definedName name="사용">[5]면온임대!$B$1:$G$65536</definedName>
    <definedName name="사토">[6]사토장!$A$1:$BJ$65536</definedName>
    <definedName name="산수" localSheetId="2">#REF!</definedName>
    <definedName name="산수" localSheetId="1">#REF!</definedName>
    <definedName name="산수" localSheetId="0">#REF!</definedName>
    <definedName name="산수">#REF!</definedName>
    <definedName name="산지">[7]산수리!$A:$IV</definedName>
    <definedName name="삼" localSheetId="2">#REF!</definedName>
    <definedName name="삼" localSheetId="1">#REF!</definedName>
    <definedName name="삼" localSheetId="0">#REF!</definedName>
    <definedName name="삼">#REF!</definedName>
    <definedName name="삼추" localSheetId="2">#REF!</definedName>
    <definedName name="삼추" localSheetId="1">#REF!</definedName>
    <definedName name="삼추" localSheetId="0">#REF!</definedName>
    <definedName name="삼추">#REF!</definedName>
    <definedName name="성덕" localSheetId="2">#REF!</definedName>
    <definedName name="성덕" localSheetId="1">#REF!</definedName>
    <definedName name="성덕" localSheetId="0">#REF!</definedName>
    <definedName name="성덕">#REF!</definedName>
    <definedName name="세목조서" localSheetId="2">#REF!</definedName>
    <definedName name="세목조서" localSheetId="1">#REF!</definedName>
    <definedName name="세목조서" localSheetId="0">#REF!</definedName>
    <definedName name="세목조서">#REF!</definedName>
    <definedName name="송정" localSheetId="2">#REF!</definedName>
    <definedName name="송정" localSheetId="1">#REF!</definedName>
    <definedName name="송정" localSheetId="0">#REF!</definedName>
    <definedName name="송정">#REF!</definedName>
    <definedName name="송정토">[2]송정리_토공!$A$1:$J$65536</definedName>
    <definedName name="수용">[5]면온리다시!$B$1:$J$65536</definedName>
    <definedName name="숙천" localSheetId="2">#REF!</definedName>
    <definedName name="숙천" localSheetId="1">#REF!</definedName>
    <definedName name="숙천" localSheetId="0">#REF!</definedName>
    <definedName name="숙천">#REF!</definedName>
    <definedName name="시동토">[2]시동_토공!$A$1:$I$65536</definedName>
    <definedName name="신" localSheetId="2">#REF!</definedName>
    <definedName name="신" localSheetId="1">#REF!</definedName>
    <definedName name="신" localSheetId="0">#REF!</definedName>
    <definedName name="신">#REF!</definedName>
    <definedName name="신남터">[2]신남동_터널!$A$1:$G$65536</definedName>
    <definedName name="신남토">[2]신남동_토공!$A$1:$J$65536</definedName>
    <definedName name="신영" localSheetId="2">#REF!</definedName>
    <definedName name="신영" localSheetId="1">#REF!</definedName>
    <definedName name="신영" localSheetId="0">#REF!</definedName>
    <definedName name="신영">#REF!</definedName>
    <definedName name="신촌" localSheetId="2">#REF!</definedName>
    <definedName name="신촌" localSheetId="1">#REF!</definedName>
    <definedName name="신촌" localSheetId="0">#REF!</definedName>
    <definedName name="신촌">#REF!</definedName>
    <definedName name="신촌2" localSheetId="2">#REF!</definedName>
    <definedName name="신촌2" localSheetId="1">#REF!</definedName>
    <definedName name="신촌2" localSheetId="0">#REF!</definedName>
    <definedName name="신촌2">#REF!</definedName>
    <definedName name="신추" localSheetId="2">#REF!</definedName>
    <definedName name="신추" localSheetId="1">#REF!</definedName>
    <definedName name="신추" localSheetId="0">#REF!</definedName>
    <definedName name="신추">#REF!</definedName>
    <definedName name="안석터">[2]안석동_터널!$A$1:$I$65536</definedName>
    <definedName name="연암" localSheetId="2">#REF!</definedName>
    <definedName name="연암" localSheetId="1">#REF!</definedName>
    <definedName name="연암" localSheetId="0">#REF!</definedName>
    <definedName name="연암">#REF!</definedName>
    <definedName name="영곡" localSheetId="2">#REF!</definedName>
    <definedName name="영곡" localSheetId="1">#REF!</definedName>
    <definedName name="영곡" localSheetId="0">#REF!</definedName>
    <definedName name="영곡">#REF!</definedName>
    <definedName name="영금" localSheetId="2">#REF!</definedName>
    <definedName name="영금" localSheetId="1">#REF!</definedName>
    <definedName name="영금" localSheetId="0">#REF!</definedName>
    <definedName name="영금">#REF!</definedName>
    <definedName name="영대" localSheetId="2">#REF!</definedName>
    <definedName name="영대" localSheetId="1">#REF!</definedName>
    <definedName name="영대" localSheetId="0">#REF!</definedName>
    <definedName name="영대">#REF!</definedName>
    <definedName name="영묵" localSheetId="2">#REF!</definedName>
    <definedName name="영묵" localSheetId="1">#REF!</definedName>
    <definedName name="영묵" localSheetId="0">#REF!</definedName>
    <definedName name="영묵">#REF!</definedName>
    <definedName name="영섬" localSheetId="2">#REF!</definedName>
    <definedName name="영섬" localSheetId="1">#REF!</definedName>
    <definedName name="영섬" localSheetId="0">#REF!</definedName>
    <definedName name="영섬">#REF!</definedName>
    <definedName name="영원" localSheetId="2">#REF!</definedName>
    <definedName name="영원" localSheetId="1">#REF!</definedName>
    <definedName name="영원" localSheetId="0">#REF!</definedName>
    <definedName name="영원">#REF!</definedName>
    <definedName name="영지" localSheetId="2">#REF!</definedName>
    <definedName name="영지" localSheetId="1">#REF!</definedName>
    <definedName name="영지" localSheetId="0">#REF!</definedName>
    <definedName name="영지">#REF!</definedName>
    <definedName name="옥산" localSheetId="2">#REF!</definedName>
    <definedName name="옥산" localSheetId="1">#REF!</definedName>
    <definedName name="옥산" localSheetId="0">#REF!</definedName>
    <definedName name="옥산">#REF!</definedName>
    <definedName name="용포" localSheetId="2">#REF!</definedName>
    <definedName name="용포" localSheetId="1">#REF!</definedName>
    <definedName name="용포" localSheetId="0">#REF!</definedName>
    <definedName name="용포">#REF!</definedName>
    <definedName name="원봉" localSheetId="2">#REF!</definedName>
    <definedName name="원봉" localSheetId="1">#REF!</definedName>
    <definedName name="원봉" localSheetId="0">#REF!</definedName>
    <definedName name="원봉">#REF!</definedName>
    <definedName name="원천터">[2]원천동_터널!$A$1:$F$65536</definedName>
    <definedName name="원천토">[2]원천동_토공!$A$1:$J$65536</definedName>
    <definedName name="월곡" localSheetId="2">#REF!</definedName>
    <definedName name="월곡" localSheetId="1">#REF!</definedName>
    <definedName name="월곡" localSheetId="0">#REF!</definedName>
    <definedName name="월곡">#REF!</definedName>
    <definedName name="월산" localSheetId="2">#REF!</definedName>
    <definedName name="월산" localSheetId="1">#REF!</definedName>
    <definedName name="월산" localSheetId="0">#REF!</definedName>
    <definedName name="월산">#REF!</definedName>
    <definedName name="월천수">[1]월천!$A$1:$AZ$65536</definedName>
    <definedName name="응" localSheetId="2">#REF!</definedName>
    <definedName name="응" localSheetId="1">#REF!</definedName>
    <definedName name="응" localSheetId="0">#REF!</definedName>
    <definedName name="응">#REF!</definedName>
    <definedName name="이조" localSheetId="2">#REF!</definedName>
    <definedName name="이조" localSheetId="1">#REF!</definedName>
    <definedName name="이조" localSheetId="0">#REF!</definedName>
    <definedName name="이조">#REF!</definedName>
    <definedName name="임금" localSheetId="2">#REF!</definedName>
    <definedName name="임금" localSheetId="1">#REF!</definedName>
    <definedName name="임금" localSheetId="0">#REF!</definedName>
    <definedName name="임금">#REF!</definedName>
    <definedName name="임대" localSheetId="2">#REF!</definedName>
    <definedName name="임대" localSheetId="1">#REF!</definedName>
    <definedName name="임대" localSheetId="0">#REF!</definedName>
    <definedName name="임대">#REF!</definedName>
    <definedName name="임묵" localSheetId="2">#REF!</definedName>
    <definedName name="임묵" localSheetId="1">#REF!</definedName>
    <definedName name="임묵" localSheetId="0">#REF!</definedName>
    <definedName name="임묵">#REF!</definedName>
    <definedName name="임섬" localSheetId="2">#REF!</definedName>
    <definedName name="임섬" localSheetId="1">#REF!</definedName>
    <definedName name="임섬" localSheetId="0">#REF!</definedName>
    <definedName name="임섬">#REF!</definedName>
    <definedName name="임원" localSheetId="2">#REF!</definedName>
    <definedName name="임원" localSheetId="1">#REF!</definedName>
    <definedName name="임원" localSheetId="0">#REF!</definedName>
    <definedName name="임원">#REF!</definedName>
    <definedName name="임지" localSheetId="2">#REF!</definedName>
    <definedName name="임지" localSheetId="1">#REF!</definedName>
    <definedName name="임지" localSheetId="0">#REF!</definedName>
    <definedName name="임지">#REF!</definedName>
    <definedName name="입실" localSheetId="2">#REF!</definedName>
    <definedName name="입실" localSheetId="1">#REF!</definedName>
    <definedName name="입실" localSheetId="0">#REF!</definedName>
    <definedName name="입실">#REF!</definedName>
    <definedName name="장재" localSheetId="2">#REF!</definedName>
    <definedName name="장재" localSheetId="1">#REF!</definedName>
    <definedName name="장재" localSheetId="0">#REF!</definedName>
    <definedName name="장재">#REF!</definedName>
    <definedName name="재산">[8]Sheet2!$A$1:$E$65536</definedName>
    <definedName name="저산" localSheetId="2">#REF!</definedName>
    <definedName name="저산" localSheetId="1">#REF!</definedName>
    <definedName name="저산" localSheetId="0">#REF!</definedName>
    <definedName name="저산">#REF!</definedName>
    <definedName name="전금" localSheetId="2">#REF!</definedName>
    <definedName name="전금" localSheetId="1">#REF!</definedName>
    <definedName name="전금" localSheetId="0">#REF!</definedName>
    <definedName name="전금">#REF!</definedName>
    <definedName name="전대" localSheetId="2">#REF!</definedName>
    <definedName name="전대" localSheetId="1">#REF!</definedName>
    <definedName name="전대" localSheetId="0">#REF!</definedName>
    <definedName name="전대">#REF!</definedName>
    <definedName name="전묵" localSheetId="2">#REF!</definedName>
    <definedName name="전묵" localSheetId="1">#REF!</definedName>
    <definedName name="전묵" localSheetId="0">#REF!</definedName>
    <definedName name="전묵">#REF!</definedName>
    <definedName name="전섬" localSheetId="2">#REF!</definedName>
    <definedName name="전섬" localSheetId="1">#REF!</definedName>
    <definedName name="전섬" localSheetId="0">#REF!</definedName>
    <definedName name="전섬">#REF!</definedName>
    <definedName name="전원" localSheetId="2">#REF!</definedName>
    <definedName name="전원" localSheetId="1">#REF!</definedName>
    <definedName name="전원" localSheetId="0">#REF!</definedName>
    <definedName name="전원">#REF!</definedName>
    <definedName name="전지" localSheetId="2">#REF!</definedName>
    <definedName name="전지" localSheetId="1">#REF!</definedName>
    <definedName name="전지" localSheetId="0">#REF!</definedName>
    <definedName name="전지">#REF!</definedName>
    <definedName name="정거수">[1]정거장!$A$1:$AZ$65536</definedName>
    <definedName name="제내" localSheetId="2">#REF!</definedName>
    <definedName name="제내" localSheetId="1">#REF!</definedName>
    <definedName name="제내" localSheetId="0">#REF!</definedName>
    <definedName name="제내">#REF!</definedName>
    <definedName name="죽곡" localSheetId="2">#REF!</definedName>
    <definedName name="죽곡" localSheetId="1">#REF!</definedName>
    <definedName name="죽곡" localSheetId="0">#REF!</definedName>
    <definedName name="죽곡">#REF!</definedName>
    <definedName name="죽곡2" localSheetId="2">#REF!</definedName>
    <definedName name="죽곡2" localSheetId="1">#REF!</definedName>
    <definedName name="죽곡2" localSheetId="0">#REF!</definedName>
    <definedName name="죽곡2">#REF!</definedName>
    <definedName name="진장" localSheetId="2">#REF!</definedName>
    <definedName name="진장" localSheetId="1">#REF!</definedName>
    <definedName name="진장" localSheetId="0">#REF!</definedName>
    <definedName name="진장">#REF!</definedName>
    <definedName name="진조">[9]Sheet3!$A$1:$E$65536</definedName>
    <definedName name="진조사용">[9]진조사용!$B$1:$F$65536</definedName>
    <definedName name="진조수용">[9]진조수용!$B$1:$G$65536</definedName>
    <definedName name="진조터널">[9]진조터널!$B$1:$F$65536</definedName>
    <definedName name="창평" localSheetId="2">#REF!</definedName>
    <definedName name="창평" localSheetId="1">#REF!</definedName>
    <definedName name="창평" localSheetId="0">#REF!</definedName>
    <definedName name="창평">#REF!</definedName>
    <definedName name="철" localSheetId="2">#REF!</definedName>
    <definedName name="철" localSheetId="1">#REF!</definedName>
    <definedName name="철" localSheetId="0">#REF!</definedName>
    <definedName name="철">#REF!</definedName>
    <definedName name="철추" localSheetId="2">#REF!</definedName>
    <definedName name="철추" localSheetId="1">#REF!</definedName>
    <definedName name="철추" localSheetId="0">#REF!</definedName>
    <definedName name="철추">#REF!</definedName>
    <definedName name="청천" localSheetId="2">#REF!</definedName>
    <definedName name="청천" localSheetId="1">#REF!</definedName>
    <definedName name="청천" localSheetId="0">#REF!</definedName>
    <definedName name="청천">#REF!</definedName>
    <definedName name="합강" localSheetId="2">#REF!</definedName>
    <definedName name="합강" localSheetId="1">#REF!</definedName>
    <definedName name="합강" localSheetId="0">#REF!</definedName>
    <definedName name="합강">#REF!</definedName>
    <definedName name="향지" localSheetId="2">#REF!</definedName>
    <definedName name="향지" localSheetId="1">#REF!</definedName>
    <definedName name="향지" localSheetId="0">#REF!</definedName>
    <definedName name="향지">#REF!</definedName>
    <definedName name="호암" localSheetId="2">#REF!</definedName>
    <definedName name="호암" localSheetId="1">#REF!</definedName>
    <definedName name="호암" localSheetId="0">#REF!</definedName>
    <definedName name="호암">#REF!</definedName>
    <definedName name="호탄" localSheetId="2">#REF!</definedName>
    <definedName name="호탄" localSheetId="1">#REF!</definedName>
    <definedName name="호탄" localSheetId="0">#REF!</definedName>
    <definedName name="호탄">#REF!</definedName>
    <definedName name="호탄2" localSheetId="2">#REF!</definedName>
    <definedName name="호탄2" localSheetId="1">#REF!</definedName>
    <definedName name="호탄2" localSheetId="0">#REF!</definedName>
    <definedName name="호탄2">#REF!</definedName>
    <definedName name="화봉" localSheetId="2">#REF!</definedName>
    <definedName name="화봉" localSheetId="1">#REF!</definedName>
    <definedName name="화봉" localSheetId="0">#REF!</definedName>
    <definedName name="화봉">#REF!</definedName>
    <definedName name="활초터">[2]활초리_터널!$A$1:$E$65536</definedName>
    <definedName name="활초토">[2]활초리_토공!$A$1:$D$65536</definedName>
    <definedName name="황용" localSheetId="2">#REF!</definedName>
    <definedName name="황용" localSheetId="1">#REF!</definedName>
    <definedName name="황용" localSheetId="0">#REF!</definedName>
    <definedName name="황용">#REF!</definedName>
    <definedName name="황용2" localSheetId="2">#REF!</definedName>
    <definedName name="황용2" localSheetId="1">#REF!</definedName>
    <definedName name="황용2" localSheetId="0">#REF!</definedName>
    <definedName name="황용2">#REF!</definedName>
    <definedName name="효문" localSheetId="2">#REF!</definedName>
    <definedName name="효문" localSheetId="1">#REF!</definedName>
    <definedName name="효문" localSheetId="0">#REF!</definedName>
    <definedName name="효문">#REF!</definedName>
  </definedNames>
  <calcPr calcId="145621"/>
</workbook>
</file>

<file path=xl/calcChain.xml><?xml version="1.0" encoding="utf-8"?>
<calcChain xmlns="http://schemas.openxmlformats.org/spreadsheetml/2006/main">
  <c r="G25" i="9" l="1"/>
  <c r="H25" i="9"/>
  <c r="AL14" i="8" l="1"/>
  <c r="L93" i="6"/>
  <c r="AL18" i="8"/>
  <c r="AN7" i="8"/>
  <c r="AL10" i="8"/>
  <c r="AN23" i="8"/>
  <c r="AI20" i="8"/>
  <c r="AK17" i="8"/>
  <c r="AF14" i="8"/>
  <c r="AH11" i="8"/>
  <c r="AC8" i="8"/>
  <c r="AC24" i="8"/>
  <c r="AE21" i="8"/>
  <c r="Z18" i="8"/>
  <c r="AB15" i="8"/>
  <c r="W12" i="8"/>
  <c r="Y9" i="8"/>
  <c r="Y25" i="8"/>
  <c r="T22" i="8"/>
  <c r="V19" i="8"/>
  <c r="Q16" i="8"/>
  <c r="S13" i="8"/>
  <c r="N10" i="8"/>
  <c r="P7" i="8"/>
  <c r="P23" i="8"/>
  <c r="K20" i="8"/>
  <c r="M17" i="8"/>
  <c r="H14" i="8"/>
  <c r="J11" i="8"/>
  <c r="E8" i="8"/>
  <c r="E24" i="8"/>
  <c r="G21" i="8"/>
  <c r="AL21" i="8"/>
  <c r="AN18" i="8"/>
  <c r="AI15" i="8"/>
  <c r="AK12" i="8"/>
  <c r="AF9" i="8"/>
  <c r="AF25" i="8"/>
  <c r="AH22" i="8"/>
  <c r="AC19" i="8"/>
  <c r="AE16" i="8"/>
  <c r="Z13" i="8"/>
  <c r="AB10" i="8"/>
  <c r="W7" i="8"/>
  <c r="W23" i="8"/>
  <c r="Y20" i="8"/>
  <c r="T17" i="8"/>
  <c r="V14" i="8"/>
  <c r="Q11" i="8"/>
  <c r="S8" i="8"/>
  <c r="S24" i="8"/>
  <c r="N21" i="8"/>
  <c r="P18" i="8"/>
  <c r="K15" i="8"/>
  <c r="M12" i="8"/>
  <c r="H9" i="8"/>
  <c r="H25" i="8"/>
  <c r="J22" i="8"/>
  <c r="E19" i="8"/>
  <c r="G16" i="8"/>
  <c r="AX12" i="8"/>
  <c r="AZ9" i="8"/>
  <c r="AZ25" i="8"/>
  <c r="AU22" i="8"/>
  <c r="AW19" i="8"/>
  <c r="AR16" i="8"/>
  <c r="AT13" i="8"/>
  <c r="AO10" i="8"/>
  <c r="AQ7" i="8"/>
  <c r="AL8" i="8"/>
  <c r="AL24" i="8"/>
  <c r="AN21" i="8"/>
  <c r="AI18" i="8"/>
  <c r="AK15" i="8"/>
  <c r="AF12" i="8"/>
  <c r="AH9" i="8"/>
  <c r="AH25" i="8"/>
  <c r="AC22" i="8"/>
  <c r="AE19" i="8"/>
  <c r="Z16" i="8"/>
  <c r="AB13" i="8"/>
  <c r="W10" i="8"/>
  <c r="Y7" i="8"/>
  <c r="Y23" i="8"/>
  <c r="T20" i="8"/>
  <c r="V17" i="8"/>
  <c r="Q14" i="8"/>
  <c r="S11" i="8"/>
  <c r="N8" i="8"/>
  <c r="N24" i="8"/>
  <c r="P21" i="8"/>
  <c r="K18" i="8"/>
  <c r="M15" i="8"/>
  <c r="H12" i="8"/>
  <c r="J9" i="8"/>
  <c r="J25" i="8"/>
  <c r="E22" i="8"/>
  <c r="G19" i="8"/>
  <c r="AX15" i="8"/>
  <c r="AZ12" i="8"/>
  <c r="AU9" i="8"/>
  <c r="AU25" i="8"/>
  <c r="AW22" i="8"/>
  <c r="AR19" i="8"/>
  <c r="AT16" i="8"/>
  <c r="AO13" i="8"/>
  <c r="AQ10" i="8"/>
  <c r="AL7" i="8"/>
  <c r="AL23" i="8"/>
  <c r="AN20" i="8"/>
  <c r="AI17" i="8"/>
  <c r="AK14" i="8"/>
  <c r="AF11" i="8"/>
  <c r="AH8" i="8"/>
  <c r="AH24" i="8"/>
  <c r="AC21" i="8"/>
  <c r="AE18" i="8"/>
  <c r="Z15" i="8"/>
  <c r="AB12" i="8"/>
  <c r="W9" i="8"/>
  <c r="W25" i="8"/>
  <c r="Y22" i="8"/>
  <c r="T19" i="8"/>
  <c r="V16" i="8"/>
  <c r="Q13" i="8"/>
  <c r="S10" i="8"/>
  <c r="N7" i="8"/>
  <c r="N23" i="8"/>
  <c r="P20" i="8"/>
  <c r="K17" i="8"/>
  <c r="M14" i="8"/>
  <c r="H11" i="8"/>
  <c r="J8" i="8"/>
  <c r="J24" i="8"/>
  <c r="E21" i="8"/>
  <c r="G18" i="8"/>
  <c r="AX14" i="8"/>
  <c r="AZ11" i="8"/>
  <c r="AU8" i="8"/>
  <c r="AU24" i="8"/>
  <c r="AW21" i="8"/>
  <c r="AR18" i="8"/>
  <c r="AT15" i="8"/>
  <c r="AO12" i="8"/>
  <c r="AQ9" i="8"/>
  <c r="G25" i="8"/>
  <c r="AX17" i="8"/>
  <c r="AZ14" i="8"/>
  <c r="AU11" i="8"/>
  <c r="AW8" i="8"/>
  <c r="AW24" i="8"/>
  <c r="AR21" i="8"/>
  <c r="AT18" i="8"/>
  <c r="AO15" i="8"/>
  <c r="AQ12" i="8"/>
  <c r="AQ23" i="8"/>
  <c r="AX21" i="8"/>
  <c r="AZ18" i="8"/>
  <c r="AU15" i="8"/>
  <c r="AW12" i="8"/>
  <c r="AR9" i="8"/>
  <c r="AR25" i="8"/>
  <c r="AT22" i="8"/>
  <c r="AO19" i="8"/>
  <c r="AQ16" i="8"/>
  <c r="AX13" i="8"/>
  <c r="AZ10" i="8"/>
  <c r="AU7" i="8"/>
  <c r="AU23" i="8"/>
  <c r="AW20" i="8"/>
  <c r="AR17" i="8"/>
  <c r="AT14" i="8"/>
  <c r="AO11" i="8"/>
  <c r="AQ8" i="8"/>
  <c r="AQ24" i="8"/>
  <c r="AX9" i="8"/>
  <c r="AX25" i="8"/>
  <c r="AZ22" i="8"/>
  <c r="AU19" i="8"/>
  <c r="AW16" i="8"/>
  <c r="AR13" i="8"/>
  <c r="AT10" i="8"/>
  <c r="AO7" i="8"/>
  <c r="AO23" i="8"/>
  <c r="AQ20" i="8"/>
  <c r="AL22" i="8"/>
  <c r="AN19" i="8"/>
  <c r="AI16" i="8"/>
  <c r="AK13" i="8"/>
  <c r="AF10" i="8"/>
  <c r="AH7" i="8"/>
  <c r="AH23" i="8"/>
  <c r="AC20" i="8"/>
  <c r="AE17" i="8"/>
  <c r="Z14" i="8"/>
  <c r="AB11" i="8"/>
  <c r="W8" i="8"/>
  <c r="W24" i="8"/>
  <c r="Y21" i="8"/>
  <c r="T18" i="8"/>
  <c r="V15" i="8"/>
  <c r="Q12" i="8"/>
  <c r="S9" i="8"/>
  <c r="S25" i="8"/>
  <c r="N22" i="8"/>
  <c r="P19" i="8"/>
  <c r="K16" i="8"/>
  <c r="M13" i="8"/>
  <c r="H10" i="8"/>
  <c r="J7" i="8"/>
  <c r="J23" i="8"/>
  <c r="E20" i="8"/>
  <c r="G17" i="8"/>
  <c r="AL17" i="8"/>
  <c r="AN14" i="8"/>
  <c r="AI11" i="8"/>
  <c r="AK8" i="8"/>
  <c r="AK24" i="8"/>
  <c r="AF21" i="8"/>
  <c r="AH18" i="8"/>
  <c r="AC15" i="8"/>
  <c r="AE12" i="8"/>
  <c r="Z9" i="8"/>
  <c r="Z25" i="8"/>
  <c r="AB22" i="8"/>
  <c r="W19" i="8"/>
  <c r="Y16" i="8"/>
  <c r="T13" i="8"/>
  <c r="V10" i="8"/>
  <c r="Q7" i="8"/>
  <c r="Q23" i="8"/>
  <c r="S20" i="8"/>
  <c r="N17" i="8"/>
  <c r="P14" i="8"/>
  <c r="K11" i="8"/>
  <c r="M8" i="8"/>
  <c r="M24" i="8"/>
  <c r="H21" i="8"/>
  <c r="J18" i="8"/>
  <c r="E15" i="8"/>
  <c r="G12" i="8"/>
  <c r="AX8" i="8"/>
  <c r="AX24" i="8"/>
  <c r="AZ21" i="8"/>
  <c r="AU18" i="8"/>
  <c r="AW15" i="8"/>
  <c r="AR12" i="8"/>
  <c r="AT9" i="8"/>
  <c r="AT25" i="8"/>
  <c r="AO22" i="8"/>
  <c r="AQ19" i="8"/>
  <c r="AL20" i="8"/>
  <c r="AN17" i="8"/>
  <c r="AI14" i="8"/>
  <c r="AK11" i="8"/>
  <c r="AF8" i="8"/>
  <c r="AF24" i="8"/>
  <c r="AH21" i="8"/>
  <c r="AC18" i="8"/>
  <c r="AE15" i="8"/>
  <c r="Z12" i="8"/>
  <c r="AB9" i="8"/>
  <c r="AB25" i="8"/>
  <c r="W22" i="8"/>
  <c r="Y19" i="8"/>
  <c r="T16" i="8"/>
  <c r="V13" i="8"/>
  <c r="Q10" i="8"/>
  <c r="S7" i="8"/>
  <c r="S23" i="8"/>
  <c r="N20" i="8"/>
  <c r="P17" i="8"/>
  <c r="K14" i="8"/>
  <c r="M11" i="8"/>
  <c r="H8" i="8"/>
  <c r="H24" i="8"/>
  <c r="J21" i="8"/>
  <c r="E18" i="8"/>
  <c r="G15" i="8"/>
  <c r="AX11" i="8"/>
  <c r="AZ8" i="8"/>
  <c r="AZ24" i="8"/>
  <c r="AU21" i="8"/>
  <c r="AW18" i="8"/>
  <c r="AR15" i="8"/>
  <c r="AT12" i="8"/>
  <c r="AO9" i="8"/>
  <c r="AO25" i="8"/>
  <c r="AQ22" i="8"/>
  <c r="AL19" i="8"/>
  <c r="AN16" i="8"/>
  <c r="AI13" i="8"/>
  <c r="AK10" i="8"/>
  <c r="AF7" i="8"/>
  <c r="AF23" i="8"/>
  <c r="AH20" i="8"/>
  <c r="AC17" i="8"/>
  <c r="AE14" i="8"/>
  <c r="Z11" i="8"/>
  <c r="AB8" i="8"/>
  <c r="AB24" i="8"/>
  <c r="W21" i="8"/>
  <c r="Y18" i="8"/>
  <c r="T15" i="8"/>
  <c r="V12" i="8"/>
  <c r="Q9" i="8"/>
  <c r="Q25" i="8"/>
  <c r="S22" i="8"/>
  <c r="N19" i="8"/>
  <c r="P16" i="8"/>
  <c r="K13" i="8"/>
  <c r="M10" i="8"/>
  <c r="H7" i="8"/>
  <c r="H23" i="8"/>
  <c r="J20" i="8"/>
  <c r="E17" i="8"/>
  <c r="G14" i="8"/>
  <c r="AX10" i="8"/>
  <c r="AZ7" i="8"/>
  <c r="AZ23" i="8"/>
  <c r="AU20" i="8"/>
  <c r="AW17" i="8"/>
  <c r="AR14" i="8"/>
  <c r="AT11" i="8"/>
  <c r="AO8" i="8"/>
  <c r="AO24" i="8"/>
  <c r="AQ21" i="8"/>
  <c r="AN15" i="8"/>
  <c r="AI12" i="8"/>
  <c r="AK9" i="8"/>
  <c r="AK25" i="8"/>
  <c r="AF22" i="8"/>
  <c r="AH19" i="8"/>
  <c r="AC16" i="8"/>
  <c r="AE13" i="8"/>
  <c r="Z10" i="8"/>
  <c r="AB7" i="8"/>
  <c r="AB23" i="8"/>
  <c r="W20" i="8"/>
  <c r="Y17" i="8"/>
  <c r="T14" i="8"/>
  <c r="V11" i="8"/>
  <c r="Q8" i="8"/>
  <c r="Q24" i="8"/>
  <c r="S21" i="8"/>
  <c r="N18" i="8"/>
  <c r="P15" i="8"/>
  <c r="K12" i="8"/>
  <c r="M9" i="8"/>
  <c r="M25" i="8"/>
  <c r="H22" i="8"/>
  <c r="J19" i="8"/>
  <c r="E16" i="8"/>
  <c r="G13" i="8"/>
  <c r="AL13" i="8"/>
  <c r="AN10" i="8"/>
  <c r="AI7" i="8"/>
  <c r="AI23" i="8"/>
  <c r="AK20" i="8"/>
  <c r="AF17" i="8"/>
  <c r="AH14" i="8"/>
  <c r="AC11" i="8"/>
  <c r="AE8" i="8"/>
  <c r="AE24" i="8"/>
  <c r="Z21" i="8"/>
  <c r="AB18" i="8"/>
  <c r="W15" i="8"/>
  <c r="Y12" i="8"/>
  <c r="T9" i="8"/>
  <c r="T25" i="8"/>
  <c r="V22" i="8"/>
  <c r="Q19" i="8"/>
  <c r="S16" i="8"/>
  <c r="N13" i="8"/>
  <c r="P10" i="8"/>
  <c r="K7" i="8"/>
  <c r="K23" i="8"/>
  <c r="M20" i="8"/>
  <c r="H17" i="8"/>
  <c r="J14" i="8"/>
  <c r="E11" i="8"/>
  <c r="G8" i="8"/>
  <c r="G24" i="8"/>
  <c r="AX20" i="8"/>
  <c r="AZ17" i="8"/>
  <c r="AU14" i="8"/>
  <c r="AW11" i="8"/>
  <c r="AR8" i="8"/>
  <c r="AR24" i="8"/>
  <c r="AT21" i="8"/>
  <c r="AO18" i="8"/>
  <c r="AQ15" i="8"/>
  <c r="AL16" i="8"/>
  <c r="AN13" i="8"/>
  <c r="AI10" i="8"/>
  <c r="AK7" i="8"/>
  <c r="AK23" i="8"/>
  <c r="AF20" i="8"/>
  <c r="AH17" i="8"/>
  <c r="AC14" i="8"/>
  <c r="AE11" i="8"/>
  <c r="Z8" i="8"/>
  <c r="Z24" i="8"/>
  <c r="AB21" i="8"/>
  <c r="W18" i="8"/>
  <c r="Y15" i="8"/>
  <c r="T12" i="8"/>
  <c r="V9" i="8"/>
  <c r="V25" i="8"/>
  <c r="Q22" i="8"/>
  <c r="S19" i="8"/>
  <c r="N16" i="8"/>
  <c r="P13" i="8"/>
  <c r="K10" i="8"/>
  <c r="M7" i="8"/>
  <c r="M23" i="8"/>
  <c r="H20" i="8"/>
  <c r="J17" i="8"/>
  <c r="E14" i="8"/>
  <c r="G11" i="8"/>
  <c r="AX7" i="8"/>
  <c r="AX23" i="8"/>
  <c r="AZ20" i="8"/>
  <c r="AU17" i="8"/>
  <c r="AW14" i="8"/>
  <c r="AR11" i="8"/>
  <c r="AT8" i="8"/>
  <c r="AT24" i="8"/>
  <c r="AO21" i="8"/>
  <c r="AQ18" i="8"/>
  <c r="AL15" i="8"/>
  <c r="AN12" i="8"/>
  <c r="AI9" i="8"/>
  <c r="AI25" i="8"/>
  <c r="AK22" i="8"/>
  <c r="AF19" i="8"/>
  <c r="AH16" i="8"/>
  <c r="AC13" i="8"/>
  <c r="AE10" i="8"/>
  <c r="Z7" i="8"/>
  <c r="Z23" i="8"/>
  <c r="AB20" i="8"/>
  <c r="W17" i="8"/>
  <c r="Y14" i="8"/>
  <c r="T11" i="8"/>
  <c r="V8" i="8"/>
  <c r="V24" i="8"/>
  <c r="Q21" i="8"/>
  <c r="S18" i="8"/>
  <c r="N15" i="8"/>
  <c r="P12" i="8"/>
  <c r="K9" i="8"/>
  <c r="K25" i="8"/>
  <c r="M22" i="8"/>
  <c r="H19" i="8"/>
  <c r="J16" i="8"/>
  <c r="E13" i="8"/>
  <c r="G10" i="8"/>
  <c r="AQ25" i="8"/>
  <c r="AX22" i="8"/>
  <c r="AZ19" i="8"/>
  <c r="AU16" i="8"/>
  <c r="AW13" i="8"/>
  <c r="AR10" i="8"/>
  <c r="AT7" i="8"/>
  <c r="AT23" i="8"/>
  <c r="AO20" i="8"/>
  <c r="AQ17" i="8"/>
  <c r="AN11" i="8"/>
  <c r="AI8" i="8"/>
  <c r="AI24" i="8"/>
  <c r="AK21" i="8"/>
  <c r="AF18" i="8"/>
  <c r="AH15" i="8"/>
  <c r="AC12" i="8"/>
  <c r="AE9" i="8"/>
  <c r="AE25" i="8"/>
  <c r="Z22" i="8"/>
  <c r="AB19" i="8"/>
  <c r="W16" i="8"/>
  <c r="Y13" i="8"/>
  <c r="T10" i="8"/>
  <c r="V7" i="8"/>
  <c r="V23" i="8"/>
  <c r="Q20" i="8"/>
  <c r="S17" i="8"/>
  <c r="N14" i="8"/>
  <c r="P11" i="8"/>
  <c r="K8" i="8"/>
  <c r="K24" i="8"/>
  <c r="M21" i="8"/>
  <c r="H18" i="8"/>
  <c r="J15" i="8"/>
  <c r="E12" i="8"/>
  <c r="G9" i="8"/>
  <c r="AL9" i="8"/>
  <c r="AL25" i="8"/>
  <c r="AN22" i="8"/>
  <c r="AI19" i="8"/>
  <c r="AK16" i="8"/>
  <c r="AF13" i="8"/>
  <c r="AH10" i="8"/>
  <c r="AC7" i="8"/>
  <c r="AC23" i="8"/>
  <c r="AE20" i="8"/>
  <c r="Z17" i="8"/>
  <c r="AB14" i="8"/>
  <c r="W11" i="8"/>
  <c r="Y8" i="8"/>
  <c r="Y24" i="8"/>
  <c r="T21" i="8"/>
  <c r="V18" i="8"/>
  <c r="Q15" i="8"/>
  <c r="S12" i="8"/>
  <c r="N9" i="8"/>
  <c r="N25" i="8"/>
  <c r="P22" i="8"/>
  <c r="K19" i="8"/>
  <c r="M16" i="8"/>
  <c r="H13" i="8"/>
  <c r="J10" i="8"/>
  <c r="E7" i="8"/>
  <c r="E23" i="8"/>
  <c r="G20" i="8"/>
  <c r="AX16" i="8"/>
  <c r="AZ13" i="8"/>
  <c r="AU10" i="8"/>
  <c r="AW7" i="8"/>
  <c r="AW23" i="8"/>
  <c r="AR20" i="8"/>
  <c r="AT17" i="8"/>
  <c r="AO14" i="8"/>
  <c r="AQ11" i="8"/>
  <c r="AL12" i="8"/>
  <c r="AN9" i="8"/>
  <c r="AN25" i="8"/>
  <c r="AI22" i="8"/>
  <c r="AK19" i="8"/>
  <c r="AF16" i="8"/>
  <c r="AH13" i="8"/>
  <c r="AC10" i="8"/>
  <c r="AE7" i="8"/>
  <c r="AE23" i="8"/>
  <c r="Z20" i="8"/>
  <c r="AB17" i="8"/>
  <c r="W14" i="8"/>
  <c r="Y11" i="8"/>
  <c r="T8" i="8"/>
  <c r="T24" i="8"/>
  <c r="V21" i="8"/>
  <c r="Q18" i="8"/>
  <c r="S15" i="8"/>
  <c r="N12" i="8"/>
  <c r="P9" i="8"/>
  <c r="P25" i="8"/>
  <c r="K22" i="8"/>
  <c r="M19" i="8"/>
  <c r="H16" i="8"/>
  <c r="J13" i="8"/>
  <c r="E10" i="8"/>
  <c r="G7" i="8"/>
  <c r="G23" i="8"/>
  <c r="AX19" i="8"/>
  <c r="AZ16" i="8"/>
  <c r="AU13" i="8"/>
  <c r="AW10" i="8"/>
  <c r="AR7" i="8"/>
  <c r="AR23" i="8"/>
  <c r="AT20" i="8"/>
  <c r="AO17" i="8"/>
  <c r="AQ14" i="8"/>
  <c r="AL11" i="8"/>
  <c r="AN8" i="8"/>
  <c r="AN24" i="8"/>
  <c r="AI21" i="8"/>
  <c r="AK18" i="8"/>
  <c r="AF15" i="8"/>
  <c r="AH12" i="8"/>
  <c r="AC9" i="8"/>
  <c r="AC25" i="8"/>
  <c r="AE22" i="8"/>
  <c r="Z19" i="8"/>
  <c r="AB16" i="8"/>
  <c r="W13" i="8"/>
  <c r="Y10" i="8"/>
  <c r="T7" i="8"/>
  <c r="T23" i="8"/>
  <c r="V20" i="8"/>
  <c r="Q17" i="8"/>
  <c r="S14" i="8"/>
  <c r="N11" i="8"/>
  <c r="P8" i="8"/>
  <c r="P24" i="8"/>
  <c r="K21" i="8"/>
  <c r="M18" i="8"/>
  <c r="H15" i="8"/>
  <c r="J12" i="8"/>
  <c r="E9" i="8"/>
  <c r="E25" i="8"/>
  <c r="G22" i="8"/>
  <c r="AX18" i="8"/>
  <c r="AZ15" i="8"/>
  <c r="AU12" i="8"/>
  <c r="AW9" i="8"/>
  <c r="AW25" i="8"/>
  <c r="AR22" i="8"/>
  <c r="AT19" i="8"/>
  <c r="AO16" i="8"/>
  <c r="AQ13" i="8"/>
  <c r="BB187" i="6"/>
  <c r="AJ93" i="6"/>
  <c r="O94" i="6"/>
  <c r="AP95" i="6"/>
  <c r="BQ96" i="6"/>
  <c r="AA98" i="6"/>
  <c r="BB99" i="6"/>
  <c r="L102" i="6"/>
  <c r="AM103" i="6"/>
  <c r="BN104" i="6"/>
  <c r="X106" i="6"/>
  <c r="AY107" i="6"/>
  <c r="I109" i="6"/>
  <c r="AJ111" i="6"/>
  <c r="BK112" i="6"/>
  <c r="U114" i="6"/>
  <c r="AV115" i="6"/>
  <c r="BW116" i="6"/>
  <c r="AG119" i="6"/>
  <c r="BH120" i="6"/>
  <c r="R122" i="6"/>
  <c r="AS123" i="6"/>
  <c r="BT124" i="6"/>
  <c r="AD126" i="6"/>
  <c r="BE127" i="6"/>
  <c r="O129" i="6"/>
  <c r="AP132" i="6"/>
  <c r="BQ133" i="6"/>
  <c r="AA135" i="6"/>
  <c r="BB136" i="6"/>
  <c r="L138" i="6"/>
  <c r="AM139" i="6"/>
  <c r="BN140" i="6"/>
  <c r="AZ93" i="6"/>
  <c r="J95" i="6"/>
  <c r="AK96" i="6"/>
  <c r="BL97" i="6"/>
  <c r="V99" i="6"/>
  <c r="AW100" i="6"/>
  <c r="G103" i="6"/>
  <c r="AH104" i="6"/>
  <c r="BI105" i="6"/>
  <c r="S107" i="6"/>
  <c r="AT108" i="6"/>
  <c r="BU109" i="6"/>
  <c r="AE112" i="6"/>
  <c r="BF113" i="6"/>
  <c r="P115" i="6"/>
  <c r="AQ116" i="6"/>
  <c r="BR117" i="6"/>
  <c r="AB120" i="6"/>
  <c r="BC121" i="6"/>
  <c r="M123" i="6"/>
  <c r="AN124" i="6"/>
  <c r="BO125" i="6"/>
  <c r="Y127" i="6"/>
  <c r="AZ128" i="6"/>
  <c r="J132" i="6"/>
  <c r="AK133" i="6"/>
  <c r="BL134" i="6"/>
  <c r="V136" i="6"/>
  <c r="AW137" i="6"/>
  <c r="G139" i="6"/>
  <c r="AH140" i="6"/>
  <c r="U93" i="6"/>
  <c r="AV94" i="6"/>
  <c r="BW95" i="6"/>
  <c r="AG97" i="6"/>
  <c r="BH98" i="6"/>
  <c r="R100" i="6"/>
  <c r="AS102" i="6"/>
  <c r="BT103" i="6"/>
  <c r="AD105" i="6"/>
  <c r="BE106" i="6"/>
  <c r="O108" i="6"/>
  <c r="AP109" i="6"/>
  <c r="BQ111" i="6"/>
  <c r="AA113" i="6"/>
  <c r="BB114" i="6"/>
  <c r="L116" i="6"/>
  <c r="AM117" i="6"/>
  <c r="BN119" i="6"/>
  <c r="X121" i="6"/>
  <c r="AY122" i="6"/>
  <c r="I124" i="6"/>
  <c r="AJ125" i="6"/>
  <c r="BK126" i="6"/>
  <c r="U128" i="6"/>
  <c r="AV129" i="6"/>
  <c r="BW132" i="6"/>
  <c r="AG134" i="6"/>
  <c r="BH135" i="6"/>
  <c r="R137" i="6"/>
  <c r="AS138" i="6"/>
  <c r="BT139" i="6"/>
  <c r="BH141" i="6"/>
  <c r="P94" i="6"/>
  <c r="AQ95" i="6"/>
  <c r="BR96" i="6"/>
  <c r="AB98" i="6"/>
  <c r="BC99" i="6"/>
  <c r="M102" i="6"/>
  <c r="AN103" i="6"/>
  <c r="BO104" i="6"/>
  <c r="Y106" i="6"/>
  <c r="AZ107" i="6"/>
  <c r="J109" i="6"/>
  <c r="AK111" i="6"/>
  <c r="BL112" i="6"/>
  <c r="V114" i="6"/>
  <c r="AW115" i="6"/>
  <c r="G117" i="6"/>
  <c r="AH119" i="6"/>
  <c r="BI120" i="6"/>
  <c r="S122" i="6"/>
  <c r="AT123" i="6"/>
  <c r="BU124" i="6"/>
  <c r="AE126" i="6"/>
  <c r="BF127" i="6"/>
  <c r="P129" i="6"/>
  <c r="AQ132" i="6"/>
  <c r="BR133" i="6"/>
  <c r="AB135" i="6"/>
  <c r="BC136" i="6"/>
  <c r="M138" i="6"/>
  <c r="AN139" i="6"/>
  <c r="BO140" i="6"/>
  <c r="BW142" i="6"/>
  <c r="AG144" i="6"/>
  <c r="BH146" i="6"/>
  <c r="R148" i="6"/>
  <c r="AS149" i="6"/>
  <c r="BT150" i="6"/>
  <c r="AD152" i="6"/>
  <c r="BE153" i="6"/>
  <c r="O155" i="6"/>
  <c r="AP156" i="6"/>
  <c r="BQ157" i="6"/>
  <c r="AA159" i="6"/>
  <c r="BB160" i="6"/>
  <c r="L162" i="6"/>
  <c r="AM163" i="6"/>
  <c r="BN164" i="6"/>
  <c r="X166" i="6"/>
  <c r="AY167" i="6"/>
  <c r="I177" i="6"/>
  <c r="AJ178" i="6"/>
  <c r="BK179" i="6"/>
  <c r="U181" i="6"/>
  <c r="AV182" i="6"/>
  <c r="BW183" i="6"/>
  <c r="AG186" i="6"/>
  <c r="BH187" i="6"/>
  <c r="R189" i="6"/>
  <c r="AS190" i="6"/>
  <c r="BT191" i="6"/>
  <c r="AD193" i="6"/>
  <c r="BE195" i="6"/>
  <c r="BO142" i="6"/>
  <c r="Y144" i="6"/>
  <c r="AZ146" i="6"/>
  <c r="J148" i="6"/>
  <c r="AK149" i="6"/>
  <c r="BL150" i="6"/>
  <c r="V152" i="6"/>
  <c r="AW153" i="6"/>
  <c r="G155" i="6"/>
  <c r="AH156" i="6"/>
  <c r="BI157" i="6"/>
  <c r="S159" i="6"/>
  <c r="AT160" i="6"/>
  <c r="BU161" i="6"/>
  <c r="AE163" i="6"/>
  <c r="BF164" i="6"/>
  <c r="P166" i="6"/>
  <c r="AQ167" i="6"/>
  <c r="BR168" i="6"/>
  <c r="AB178" i="6"/>
  <c r="BC179" i="6"/>
  <c r="M181" i="6"/>
  <c r="AN182" i="6"/>
  <c r="BO183" i="6"/>
  <c r="Y186" i="6"/>
  <c r="AZ187" i="6"/>
  <c r="AN191" i="6"/>
  <c r="AG94" i="6"/>
  <c r="BH95" i="6"/>
  <c r="R97" i="6"/>
  <c r="AS98" i="6"/>
  <c r="BT99" i="6"/>
  <c r="AD102" i="6"/>
  <c r="BE103" i="6"/>
  <c r="O105" i="6"/>
  <c r="AP106" i="6"/>
  <c r="BQ107" i="6"/>
  <c r="AA109" i="6"/>
  <c r="BB111" i="6"/>
  <c r="L113" i="6"/>
  <c r="AM114" i="6"/>
  <c r="BN115" i="6"/>
  <c r="X117" i="6"/>
  <c r="AY119" i="6"/>
  <c r="I121" i="6"/>
  <c r="AJ122" i="6"/>
  <c r="BK123" i="6"/>
  <c r="U125" i="6"/>
  <c r="AV126" i="6"/>
  <c r="BW127" i="6"/>
  <c r="AG129" i="6"/>
  <c r="BH132" i="6"/>
  <c r="R134" i="6"/>
  <c r="AS135" i="6"/>
  <c r="BT136" i="6"/>
  <c r="AD138" i="6"/>
  <c r="BE139" i="6"/>
  <c r="AD141" i="6"/>
  <c r="BR93" i="6"/>
  <c r="AB95" i="6"/>
  <c r="BC96" i="6"/>
  <c r="M98" i="6"/>
  <c r="AN99" i="6"/>
  <c r="BO100" i="6"/>
  <c r="Y103" i="6"/>
  <c r="AZ104" i="6"/>
  <c r="J106" i="6"/>
  <c r="AK107" i="6"/>
  <c r="BL108" i="6"/>
  <c r="V111" i="6"/>
  <c r="AW112" i="6"/>
  <c r="G114" i="6"/>
  <c r="AH115" i="6"/>
  <c r="BI116" i="6"/>
  <c r="S119" i="6"/>
  <c r="AT120" i="6"/>
  <c r="BU121" i="6"/>
  <c r="AE123" i="6"/>
  <c r="BF124" i="6"/>
  <c r="P126" i="6"/>
  <c r="AQ127" i="6"/>
  <c r="BR128" i="6"/>
  <c r="AB132" i="6"/>
  <c r="BC133" i="6"/>
  <c r="M135" i="6"/>
  <c r="AN136" i="6"/>
  <c r="BO137" i="6"/>
  <c r="Y139" i="6"/>
  <c r="AZ140" i="6"/>
  <c r="AM93" i="6"/>
  <c r="BN94" i="6"/>
  <c r="X96" i="6"/>
  <c r="AY97" i="6"/>
  <c r="I99" i="6"/>
  <c r="AJ100" i="6"/>
  <c r="BK102" i="6"/>
  <c r="U104" i="6"/>
  <c r="AV105" i="6"/>
  <c r="BW106" i="6"/>
  <c r="AG108" i="6"/>
  <c r="BH109" i="6"/>
  <c r="R112" i="6"/>
  <c r="AS113" i="6"/>
  <c r="BT114" i="6"/>
  <c r="AD116" i="6"/>
  <c r="BE117" i="6"/>
  <c r="O120" i="6"/>
  <c r="AP121" i="6"/>
  <c r="BQ122" i="6"/>
  <c r="AA124" i="6"/>
  <c r="BB125" i="6"/>
  <c r="L127" i="6"/>
  <c r="AM128" i="6"/>
  <c r="BN129" i="6"/>
  <c r="X133" i="6"/>
  <c r="AY134" i="6"/>
  <c r="I136" i="6"/>
  <c r="AJ137" i="6"/>
  <c r="BK138" i="6"/>
  <c r="U140" i="6"/>
  <c r="G93" i="6"/>
  <c r="AH94" i="6"/>
  <c r="BI95" i="6"/>
  <c r="S97" i="6"/>
  <c r="AT98" i="6"/>
  <c r="BU99" i="6"/>
  <c r="AE102" i="6"/>
  <c r="BF103" i="6"/>
  <c r="P105" i="6"/>
  <c r="AQ106" i="6"/>
  <c r="BR107" i="6"/>
  <c r="AB109" i="6"/>
  <c r="BC111" i="6"/>
  <c r="M113" i="6"/>
  <c r="AN114" i="6"/>
  <c r="BO115" i="6"/>
  <c r="Y117" i="6"/>
  <c r="AZ119" i="6"/>
  <c r="J121" i="6"/>
  <c r="AK122" i="6"/>
  <c r="BL123" i="6"/>
  <c r="V125" i="6"/>
  <c r="AW126" i="6"/>
  <c r="G128" i="6"/>
  <c r="AH129" i="6"/>
  <c r="BI132" i="6"/>
  <c r="S134" i="6"/>
  <c r="AT135" i="6"/>
  <c r="BU136" i="6"/>
  <c r="AE138" i="6"/>
  <c r="BF139" i="6"/>
  <c r="AH141" i="6"/>
  <c r="X143" i="6"/>
  <c r="AY144" i="6"/>
  <c r="I147" i="6"/>
  <c r="AJ148" i="6"/>
  <c r="BK149" i="6"/>
  <c r="U151" i="6"/>
  <c r="AV152" i="6"/>
  <c r="BW153" i="6"/>
  <c r="AG155" i="6"/>
  <c r="BH156" i="6"/>
  <c r="R158" i="6"/>
  <c r="AS159" i="6"/>
  <c r="BT160" i="6"/>
  <c r="AD162" i="6"/>
  <c r="BE163" i="6"/>
  <c r="O165" i="6"/>
  <c r="AP166" i="6"/>
  <c r="BQ167" i="6"/>
  <c r="AA177" i="6"/>
  <c r="BB178" i="6"/>
  <c r="L180" i="6"/>
  <c r="AM181" i="6"/>
  <c r="BN182" i="6"/>
  <c r="X184" i="6"/>
  <c r="BB252" i="6"/>
  <c r="AA251" i="6"/>
  <c r="BQ249" i="6"/>
  <c r="AP248" i="6"/>
  <c r="O247" i="6"/>
  <c r="BE245" i="6"/>
  <c r="BO252" i="6"/>
  <c r="AN251" i="6"/>
  <c r="M250" i="6"/>
  <c r="BC248" i="6"/>
  <c r="AB247" i="6"/>
  <c r="BR245" i="6"/>
  <c r="AQ244" i="6"/>
  <c r="BB251" i="6"/>
  <c r="AA250" i="6"/>
  <c r="BQ248" i="6"/>
  <c r="AP247" i="6"/>
  <c r="O246" i="6"/>
  <c r="BE244" i="6"/>
  <c r="AW251" i="6"/>
  <c r="V250" i="6"/>
  <c r="BL248" i="6"/>
  <c r="AK247" i="6"/>
  <c r="J246" i="6"/>
  <c r="AS244" i="6"/>
  <c r="O243" i="6"/>
  <c r="BE241" i="6"/>
  <c r="AD240" i="6"/>
  <c r="BT238" i="6"/>
  <c r="AS237" i="6"/>
  <c r="R236" i="6"/>
  <c r="BH234" i="6"/>
  <c r="AG233" i="6"/>
  <c r="BW231" i="6"/>
  <c r="AV230" i="6"/>
  <c r="U228" i="6"/>
  <c r="BK226" i="6"/>
  <c r="AJ225" i="6"/>
  <c r="I224" i="6"/>
  <c r="AY222" i="6"/>
  <c r="X221" i="6"/>
  <c r="BN219" i="6"/>
  <c r="AM218" i="6"/>
  <c r="L217" i="6"/>
  <c r="BB213" i="6"/>
  <c r="AA212" i="6"/>
  <c r="BQ210" i="6"/>
  <c r="AP209" i="6"/>
  <c r="O208" i="6"/>
  <c r="BE206" i="6"/>
  <c r="AD205" i="6"/>
  <c r="BT203" i="6"/>
  <c r="AS201" i="6"/>
  <c r="R200" i="6"/>
  <c r="BH198" i="6"/>
  <c r="AG197" i="6"/>
  <c r="BF243" i="6"/>
  <c r="AE242" i="6"/>
  <c r="BU240" i="6"/>
  <c r="AT239" i="6"/>
  <c r="S238" i="6"/>
  <c r="BI236" i="6"/>
  <c r="AH235" i="6"/>
  <c r="G234" i="6"/>
  <c r="AW232" i="6"/>
  <c r="V231" i="6"/>
  <c r="BL228" i="6"/>
  <c r="AK227" i="6"/>
  <c r="J226" i="6"/>
  <c r="AZ224" i="6"/>
  <c r="Y223" i="6"/>
  <c r="BO221" i="6"/>
  <c r="AN220" i="6"/>
  <c r="M219" i="6"/>
  <c r="BC217" i="6"/>
  <c r="AB216" i="6"/>
  <c r="BR212" i="6"/>
  <c r="AQ211" i="6"/>
  <c r="P210" i="6"/>
  <c r="BF208" i="6"/>
  <c r="AE207" i="6"/>
  <c r="BU205" i="6"/>
  <c r="AT204" i="6"/>
  <c r="S203" i="6"/>
  <c r="BI200" i="6"/>
  <c r="AH199" i="6"/>
  <c r="G198" i="6"/>
  <c r="AW196" i="6"/>
  <c r="BH243" i="6"/>
  <c r="AG242" i="6"/>
  <c r="BW240" i="6"/>
  <c r="AV239" i="6"/>
  <c r="U238" i="6"/>
  <c r="BK236" i="6"/>
  <c r="AJ235" i="6"/>
  <c r="I234" i="6"/>
  <c r="AY232" i="6"/>
  <c r="X231" i="6"/>
  <c r="BN228" i="6"/>
  <c r="AM227" i="6"/>
  <c r="L226" i="6"/>
  <c r="BB224" i="6"/>
  <c r="AA223" i="6"/>
  <c r="BQ221" i="6"/>
  <c r="AP220" i="6"/>
  <c r="O219" i="6"/>
  <c r="BE217" i="6"/>
  <c r="AD216" i="6"/>
  <c r="BT212" i="6"/>
  <c r="AS211" i="6"/>
  <c r="R210" i="6"/>
  <c r="BH208" i="6"/>
  <c r="AG207" i="6"/>
  <c r="BW205" i="6"/>
  <c r="AV204" i="6"/>
  <c r="U203" i="6"/>
  <c r="BK200" i="6"/>
  <c r="AJ199" i="6"/>
  <c r="I198" i="6"/>
  <c r="AY196" i="6"/>
  <c r="BI243" i="6"/>
  <c r="AH242" i="6"/>
  <c r="G241" i="6"/>
  <c r="AW239" i="6"/>
  <c r="V238" i="6"/>
  <c r="BL236" i="6"/>
  <c r="AK235" i="6"/>
  <c r="J234" i="6"/>
  <c r="AZ232" i="6"/>
  <c r="Y231" i="6"/>
  <c r="BO228" i="6"/>
  <c r="AN227" i="6"/>
  <c r="M226" i="6"/>
  <c r="BC224" i="6"/>
  <c r="AB223" i="6"/>
  <c r="BR221" i="6"/>
  <c r="AQ220" i="6"/>
  <c r="P219" i="6"/>
  <c r="BF217" i="6"/>
  <c r="AE216" i="6"/>
  <c r="BU212" i="6"/>
  <c r="AT211" i="6"/>
  <c r="S210" i="6"/>
  <c r="BI208" i="6"/>
  <c r="AH207" i="6"/>
  <c r="G206" i="6"/>
  <c r="AW204" i="6"/>
  <c r="V203" i="6"/>
  <c r="BL200" i="6"/>
  <c r="AK199" i="6"/>
  <c r="J198" i="6"/>
  <c r="AN196" i="6"/>
  <c r="BO193" i="6"/>
  <c r="AN192" i="6"/>
  <c r="M191" i="6"/>
  <c r="BC189" i="6"/>
  <c r="AB188" i="6"/>
  <c r="BR186" i="6"/>
  <c r="AQ184" i="6"/>
  <c r="P183" i="6"/>
  <c r="BF181" i="6"/>
  <c r="AE180" i="6"/>
  <c r="BU178" i="6"/>
  <c r="AT177" i="6"/>
  <c r="S168" i="6"/>
  <c r="BI166" i="6"/>
  <c r="AH165" i="6"/>
  <c r="G164" i="6"/>
  <c r="AW162" i="6"/>
  <c r="V161" i="6"/>
  <c r="BL159" i="6"/>
  <c r="AK158" i="6"/>
  <c r="J157" i="6"/>
  <c r="AZ155" i="6"/>
  <c r="Y154" i="6"/>
  <c r="BO152" i="6"/>
  <c r="AN151" i="6"/>
  <c r="M150" i="6"/>
  <c r="BC148" i="6"/>
  <c r="AB147" i="6"/>
  <c r="BR144" i="6"/>
  <c r="AQ143" i="6"/>
  <c r="P142" i="6"/>
  <c r="AP196" i="6"/>
  <c r="BQ193" i="6"/>
  <c r="AP192" i="6"/>
  <c r="O191" i="6"/>
  <c r="BE189" i="6"/>
  <c r="AD188" i="6"/>
  <c r="BT186" i="6"/>
  <c r="AS184" i="6"/>
  <c r="R183" i="6"/>
  <c r="BH181" i="6"/>
  <c r="AG180" i="6"/>
  <c r="BW178" i="6"/>
  <c r="AV177" i="6"/>
  <c r="U168" i="6"/>
  <c r="BK166" i="6"/>
  <c r="AJ165" i="6"/>
  <c r="I164" i="6"/>
  <c r="AY162" i="6"/>
  <c r="X161" i="6"/>
  <c r="BN159" i="6"/>
  <c r="AM158" i="6"/>
  <c r="L157" i="6"/>
  <c r="BB155" i="6"/>
  <c r="AA154" i="6"/>
  <c r="BQ152" i="6"/>
  <c r="AP151" i="6"/>
  <c r="O150" i="6"/>
  <c r="BE148" i="6"/>
  <c r="AD147" i="6"/>
  <c r="BT144" i="6"/>
  <c r="AS143" i="6"/>
  <c r="R142" i="6"/>
  <c r="AT196" i="6"/>
  <c r="BR193" i="6"/>
  <c r="AQ192" i="6"/>
  <c r="BE251" i="6"/>
  <c r="AD250" i="6"/>
  <c r="BT248" i="6"/>
  <c r="AS247" i="6"/>
  <c r="R246" i="6"/>
  <c r="BH244" i="6"/>
  <c r="BR251" i="6"/>
  <c r="AQ250" i="6"/>
  <c r="P249" i="6"/>
  <c r="BF247" i="6"/>
  <c r="AE246" i="6"/>
  <c r="BU244" i="6"/>
  <c r="O252" i="6"/>
  <c r="BE250" i="6"/>
  <c r="AD249" i="6"/>
  <c r="BT247" i="6"/>
  <c r="AS246" i="6"/>
  <c r="R245" i="6"/>
  <c r="J252" i="6"/>
  <c r="AZ250" i="6"/>
  <c r="Y249" i="6"/>
  <c r="BO247" i="6"/>
  <c r="AN246" i="6"/>
  <c r="M245" i="6"/>
  <c r="AS243" i="6"/>
  <c r="R242" i="6"/>
  <c r="BH240" i="6"/>
  <c r="AG239" i="6"/>
  <c r="BW237" i="6"/>
  <c r="AV236" i="6"/>
  <c r="U235" i="6"/>
  <c r="BK233" i="6"/>
  <c r="AJ232" i="6"/>
  <c r="I231" i="6"/>
  <c r="AY228" i="6"/>
  <c r="X227" i="6"/>
  <c r="AY251" i="6"/>
  <c r="X250" i="6"/>
  <c r="BN248" i="6"/>
  <c r="AM247" i="6"/>
  <c r="L246" i="6"/>
  <c r="BB244" i="6"/>
  <c r="BL251" i="6"/>
  <c r="AK250" i="6"/>
  <c r="J249" i="6"/>
  <c r="AZ247" i="6"/>
  <c r="Y246" i="6"/>
  <c r="BO244" i="6"/>
  <c r="I252" i="6"/>
  <c r="AY250" i="6"/>
  <c r="X249" i="6"/>
  <c r="BN247" i="6"/>
  <c r="AM246" i="6"/>
  <c r="L245" i="6"/>
  <c r="BU251" i="6"/>
  <c r="AT250" i="6"/>
  <c r="S249" i="6"/>
  <c r="BI247" i="6"/>
  <c r="AH246" i="6"/>
  <c r="G245" i="6"/>
  <c r="AM243" i="6"/>
  <c r="L242" i="6"/>
  <c r="BB240" i="6"/>
  <c r="AA239" i="6"/>
  <c r="BQ237" i="6"/>
  <c r="AP236" i="6"/>
  <c r="O235" i="6"/>
  <c r="BE233" i="6"/>
  <c r="AD232" i="6"/>
  <c r="BT230" i="6"/>
  <c r="AS228" i="6"/>
  <c r="R227" i="6"/>
  <c r="BH225" i="6"/>
  <c r="AG224" i="6"/>
  <c r="BW222" i="6"/>
  <c r="AV221" i="6"/>
  <c r="U220" i="6"/>
  <c r="BK218" i="6"/>
  <c r="AJ217" i="6"/>
  <c r="I216" i="6"/>
  <c r="AY212" i="6"/>
  <c r="X211" i="6"/>
  <c r="BN209" i="6"/>
  <c r="AM208" i="6"/>
  <c r="L207" i="6"/>
  <c r="BB205" i="6"/>
  <c r="AA204" i="6"/>
  <c r="BQ201" i="6"/>
  <c r="AP200" i="6"/>
  <c r="O199" i="6"/>
  <c r="BE197" i="6"/>
  <c r="M244" i="6"/>
  <c r="BC242" i="6"/>
  <c r="AB241" i="6"/>
  <c r="BR239" i="6"/>
  <c r="AQ238" i="6"/>
  <c r="P237" i="6"/>
  <c r="BF235" i="6"/>
  <c r="AE234" i="6"/>
  <c r="BU232" i="6"/>
  <c r="AT231" i="6"/>
  <c r="S230" i="6"/>
  <c r="BI227" i="6"/>
  <c r="AH226" i="6"/>
  <c r="G225" i="6"/>
  <c r="AW223" i="6"/>
  <c r="V222" i="6"/>
  <c r="BL220" i="6"/>
  <c r="AK219" i="6"/>
  <c r="J218" i="6"/>
  <c r="AZ216" i="6"/>
  <c r="Y213" i="6"/>
  <c r="BO211" i="6"/>
  <c r="AN210" i="6"/>
  <c r="M209" i="6"/>
  <c r="BC207" i="6"/>
  <c r="AB206" i="6"/>
  <c r="BR204" i="6"/>
  <c r="AQ203" i="6"/>
  <c r="P201" i="6"/>
  <c r="BF199" i="6"/>
  <c r="AE198" i="6"/>
  <c r="BU196" i="6"/>
  <c r="O244" i="6"/>
  <c r="BE242" i="6"/>
  <c r="AD241" i="6"/>
  <c r="BT239" i="6"/>
  <c r="AS238" i="6"/>
  <c r="R237" i="6"/>
  <c r="BH235" i="6"/>
  <c r="AG234" i="6"/>
  <c r="BW232" i="6"/>
  <c r="AV231" i="6"/>
  <c r="U230" i="6"/>
  <c r="BK227" i="6"/>
  <c r="AJ226" i="6"/>
  <c r="I225" i="6"/>
  <c r="AY223" i="6"/>
  <c r="X222" i="6"/>
  <c r="BN220" i="6"/>
  <c r="AM219" i="6"/>
  <c r="L218" i="6"/>
  <c r="BB216" i="6"/>
  <c r="AA213" i="6"/>
  <c r="BQ211" i="6"/>
  <c r="AP210" i="6"/>
  <c r="O209" i="6"/>
  <c r="BE207" i="6"/>
  <c r="AD206" i="6"/>
  <c r="BT204" i="6"/>
  <c r="AS203" i="6"/>
  <c r="R201" i="6"/>
  <c r="BH199" i="6"/>
  <c r="AG198" i="6"/>
  <c r="BW196" i="6"/>
  <c r="P244" i="6"/>
  <c r="BF242" i="6"/>
  <c r="AE241" i="6"/>
  <c r="BU239" i="6"/>
  <c r="AT238" i="6"/>
  <c r="S237" i="6"/>
  <c r="BI235" i="6"/>
  <c r="AH234" i="6"/>
  <c r="G233" i="6"/>
  <c r="AW231" i="6"/>
  <c r="V230" i="6"/>
  <c r="BL227" i="6"/>
  <c r="AK226" i="6"/>
  <c r="J225" i="6"/>
  <c r="AZ223" i="6"/>
  <c r="Y222" i="6"/>
  <c r="BO220" i="6"/>
  <c r="AN219" i="6"/>
  <c r="M218" i="6"/>
  <c r="BC216" i="6"/>
  <c r="AB213" i="6"/>
  <c r="BR211" i="6"/>
  <c r="AQ210" i="6"/>
  <c r="P209" i="6"/>
  <c r="BF207" i="6"/>
  <c r="AE206" i="6"/>
  <c r="BU204" i="6"/>
  <c r="AT203" i="6"/>
  <c r="S201" i="6"/>
  <c r="BI199" i="6"/>
  <c r="AH198" i="6"/>
  <c r="G197" i="6"/>
  <c r="V195" i="6"/>
  <c r="BL192" i="6"/>
  <c r="AK191" i="6"/>
  <c r="J190" i="6"/>
  <c r="AZ188" i="6"/>
  <c r="Y187" i="6"/>
  <c r="BO184" i="6"/>
  <c r="AN183" i="6"/>
  <c r="M182" i="6"/>
  <c r="BC180" i="6"/>
  <c r="AB179" i="6"/>
  <c r="BR177" i="6"/>
  <c r="AQ168" i="6"/>
  <c r="P167" i="6"/>
  <c r="BF165" i="6"/>
  <c r="AE164" i="6"/>
  <c r="BU162" i="6"/>
  <c r="AT161" i="6"/>
  <c r="S160" i="6"/>
  <c r="BI158" i="6"/>
  <c r="AH157" i="6"/>
  <c r="G156" i="6"/>
  <c r="AW154" i="6"/>
  <c r="V153" i="6"/>
  <c r="BL151" i="6"/>
  <c r="AK150" i="6"/>
  <c r="J149" i="6"/>
  <c r="AZ147" i="6"/>
  <c r="Y146" i="6"/>
  <c r="BO143" i="6"/>
  <c r="AN142" i="6"/>
  <c r="M141" i="6"/>
  <c r="X195" i="6"/>
  <c r="BN192" i="6"/>
  <c r="AM191" i="6"/>
  <c r="L190" i="6"/>
  <c r="BB188" i="6"/>
  <c r="AA187" i="6"/>
  <c r="BQ184" i="6"/>
  <c r="AP183" i="6"/>
  <c r="O182" i="6"/>
  <c r="BE180" i="6"/>
  <c r="AD179" i="6"/>
  <c r="BT177" i="6"/>
  <c r="AS168" i="6"/>
  <c r="R167" i="6"/>
  <c r="BH165" i="6"/>
  <c r="AG164" i="6"/>
  <c r="BW162" i="6"/>
  <c r="AV161" i="6"/>
  <c r="U160" i="6"/>
  <c r="BK158" i="6"/>
  <c r="AJ157" i="6"/>
  <c r="I156" i="6"/>
  <c r="AY154" i="6"/>
  <c r="X153" i="6"/>
  <c r="BN151" i="6"/>
  <c r="AM150" i="6"/>
  <c r="L149" i="6"/>
  <c r="BB147" i="6"/>
  <c r="AA146" i="6"/>
  <c r="BQ143" i="6"/>
  <c r="AP142" i="6"/>
  <c r="O141" i="6"/>
  <c r="Y195" i="6"/>
  <c r="BO192" i="6"/>
  <c r="L252" i="6"/>
  <c r="BB250" i="6"/>
  <c r="AA249" i="6"/>
  <c r="BQ247" i="6"/>
  <c r="AP246" i="6"/>
  <c r="O245" i="6"/>
  <c r="Y252" i="6"/>
  <c r="BO250" i="6"/>
  <c r="AN249" i="6"/>
  <c r="M248" i="6"/>
  <c r="BC246" i="6"/>
  <c r="AB245" i="6"/>
  <c r="AM252" i="6"/>
  <c r="L251" i="6"/>
  <c r="BB249" i="6"/>
  <c r="AA248" i="6"/>
  <c r="BQ246" i="6"/>
  <c r="AP245" i="6"/>
  <c r="AH252" i="6"/>
  <c r="G251" i="6"/>
  <c r="AW249" i="6"/>
  <c r="V248" i="6"/>
  <c r="BL246" i="6"/>
  <c r="AK245" i="6"/>
  <c r="BQ243" i="6"/>
  <c r="AP242" i="6"/>
  <c r="O241" i="6"/>
  <c r="BE239" i="6"/>
  <c r="AD238" i="6"/>
  <c r="BT236" i="6"/>
  <c r="AS235" i="6"/>
  <c r="R234" i="6"/>
  <c r="BH232" i="6"/>
  <c r="AG231" i="6"/>
  <c r="BW228" i="6"/>
  <c r="AV227" i="6"/>
  <c r="U226" i="6"/>
  <c r="BK224" i="6"/>
  <c r="BW251" i="6"/>
  <c r="AV250" i="6"/>
  <c r="U249" i="6"/>
  <c r="BK247" i="6"/>
  <c r="AJ246" i="6"/>
  <c r="I245" i="6"/>
  <c r="S252" i="6"/>
  <c r="BI250" i="6"/>
  <c r="AH249" i="6"/>
  <c r="G248" i="6"/>
  <c r="AW246" i="6"/>
  <c r="V245" i="6"/>
  <c r="AG252" i="6"/>
  <c r="BW250" i="6"/>
  <c r="AV249" i="6"/>
  <c r="U248" i="6"/>
  <c r="BK246" i="6"/>
  <c r="AJ245" i="6"/>
  <c r="AB252" i="6"/>
  <c r="BR250" i="6"/>
  <c r="AQ249" i="6"/>
  <c r="P248" i="6"/>
  <c r="BF246" i="6"/>
  <c r="AE245" i="6"/>
  <c r="BK243" i="6"/>
  <c r="AJ242" i="6"/>
  <c r="I241" i="6"/>
  <c r="AY239" i="6"/>
  <c r="X238" i="6"/>
  <c r="BN236" i="6"/>
  <c r="AM235" i="6"/>
  <c r="L234" i="6"/>
  <c r="BB232" i="6"/>
  <c r="AA231" i="6"/>
  <c r="BQ228" i="6"/>
  <c r="AP227" i="6"/>
  <c r="O226" i="6"/>
  <c r="BE224" i="6"/>
  <c r="AD223" i="6"/>
  <c r="BT221" i="6"/>
  <c r="AS220" i="6"/>
  <c r="R219" i="6"/>
  <c r="BH217" i="6"/>
  <c r="AG216" i="6"/>
  <c r="BW212" i="6"/>
  <c r="AV211" i="6"/>
  <c r="U210" i="6"/>
  <c r="BK208" i="6"/>
  <c r="AJ207" i="6"/>
  <c r="I206" i="6"/>
  <c r="AY204" i="6"/>
  <c r="X203" i="6"/>
  <c r="BN200" i="6"/>
  <c r="AM199" i="6"/>
  <c r="L198" i="6"/>
  <c r="AK244" i="6"/>
  <c r="J243" i="6"/>
  <c r="AZ241" i="6"/>
  <c r="Y240" i="6"/>
  <c r="BO238" i="6"/>
  <c r="AN237" i="6"/>
  <c r="M236" i="6"/>
  <c r="BC234" i="6"/>
  <c r="AB233" i="6"/>
  <c r="BR231" i="6"/>
  <c r="AQ230" i="6"/>
  <c r="P228" i="6"/>
  <c r="BF226" i="6"/>
  <c r="AE225" i="6"/>
  <c r="BU223" i="6"/>
  <c r="AT222" i="6"/>
  <c r="S221" i="6"/>
  <c r="BI219" i="6"/>
  <c r="AH218" i="6"/>
  <c r="G217" i="6"/>
  <c r="AW213" i="6"/>
  <c r="V212" i="6"/>
  <c r="BL210" i="6"/>
  <c r="AK209" i="6"/>
  <c r="J208" i="6"/>
  <c r="AZ206" i="6"/>
  <c r="Y205" i="6"/>
  <c r="BO203" i="6"/>
  <c r="AN201" i="6"/>
  <c r="M200" i="6"/>
  <c r="BC198" i="6"/>
  <c r="AB197" i="6"/>
  <c r="AM244" i="6"/>
  <c r="L243" i="6"/>
  <c r="BB241" i="6"/>
  <c r="AA240" i="6"/>
  <c r="BQ238" i="6"/>
  <c r="AP237" i="6"/>
  <c r="O236" i="6"/>
  <c r="BE234" i="6"/>
  <c r="AD233" i="6"/>
  <c r="BT231" i="6"/>
  <c r="AS230" i="6"/>
  <c r="R228" i="6"/>
  <c r="BH226" i="6"/>
  <c r="AG225" i="6"/>
  <c r="BW223" i="6"/>
  <c r="AV222" i="6"/>
  <c r="U221" i="6"/>
  <c r="BK219" i="6"/>
  <c r="AJ218" i="6"/>
  <c r="I217" i="6"/>
  <c r="AY213" i="6"/>
  <c r="X212" i="6"/>
  <c r="BN210" i="6"/>
  <c r="AM209" i="6"/>
  <c r="L208" i="6"/>
  <c r="BB206" i="6"/>
  <c r="AA205" i="6"/>
  <c r="BQ203" i="6"/>
  <c r="AP201" i="6"/>
  <c r="O200" i="6"/>
  <c r="BE198" i="6"/>
  <c r="AD197" i="6"/>
  <c r="AN244" i="6"/>
  <c r="M243" i="6"/>
  <c r="BC241" i="6"/>
  <c r="AB240" i="6"/>
  <c r="BR238" i="6"/>
  <c r="AQ237" i="6"/>
  <c r="P236" i="6"/>
  <c r="BF234" i="6"/>
  <c r="AE233" i="6"/>
  <c r="BU231" i="6"/>
  <c r="AT230" i="6"/>
  <c r="S228" i="6"/>
  <c r="BI226" i="6"/>
  <c r="AH225" i="6"/>
  <c r="G224" i="6"/>
  <c r="AW222" i="6"/>
  <c r="V221" i="6"/>
  <c r="BL219" i="6"/>
  <c r="AK218" i="6"/>
  <c r="J217" i="6"/>
  <c r="AZ213" i="6"/>
  <c r="Y212" i="6"/>
  <c r="BO210" i="6"/>
  <c r="AN209" i="6"/>
  <c r="M208" i="6"/>
  <c r="BC206" i="6"/>
  <c r="AB205" i="6"/>
  <c r="BR203" i="6"/>
  <c r="AQ201" i="6"/>
  <c r="P200" i="6"/>
  <c r="BF198" i="6"/>
  <c r="AE197" i="6"/>
  <c r="AT195" i="6"/>
  <c r="S193" i="6"/>
  <c r="BI191" i="6"/>
  <c r="AH190" i="6"/>
  <c r="G189" i="6"/>
  <c r="AW187" i="6"/>
  <c r="V186" i="6"/>
  <c r="BL183" i="6"/>
  <c r="AK182" i="6"/>
  <c r="J181" i="6"/>
  <c r="AZ179" i="6"/>
  <c r="Y178" i="6"/>
  <c r="BO168" i="6"/>
  <c r="AN167" i="6"/>
  <c r="M166" i="6"/>
  <c r="BC164" i="6"/>
  <c r="AB163" i="6"/>
  <c r="BR161" i="6"/>
  <c r="AQ160" i="6"/>
  <c r="P159" i="6"/>
  <c r="BF157" i="6"/>
  <c r="AE156" i="6"/>
  <c r="BU154" i="6"/>
  <c r="AT153" i="6"/>
  <c r="S152" i="6"/>
  <c r="BI150" i="6"/>
  <c r="AH149" i="6"/>
  <c r="G148" i="6"/>
  <c r="AW146" i="6"/>
  <c r="V144" i="6"/>
  <c r="BL142" i="6"/>
  <c r="AK141" i="6"/>
  <c r="AV195" i="6"/>
  <c r="U193" i="6"/>
  <c r="BK191" i="6"/>
  <c r="AJ190" i="6"/>
  <c r="I189" i="6"/>
  <c r="AY187" i="6"/>
  <c r="X186" i="6"/>
  <c r="BN183" i="6"/>
  <c r="AM182" i="6"/>
  <c r="L181" i="6"/>
  <c r="BB179" i="6"/>
  <c r="AA178" i="6"/>
  <c r="BQ168" i="6"/>
  <c r="AP167" i="6"/>
  <c r="O166" i="6"/>
  <c r="BE164" i="6"/>
  <c r="AD163" i="6"/>
  <c r="BT161" i="6"/>
  <c r="AS160" i="6"/>
  <c r="R159" i="6"/>
  <c r="BH157" i="6"/>
  <c r="AG156" i="6"/>
  <c r="BW154" i="6"/>
  <c r="AV153" i="6"/>
  <c r="U152" i="6"/>
  <c r="BK150" i="6"/>
  <c r="AJ149" i="6"/>
  <c r="I148" i="6"/>
  <c r="AY146" i="6"/>
  <c r="X144" i="6"/>
  <c r="BN142" i="6"/>
  <c r="AM141" i="6"/>
  <c r="AW195" i="6"/>
  <c r="V193" i="6"/>
  <c r="AJ252" i="6"/>
  <c r="I251" i="6"/>
  <c r="AY249" i="6"/>
  <c r="X248" i="6"/>
  <c r="BN246" i="6"/>
  <c r="AM245" i="6"/>
  <c r="AW252" i="6"/>
  <c r="V251" i="6"/>
  <c r="BL249" i="6"/>
  <c r="AK248" i="6"/>
  <c r="J247" i="6"/>
  <c r="AZ245" i="6"/>
  <c r="BK252" i="6"/>
  <c r="AJ251" i="6"/>
  <c r="I250" i="6"/>
  <c r="AY248" i="6"/>
  <c r="X247" i="6"/>
  <c r="BN245" i="6"/>
  <c r="BF252" i="6"/>
  <c r="AE251" i="6"/>
  <c r="BU249" i="6"/>
  <c r="AT248" i="6"/>
  <c r="S247" i="6"/>
  <c r="BI245" i="6"/>
  <c r="X244" i="6"/>
  <c r="BN242" i="6"/>
  <c r="AM241" i="6"/>
  <c r="L240" i="6"/>
  <c r="BB238" i="6"/>
  <c r="AA237" i="6"/>
  <c r="BQ235" i="6"/>
  <c r="AP234" i="6"/>
  <c r="O233" i="6"/>
  <c r="BE231" i="6"/>
  <c r="AD230" i="6"/>
  <c r="BT227" i="6"/>
  <c r="AS226" i="6"/>
  <c r="R225" i="6"/>
  <c r="AD252" i="6"/>
  <c r="BT250" i="6"/>
  <c r="AS249" i="6"/>
  <c r="R248" i="6"/>
  <c r="BH246" i="6"/>
  <c r="AG245" i="6"/>
  <c r="AQ252" i="6"/>
  <c r="P251" i="6"/>
  <c r="BF249" i="6"/>
  <c r="AE248" i="6"/>
  <c r="BU246" i="6"/>
  <c r="AT245" i="6"/>
  <c r="BE252" i="6"/>
  <c r="AD251" i="6"/>
  <c r="BT249" i="6"/>
  <c r="AS248" i="6"/>
  <c r="R247" i="6"/>
  <c r="BH245" i="6"/>
  <c r="AZ252" i="6"/>
  <c r="Y251" i="6"/>
  <c r="BO249" i="6"/>
  <c r="AN248" i="6"/>
  <c r="M247" i="6"/>
  <c r="BC245" i="6"/>
  <c r="R244" i="6"/>
  <c r="BH242" i="6"/>
  <c r="AG241" i="6"/>
  <c r="BW239" i="6"/>
  <c r="AV238" i="6"/>
  <c r="U237" i="6"/>
  <c r="BK235" i="6"/>
  <c r="AJ234" i="6"/>
  <c r="I233" i="6"/>
  <c r="AY231" i="6"/>
  <c r="X230" i="6"/>
  <c r="BN227" i="6"/>
  <c r="AM226" i="6"/>
  <c r="L225" i="6"/>
  <c r="BB223" i="6"/>
  <c r="AA222" i="6"/>
  <c r="BQ220" i="6"/>
  <c r="AP219" i="6"/>
  <c r="O218" i="6"/>
  <c r="BE216" i="6"/>
  <c r="AD213" i="6"/>
  <c r="BT211" i="6"/>
  <c r="AS210" i="6"/>
  <c r="R209" i="6"/>
  <c r="BH207" i="6"/>
  <c r="AG206" i="6"/>
  <c r="BW204" i="6"/>
  <c r="AV203" i="6"/>
  <c r="U201" i="6"/>
  <c r="BK199" i="6"/>
  <c r="AJ198" i="6"/>
  <c r="I197" i="6"/>
  <c r="AH243" i="6"/>
  <c r="G242" i="6"/>
  <c r="AW240" i="6"/>
  <c r="V239" i="6"/>
  <c r="BL237" i="6"/>
  <c r="AK236" i="6"/>
  <c r="J235" i="6"/>
  <c r="AZ233" i="6"/>
  <c r="Y232" i="6"/>
  <c r="BO230" i="6"/>
  <c r="AN228" i="6"/>
  <c r="M227" i="6"/>
  <c r="BC225" i="6"/>
  <c r="AB224" i="6"/>
  <c r="BR222" i="6"/>
  <c r="AQ221" i="6"/>
  <c r="P220" i="6"/>
  <c r="BF218" i="6"/>
  <c r="AE217" i="6"/>
  <c r="BU213" i="6"/>
  <c r="AT212" i="6"/>
  <c r="S211" i="6"/>
  <c r="BI209" i="6"/>
  <c r="AH208" i="6"/>
  <c r="G207" i="6"/>
  <c r="AW205" i="6"/>
  <c r="V204" i="6"/>
  <c r="BL201" i="6"/>
  <c r="AK200" i="6"/>
  <c r="J199" i="6"/>
  <c r="AZ197" i="6"/>
  <c r="Y196" i="6"/>
  <c r="AJ243" i="6"/>
  <c r="I242" i="6"/>
  <c r="AY240" i="6"/>
  <c r="X239" i="6"/>
  <c r="BN237" i="6"/>
  <c r="AM236" i="6"/>
  <c r="L235" i="6"/>
  <c r="BB233" i="6"/>
  <c r="AA232" i="6"/>
  <c r="BQ230" i="6"/>
  <c r="AP228" i="6"/>
  <c r="O227" i="6"/>
  <c r="BE225" i="6"/>
  <c r="AD224" i="6"/>
  <c r="BT222" i="6"/>
  <c r="AS221" i="6"/>
  <c r="R220" i="6"/>
  <c r="BH218" i="6"/>
  <c r="AG217" i="6"/>
  <c r="BW213" i="6"/>
  <c r="AV212" i="6"/>
  <c r="U211" i="6"/>
  <c r="BK209" i="6"/>
  <c r="AJ208" i="6"/>
  <c r="I207" i="6"/>
  <c r="AY205" i="6"/>
  <c r="X204" i="6"/>
  <c r="BN201" i="6"/>
  <c r="AM200" i="6"/>
  <c r="L199" i="6"/>
  <c r="BB197" i="6"/>
  <c r="AA196" i="6"/>
  <c r="AK243" i="6"/>
  <c r="J242" i="6"/>
  <c r="AZ240" i="6"/>
  <c r="Y239" i="6"/>
  <c r="BO237" i="6"/>
  <c r="AN236" i="6"/>
  <c r="M235" i="6"/>
  <c r="BC233" i="6"/>
  <c r="AB232" i="6"/>
  <c r="BR230" i="6"/>
  <c r="AQ228" i="6"/>
  <c r="P227" i="6"/>
  <c r="BF225" i="6"/>
  <c r="AE224" i="6"/>
  <c r="BU222" i="6"/>
  <c r="AT221" i="6"/>
  <c r="S220" i="6"/>
  <c r="BI218" i="6"/>
  <c r="AH217" i="6"/>
  <c r="G216" i="6"/>
  <c r="AW212" i="6"/>
  <c r="V211" i="6"/>
  <c r="BL209" i="6"/>
  <c r="AK208" i="6"/>
  <c r="J207" i="6"/>
  <c r="AZ205" i="6"/>
  <c r="Y204" i="6"/>
  <c r="BO201" i="6"/>
  <c r="AN200" i="6"/>
  <c r="M199" i="6"/>
  <c r="BC197" i="6"/>
  <c r="BR195" i="6"/>
  <c r="AQ193" i="6"/>
  <c r="P192" i="6"/>
  <c r="BF190" i="6"/>
  <c r="AE189" i="6"/>
  <c r="BU187" i="6"/>
  <c r="AT186" i="6"/>
  <c r="S184" i="6"/>
  <c r="BI182" i="6"/>
  <c r="AH181" i="6"/>
  <c r="G180" i="6"/>
  <c r="AW178" i="6"/>
  <c r="V177" i="6"/>
  <c r="BL167" i="6"/>
  <c r="AK166" i="6"/>
  <c r="J165" i="6"/>
  <c r="AZ163" i="6"/>
  <c r="Y162" i="6"/>
  <c r="BO160" i="6"/>
  <c r="AN159" i="6"/>
  <c r="M158" i="6"/>
  <c r="BC156" i="6"/>
  <c r="AB155" i="6"/>
  <c r="BR153" i="6"/>
  <c r="AQ152" i="6"/>
  <c r="P151" i="6"/>
  <c r="BF149" i="6"/>
  <c r="AE148" i="6"/>
  <c r="BU146" i="6"/>
  <c r="AT144" i="6"/>
  <c r="S143" i="6"/>
  <c r="BI141" i="6"/>
  <c r="BT195" i="6"/>
  <c r="AS193" i="6"/>
  <c r="R192" i="6"/>
  <c r="BH190" i="6"/>
  <c r="AG189" i="6"/>
  <c r="BW187" i="6"/>
  <c r="AV186" i="6"/>
  <c r="U184" i="6"/>
  <c r="BK182" i="6"/>
  <c r="AJ181" i="6"/>
  <c r="I180" i="6"/>
  <c r="AY178" i="6"/>
  <c r="X177" i="6"/>
  <c r="BN167" i="6"/>
  <c r="AM166" i="6"/>
  <c r="L165" i="6"/>
  <c r="BB163" i="6"/>
  <c r="AA162" i="6"/>
  <c r="BQ160" i="6"/>
  <c r="AP159" i="6"/>
  <c r="O158" i="6"/>
  <c r="BE156" i="6"/>
  <c r="AD155" i="6"/>
  <c r="BT153" i="6"/>
  <c r="AS152" i="6"/>
  <c r="R151" i="6"/>
  <c r="BH149" i="6"/>
  <c r="AG148" i="6"/>
  <c r="BW146" i="6"/>
  <c r="AV144" i="6"/>
  <c r="U143" i="6"/>
  <c r="BK141" i="6"/>
  <c r="BU195" i="6"/>
  <c r="AT193" i="6"/>
  <c r="BH252" i="6"/>
  <c r="AG251" i="6"/>
  <c r="BW249" i="6"/>
  <c r="AV248" i="6"/>
  <c r="U247" i="6"/>
  <c r="BK245" i="6"/>
  <c r="BU252" i="6"/>
  <c r="AT251" i="6"/>
  <c r="S250" i="6"/>
  <c r="BI248" i="6"/>
  <c r="AH247" i="6"/>
  <c r="G246" i="6"/>
  <c r="AW244" i="6"/>
  <c r="BH251" i="6"/>
  <c r="AG250" i="6"/>
  <c r="BW248" i="6"/>
  <c r="AV247" i="6"/>
  <c r="U246" i="6"/>
  <c r="BK244" i="6"/>
  <c r="BC251" i="6"/>
  <c r="AB250" i="6"/>
  <c r="BR248" i="6"/>
  <c r="AQ247" i="6"/>
  <c r="P246" i="6"/>
  <c r="BF244" i="6"/>
  <c r="U243" i="6"/>
  <c r="BK241" i="6"/>
  <c r="AJ240" i="6"/>
  <c r="I239" i="6"/>
  <c r="AY237" i="6"/>
  <c r="X236" i="6"/>
  <c r="BN234" i="6"/>
  <c r="AM233" i="6"/>
  <c r="L232" i="6"/>
  <c r="BB230" i="6"/>
  <c r="AA228" i="6"/>
  <c r="BQ226" i="6"/>
  <c r="AP225" i="6"/>
  <c r="O224" i="6"/>
  <c r="BN225" i="6"/>
  <c r="L223" i="6"/>
  <c r="BB221" i="6"/>
  <c r="AA220" i="6"/>
  <c r="BQ218" i="6"/>
  <c r="AP217" i="6"/>
  <c r="O216" i="6"/>
  <c r="BE212" i="6"/>
  <c r="AD211" i="6"/>
  <c r="BT209" i="6"/>
  <c r="AS208" i="6"/>
  <c r="R207" i="6"/>
  <c r="BH205" i="6"/>
  <c r="AG204" i="6"/>
  <c r="BW201" i="6"/>
  <c r="AV200" i="6"/>
  <c r="U199" i="6"/>
  <c r="BK197" i="6"/>
  <c r="S244" i="6"/>
  <c r="BI242" i="6"/>
  <c r="AH241" i="6"/>
  <c r="G240" i="6"/>
  <c r="AW238" i="6"/>
  <c r="V237" i="6"/>
  <c r="BL235" i="6"/>
  <c r="AK234" i="6"/>
  <c r="J233" i="6"/>
  <c r="AZ231" i="6"/>
  <c r="Y230" i="6"/>
  <c r="BO227" i="6"/>
  <c r="AN226" i="6"/>
  <c r="M225" i="6"/>
  <c r="BC223" i="6"/>
  <c r="AB222" i="6"/>
  <c r="BR220" i="6"/>
  <c r="AQ219" i="6"/>
  <c r="P218" i="6"/>
  <c r="BF216" i="6"/>
  <c r="AE213" i="6"/>
  <c r="BU211" i="6"/>
  <c r="AT210" i="6"/>
  <c r="S209" i="6"/>
  <c r="BI207" i="6"/>
  <c r="AH206" i="6"/>
  <c r="G205" i="6"/>
  <c r="AW203" i="6"/>
  <c r="V201" i="6"/>
  <c r="BL199" i="6"/>
  <c r="AK198" i="6"/>
  <c r="J197" i="6"/>
  <c r="U244" i="6"/>
  <c r="BK242" i="6"/>
  <c r="AJ241" i="6"/>
  <c r="I240" i="6"/>
  <c r="AY238" i="6"/>
  <c r="X237" i="6"/>
  <c r="BN235" i="6"/>
  <c r="AM234" i="6"/>
  <c r="L233" i="6"/>
  <c r="BB231" i="6"/>
  <c r="AA230" i="6"/>
  <c r="BQ227" i="6"/>
  <c r="AP226" i="6"/>
  <c r="O225" i="6"/>
  <c r="BE223" i="6"/>
  <c r="AD222" i="6"/>
  <c r="BT220" i="6"/>
  <c r="AS219" i="6"/>
  <c r="R218" i="6"/>
  <c r="BH216" i="6"/>
  <c r="AG213" i="6"/>
  <c r="BW211" i="6"/>
  <c r="AV210" i="6"/>
  <c r="U209" i="6"/>
  <c r="BK207" i="6"/>
  <c r="AJ206" i="6"/>
  <c r="I205" i="6"/>
  <c r="AY203" i="6"/>
  <c r="X201" i="6"/>
  <c r="BN199" i="6"/>
  <c r="AM198" i="6"/>
  <c r="L197" i="6"/>
  <c r="V244" i="6"/>
  <c r="BL242" i="6"/>
  <c r="AK241" i="6"/>
  <c r="J240" i="6"/>
  <c r="AZ238" i="6"/>
  <c r="Y237" i="6"/>
  <c r="BO235" i="6"/>
  <c r="AN234" i="6"/>
  <c r="M233" i="6"/>
  <c r="BC231" i="6"/>
  <c r="AB230" i="6"/>
  <c r="BR227" i="6"/>
  <c r="AQ226" i="6"/>
  <c r="P225" i="6"/>
  <c r="BF223" i="6"/>
  <c r="AE222" i="6"/>
  <c r="BU220" i="6"/>
  <c r="AT219" i="6"/>
  <c r="S218" i="6"/>
  <c r="BI216" i="6"/>
  <c r="AH213" i="6"/>
  <c r="G212" i="6"/>
  <c r="AW210" i="6"/>
  <c r="V209" i="6"/>
  <c r="BL207" i="6"/>
  <c r="AK206" i="6"/>
  <c r="J205" i="6"/>
  <c r="AZ203" i="6"/>
  <c r="Y201" i="6"/>
  <c r="BO199" i="6"/>
  <c r="AN198" i="6"/>
  <c r="M197" i="6"/>
  <c r="AB195" i="6"/>
  <c r="BR192" i="6"/>
  <c r="AQ191" i="6"/>
  <c r="P190" i="6"/>
  <c r="BF188" i="6"/>
  <c r="AE187" i="6"/>
  <c r="BU184" i="6"/>
  <c r="AT183" i="6"/>
  <c r="S182" i="6"/>
  <c r="BI180" i="6"/>
  <c r="AH179" i="6"/>
  <c r="G178" i="6"/>
  <c r="AW168" i="6"/>
  <c r="V167" i="6"/>
  <c r="BL165" i="6"/>
  <c r="AK164" i="6"/>
  <c r="J163" i="6"/>
  <c r="AZ161" i="6"/>
  <c r="Y160" i="6"/>
  <c r="BO158" i="6"/>
  <c r="AN157" i="6"/>
  <c r="M156" i="6"/>
  <c r="BC154" i="6"/>
  <c r="AB153" i="6"/>
  <c r="BR151" i="6"/>
  <c r="AQ150" i="6"/>
  <c r="P149" i="6"/>
  <c r="BF147" i="6"/>
  <c r="AE146" i="6"/>
  <c r="BU143" i="6"/>
  <c r="AT142" i="6"/>
  <c r="S141" i="6"/>
  <c r="AD195" i="6"/>
  <c r="BT192" i="6"/>
  <c r="AS191" i="6"/>
  <c r="R190" i="6"/>
  <c r="BH188" i="6"/>
  <c r="AG187" i="6"/>
  <c r="BW184" i="6"/>
  <c r="AV183" i="6"/>
  <c r="U182" i="6"/>
  <c r="BK180" i="6"/>
  <c r="AJ179" i="6"/>
  <c r="I178" i="6"/>
  <c r="AY168" i="6"/>
  <c r="X167" i="6"/>
  <c r="BN165" i="6"/>
  <c r="AM164" i="6"/>
  <c r="L163" i="6"/>
  <c r="BB161" i="6"/>
  <c r="AA160" i="6"/>
  <c r="BQ158" i="6"/>
  <c r="AP157" i="6"/>
  <c r="O156" i="6"/>
  <c r="BE154" i="6"/>
  <c r="AD153" i="6"/>
  <c r="BT151" i="6"/>
  <c r="AS150" i="6"/>
  <c r="R149" i="6"/>
  <c r="BH147" i="6"/>
  <c r="AG146" i="6"/>
  <c r="BW143" i="6"/>
  <c r="AV142" i="6"/>
  <c r="U141" i="6"/>
  <c r="AE195" i="6"/>
  <c r="BU192" i="6"/>
  <c r="AT191" i="6"/>
  <c r="S190" i="6"/>
  <c r="BN252" i="6"/>
  <c r="AM251" i="6"/>
  <c r="L250" i="6"/>
  <c r="BB248" i="6"/>
  <c r="AA247" i="6"/>
  <c r="BQ245" i="6"/>
  <c r="AP244" i="6"/>
  <c r="AZ251" i="6"/>
  <c r="Y250" i="6"/>
  <c r="BO248" i="6"/>
  <c r="AN247" i="6"/>
  <c r="M246" i="6"/>
  <c r="BC244" i="6"/>
  <c r="BN251" i="6"/>
  <c r="AM250" i="6"/>
  <c r="L249" i="6"/>
  <c r="BB247" i="6"/>
  <c r="AA246" i="6"/>
  <c r="BQ244" i="6"/>
  <c r="BI251" i="6"/>
  <c r="AH250" i="6"/>
  <c r="G249" i="6"/>
  <c r="AW247" i="6"/>
  <c r="V246" i="6"/>
  <c r="BL244" i="6"/>
  <c r="AA243" i="6"/>
  <c r="BQ241" i="6"/>
  <c r="AP240" i="6"/>
  <c r="O239" i="6"/>
  <c r="BE237" i="6"/>
  <c r="AD236" i="6"/>
  <c r="BT234" i="6"/>
  <c r="AS233" i="6"/>
  <c r="R232" i="6"/>
  <c r="BH230" i="6"/>
  <c r="AG228" i="6"/>
  <c r="BW226" i="6"/>
  <c r="AV225" i="6"/>
  <c r="U224" i="6"/>
  <c r="BK222" i="6"/>
  <c r="AJ221" i="6"/>
  <c r="I220" i="6"/>
  <c r="AY218" i="6"/>
  <c r="X217" i="6"/>
  <c r="BN213" i="6"/>
  <c r="AM212" i="6"/>
  <c r="L211" i="6"/>
  <c r="BB209" i="6"/>
  <c r="AA208" i="6"/>
  <c r="BQ206" i="6"/>
  <c r="AP205" i="6"/>
  <c r="O204" i="6"/>
  <c r="BE201" i="6"/>
  <c r="AD200" i="6"/>
  <c r="BT198" i="6"/>
  <c r="AS197" i="6"/>
  <c r="BR243" i="6"/>
  <c r="AQ242" i="6"/>
  <c r="P241" i="6"/>
  <c r="BF239" i="6"/>
  <c r="AE238" i="6"/>
  <c r="BU236" i="6"/>
  <c r="AT235" i="6"/>
  <c r="S234" i="6"/>
  <c r="BI232" i="6"/>
  <c r="AH231" i="6"/>
  <c r="G230" i="6"/>
  <c r="AW227" i="6"/>
  <c r="V226" i="6"/>
  <c r="BL224" i="6"/>
  <c r="AK223" i="6"/>
  <c r="J222" i="6"/>
  <c r="AZ220" i="6"/>
  <c r="Y219" i="6"/>
  <c r="AJ223" i="6"/>
  <c r="I222" i="6"/>
  <c r="AY220" i="6"/>
  <c r="X219" i="6"/>
  <c r="BN217" i="6"/>
  <c r="AM216" i="6"/>
  <c r="L213" i="6"/>
  <c r="BB211" i="6"/>
  <c r="AA210" i="6"/>
  <c r="BQ208" i="6"/>
  <c r="AP207" i="6"/>
  <c r="O206" i="6"/>
  <c r="BE204" i="6"/>
  <c r="AD203" i="6"/>
  <c r="BT200" i="6"/>
  <c r="AS199" i="6"/>
  <c r="R198" i="6"/>
  <c r="AT244" i="6"/>
  <c r="P243" i="6"/>
  <c r="BF241" i="6"/>
  <c r="AE240" i="6"/>
  <c r="BU238" i="6"/>
  <c r="AT237" i="6"/>
  <c r="S236" i="6"/>
  <c r="BI234" i="6"/>
  <c r="AH233" i="6"/>
  <c r="G232" i="6"/>
  <c r="AW230" i="6"/>
  <c r="V228" i="6"/>
  <c r="BL226" i="6"/>
  <c r="AK225" i="6"/>
  <c r="J224" i="6"/>
  <c r="AZ222" i="6"/>
  <c r="Y221" i="6"/>
  <c r="BO219" i="6"/>
  <c r="AN218" i="6"/>
  <c r="M217" i="6"/>
  <c r="BC213" i="6"/>
  <c r="AB212" i="6"/>
  <c r="BR210" i="6"/>
  <c r="AQ209" i="6"/>
  <c r="P208" i="6"/>
  <c r="BF206" i="6"/>
  <c r="AE205" i="6"/>
  <c r="BU203" i="6"/>
  <c r="AT201" i="6"/>
  <c r="S200" i="6"/>
  <c r="BI198" i="6"/>
  <c r="AH197" i="6"/>
  <c r="AY244" i="6"/>
  <c r="R243" i="6"/>
  <c r="BH241" i="6"/>
  <c r="AG240" i="6"/>
  <c r="BW238" i="6"/>
  <c r="AV237" i="6"/>
  <c r="U236" i="6"/>
  <c r="BK234" i="6"/>
  <c r="AJ233" i="6"/>
  <c r="I232" i="6"/>
  <c r="AY230" i="6"/>
  <c r="X228" i="6"/>
  <c r="BN226" i="6"/>
  <c r="AM225" i="6"/>
  <c r="L224" i="6"/>
  <c r="BB222" i="6"/>
  <c r="AA221" i="6"/>
  <c r="BQ219" i="6"/>
  <c r="AP218" i="6"/>
  <c r="O217" i="6"/>
  <c r="BE213" i="6"/>
  <c r="AD212" i="6"/>
  <c r="BT210" i="6"/>
  <c r="AS209" i="6"/>
  <c r="R208" i="6"/>
  <c r="BH206" i="6"/>
  <c r="AG205" i="6"/>
  <c r="BW203" i="6"/>
  <c r="AV201" i="6"/>
  <c r="U200" i="6"/>
  <c r="BK198" i="6"/>
  <c r="AJ197" i="6"/>
  <c r="AZ244" i="6"/>
  <c r="S243" i="6"/>
  <c r="BI241" i="6"/>
  <c r="AH240" i="6"/>
  <c r="G239" i="6"/>
  <c r="AW237" i="6"/>
  <c r="V236" i="6"/>
  <c r="BL234" i="6"/>
  <c r="AK233" i="6"/>
  <c r="J232" i="6"/>
  <c r="AZ230" i="6"/>
  <c r="Y228" i="6"/>
  <c r="BO226" i="6"/>
  <c r="AN225" i="6"/>
  <c r="M224" i="6"/>
  <c r="BC222" i="6"/>
  <c r="AB221" i="6"/>
  <c r="BR219" i="6"/>
  <c r="AQ218" i="6"/>
  <c r="P217" i="6"/>
  <c r="BF213" i="6"/>
  <c r="AE212" i="6"/>
  <c r="BU210" i="6"/>
  <c r="AT209" i="6"/>
  <c r="S208" i="6"/>
  <c r="BI206" i="6"/>
  <c r="AH205" i="6"/>
  <c r="G204" i="6"/>
  <c r="AW201" i="6"/>
  <c r="V200" i="6"/>
  <c r="BL198" i="6"/>
  <c r="AK197" i="6"/>
  <c r="AZ195" i="6"/>
  <c r="Y193" i="6"/>
  <c r="BO191" i="6"/>
  <c r="AN190" i="6"/>
  <c r="M189" i="6"/>
  <c r="BC187" i="6"/>
  <c r="AB186" i="6"/>
  <c r="BR183" i="6"/>
  <c r="AQ182" i="6"/>
  <c r="P181" i="6"/>
  <c r="BF179" i="6"/>
  <c r="AE178" i="6"/>
  <c r="BU168" i="6"/>
  <c r="AT167" i="6"/>
  <c r="S166" i="6"/>
  <c r="BI164" i="6"/>
  <c r="AH163" i="6"/>
  <c r="G162" i="6"/>
  <c r="AW160" i="6"/>
  <c r="V159" i="6"/>
  <c r="BL157" i="6"/>
  <c r="AK156" i="6"/>
  <c r="J155" i="6"/>
  <c r="AZ153" i="6"/>
  <c r="Y152" i="6"/>
  <c r="BO150" i="6"/>
  <c r="AN149" i="6"/>
  <c r="M148" i="6"/>
  <c r="BC146" i="6"/>
  <c r="AB144" i="6"/>
  <c r="BR142" i="6"/>
  <c r="AQ141" i="6"/>
  <c r="BB195" i="6"/>
  <c r="AA193" i="6"/>
  <c r="BQ191" i="6"/>
  <c r="AP190" i="6"/>
  <c r="O189" i="6"/>
  <c r="BE187" i="6"/>
  <c r="AD186" i="6"/>
  <c r="BT183" i="6"/>
  <c r="AS182" i="6"/>
  <c r="R181" i="6"/>
  <c r="BH179" i="6"/>
  <c r="AG178" i="6"/>
  <c r="BW168" i="6"/>
  <c r="AV167" i="6"/>
  <c r="U166" i="6"/>
  <c r="BK164" i="6"/>
  <c r="AJ163" i="6"/>
  <c r="I162" i="6"/>
  <c r="AY160" i="6"/>
  <c r="X159" i="6"/>
  <c r="BN157" i="6"/>
  <c r="AM156" i="6"/>
  <c r="L155" i="6"/>
  <c r="BB153" i="6"/>
  <c r="AA152" i="6"/>
  <c r="BQ150" i="6"/>
  <c r="AP149" i="6"/>
  <c r="O148" i="6"/>
  <c r="BE146" i="6"/>
  <c r="AD144" i="6"/>
  <c r="BT142" i="6"/>
  <c r="AS141" i="6"/>
  <c r="BC195" i="6"/>
  <c r="AB193" i="6"/>
  <c r="BR191" i="6"/>
  <c r="AQ190" i="6"/>
  <c r="P189" i="6"/>
  <c r="BK251" i="6"/>
  <c r="AJ250" i="6"/>
  <c r="I249" i="6"/>
  <c r="AY247" i="6"/>
  <c r="X246" i="6"/>
  <c r="BN244" i="6"/>
  <c r="G252" i="6"/>
  <c r="AW250" i="6"/>
  <c r="V249" i="6"/>
  <c r="BL247" i="6"/>
  <c r="AK246" i="6"/>
  <c r="J245" i="6"/>
  <c r="U252" i="6"/>
  <c r="BK250" i="6"/>
  <c r="AJ249" i="6"/>
  <c r="I248" i="6"/>
  <c r="AY246" i="6"/>
  <c r="X245" i="6"/>
  <c r="P252" i="6"/>
  <c r="BF250" i="6"/>
  <c r="AE249" i="6"/>
  <c r="BU247" i="6"/>
  <c r="AT246" i="6"/>
  <c r="S245" i="6"/>
  <c r="AY243" i="6"/>
  <c r="X242" i="6"/>
  <c r="BN240" i="6"/>
  <c r="AM239" i="6"/>
  <c r="L238" i="6"/>
  <c r="BB236" i="6"/>
  <c r="AA235" i="6"/>
  <c r="BQ233" i="6"/>
  <c r="AP232" i="6"/>
  <c r="O231" i="6"/>
  <c r="BE228" i="6"/>
  <c r="AD227" i="6"/>
  <c r="BT225" i="6"/>
  <c r="AS224" i="6"/>
  <c r="R223" i="6"/>
  <c r="BH221" i="6"/>
  <c r="AG220" i="6"/>
  <c r="BW218" i="6"/>
  <c r="AV217" i="6"/>
  <c r="U216" i="6"/>
  <c r="BK212" i="6"/>
  <c r="AJ211" i="6"/>
  <c r="I210" i="6"/>
  <c r="AY208" i="6"/>
  <c r="X207" i="6"/>
  <c r="BN205" i="6"/>
  <c r="AM204" i="6"/>
  <c r="L203" i="6"/>
  <c r="BB200" i="6"/>
  <c r="AA199" i="6"/>
  <c r="BQ197" i="6"/>
  <c r="Y244" i="6"/>
  <c r="BO242" i="6"/>
  <c r="AN241" i="6"/>
  <c r="M240" i="6"/>
  <c r="BC238" i="6"/>
  <c r="AB237" i="6"/>
  <c r="BR235" i="6"/>
  <c r="AQ234" i="6"/>
  <c r="P233" i="6"/>
  <c r="BF231" i="6"/>
  <c r="AE230" i="6"/>
  <c r="BU227" i="6"/>
  <c r="AT226" i="6"/>
  <c r="S225" i="6"/>
  <c r="BI223" i="6"/>
  <c r="AH222" i="6"/>
  <c r="G221" i="6"/>
  <c r="AW219" i="6"/>
  <c r="V218" i="6"/>
  <c r="BH223" i="6"/>
  <c r="AG222" i="6"/>
  <c r="BW220" i="6"/>
  <c r="AV219" i="6"/>
  <c r="U218" i="6"/>
  <c r="BK216" i="6"/>
  <c r="AJ213" i="6"/>
  <c r="I212" i="6"/>
  <c r="AY210" i="6"/>
  <c r="X209" i="6"/>
  <c r="BN207" i="6"/>
  <c r="AM206" i="6"/>
  <c r="L205" i="6"/>
  <c r="BB203" i="6"/>
  <c r="AA201" i="6"/>
  <c r="BQ199" i="6"/>
  <c r="AP198" i="6"/>
  <c r="O197" i="6"/>
  <c r="AN243" i="6"/>
  <c r="M242" i="6"/>
  <c r="BC240" i="6"/>
  <c r="AB239" i="6"/>
  <c r="BR237" i="6"/>
  <c r="AQ236" i="6"/>
  <c r="P235" i="6"/>
  <c r="BF233" i="6"/>
  <c r="AE232" i="6"/>
  <c r="BU230" i="6"/>
  <c r="AT228" i="6"/>
  <c r="S227" i="6"/>
  <c r="BI225" i="6"/>
  <c r="AH224" i="6"/>
  <c r="G223" i="6"/>
  <c r="AW221" i="6"/>
  <c r="V220" i="6"/>
  <c r="BL218" i="6"/>
  <c r="AK217" i="6"/>
  <c r="J216" i="6"/>
  <c r="AZ212" i="6"/>
  <c r="Y211" i="6"/>
  <c r="BO209" i="6"/>
  <c r="AN208" i="6"/>
  <c r="M207" i="6"/>
  <c r="BC205" i="6"/>
  <c r="AB204" i="6"/>
  <c r="BR201" i="6"/>
  <c r="AQ200" i="6"/>
  <c r="P199" i="6"/>
  <c r="BF197" i="6"/>
  <c r="AE196" i="6"/>
  <c r="AP243" i="6"/>
  <c r="O242" i="6"/>
  <c r="BE240" i="6"/>
  <c r="AD239" i="6"/>
  <c r="BT237" i="6"/>
  <c r="AS236" i="6"/>
  <c r="R235" i="6"/>
  <c r="BH233" i="6"/>
  <c r="AG232" i="6"/>
  <c r="BW230" i="6"/>
  <c r="AV228" i="6"/>
  <c r="U227" i="6"/>
  <c r="BK225" i="6"/>
  <c r="AJ224" i="6"/>
  <c r="I223" i="6"/>
  <c r="AY221" i="6"/>
  <c r="X220" i="6"/>
  <c r="BN218" i="6"/>
  <c r="AM217" i="6"/>
  <c r="L216" i="6"/>
  <c r="BB212" i="6"/>
  <c r="AA211" i="6"/>
  <c r="BQ209" i="6"/>
  <c r="AP208" i="6"/>
  <c r="O207" i="6"/>
  <c r="BE205" i="6"/>
  <c r="AD204" i="6"/>
  <c r="BT201" i="6"/>
  <c r="AS200" i="6"/>
  <c r="R199" i="6"/>
  <c r="BH197" i="6"/>
  <c r="AG196" i="6"/>
  <c r="AQ243" i="6"/>
  <c r="P242" i="6"/>
  <c r="BF240" i="6"/>
  <c r="AE239" i="6"/>
  <c r="BU237" i="6"/>
  <c r="AT236" i="6"/>
  <c r="S235" i="6"/>
  <c r="BI233" i="6"/>
  <c r="AH232" i="6"/>
  <c r="G231" i="6"/>
  <c r="AW228" i="6"/>
  <c r="V227" i="6"/>
  <c r="BL225" i="6"/>
  <c r="AK224" i="6"/>
  <c r="J223" i="6"/>
  <c r="AZ221" i="6"/>
  <c r="Y220" i="6"/>
  <c r="BO218" i="6"/>
  <c r="AN217" i="6"/>
  <c r="M216" i="6"/>
  <c r="BC212" i="6"/>
  <c r="AB211" i="6"/>
  <c r="BR209" i="6"/>
  <c r="AQ208" i="6"/>
  <c r="P207" i="6"/>
  <c r="BF205" i="6"/>
  <c r="AE204" i="6"/>
  <c r="BU201" i="6"/>
  <c r="AT200" i="6"/>
  <c r="S199" i="6"/>
  <c r="BI197" i="6"/>
  <c r="G196" i="6"/>
  <c r="AW193" i="6"/>
  <c r="V192" i="6"/>
  <c r="BL190" i="6"/>
  <c r="AK189" i="6"/>
  <c r="J188" i="6"/>
  <c r="AZ186" i="6"/>
  <c r="Y184" i="6"/>
  <c r="BO182" i="6"/>
  <c r="AN181" i="6"/>
  <c r="M180" i="6"/>
  <c r="BC178" i="6"/>
  <c r="AB177" i="6"/>
  <c r="BR167" i="6"/>
  <c r="AQ166" i="6"/>
  <c r="P165" i="6"/>
  <c r="BF163" i="6"/>
  <c r="AE162" i="6"/>
  <c r="BU160" i="6"/>
  <c r="AT159" i="6"/>
  <c r="S158" i="6"/>
  <c r="BI156" i="6"/>
  <c r="AH155" i="6"/>
  <c r="G154" i="6"/>
  <c r="AW152" i="6"/>
  <c r="V151" i="6"/>
  <c r="BL149" i="6"/>
  <c r="AK148" i="6"/>
  <c r="J147" i="6"/>
  <c r="AZ144" i="6"/>
  <c r="Y143" i="6"/>
  <c r="BO141" i="6"/>
  <c r="I196" i="6"/>
  <c r="AY193" i="6"/>
  <c r="X192" i="6"/>
  <c r="BN190" i="6"/>
  <c r="AM189" i="6"/>
  <c r="L188" i="6"/>
  <c r="BB186" i="6"/>
  <c r="AA184" i="6"/>
  <c r="BQ182" i="6"/>
  <c r="AP181" i="6"/>
  <c r="O180" i="6"/>
  <c r="BE178" i="6"/>
  <c r="AD177" i="6"/>
  <c r="BT167" i="6"/>
  <c r="AS166" i="6"/>
  <c r="R165" i="6"/>
  <c r="BH163" i="6"/>
  <c r="AG162" i="6"/>
  <c r="BW160" i="6"/>
  <c r="AV159" i="6"/>
  <c r="U158" i="6"/>
  <c r="BK156" i="6"/>
  <c r="AJ155" i="6"/>
  <c r="I154" i="6"/>
  <c r="AY152" i="6"/>
  <c r="X151" i="6"/>
  <c r="BN149" i="6"/>
  <c r="AM148" i="6"/>
  <c r="L147" i="6"/>
  <c r="BB144" i="6"/>
  <c r="AA143" i="6"/>
  <c r="BQ141" i="6"/>
  <c r="J196" i="6"/>
  <c r="AZ193" i="6"/>
  <c r="Y192" i="6"/>
  <c r="BO190" i="6"/>
  <c r="AN189" i="6"/>
  <c r="R252" i="6"/>
  <c r="BH250" i="6"/>
  <c r="AG249" i="6"/>
  <c r="BW247" i="6"/>
  <c r="AV246" i="6"/>
  <c r="U245" i="6"/>
  <c r="AE252" i="6"/>
  <c r="BU250" i="6"/>
  <c r="AT249" i="6"/>
  <c r="S248" i="6"/>
  <c r="BI246" i="6"/>
  <c r="AH245" i="6"/>
  <c r="AS252" i="6"/>
  <c r="R251" i="6"/>
  <c r="BH249" i="6"/>
  <c r="AG248" i="6"/>
  <c r="BW246" i="6"/>
  <c r="AV245" i="6"/>
  <c r="AN252" i="6"/>
  <c r="M251" i="6"/>
  <c r="BC249" i="6"/>
  <c r="AB248" i="6"/>
  <c r="BR246" i="6"/>
  <c r="AQ245" i="6"/>
  <c r="BW243" i="6"/>
  <c r="AV242" i="6"/>
  <c r="U241" i="6"/>
  <c r="BK239" i="6"/>
  <c r="AJ238" i="6"/>
  <c r="I237" i="6"/>
  <c r="AY235" i="6"/>
  <c r="X234" i="6"/>
  <c r="BN232" i="6"/>
  <c r="AM231" i="6"/>
  <c r="L230" i="6"/>
  <c r="BB227" i="6"/>
  <c r="AA226" i="6"/>
  <c r="BQ224" i="6"/>
  <c r="AP223" i="6"/>
  <c r="O222" i="6"/>
  <c r="BE220" i="6"/>
  <c r="AD219" i="6"/>
  <c r="BT217" i="6"/>
  <c r="AS216" i="6"/>
  <c r="R213" i="6"/>
  <c r="BH211" i="6"/>
  <c r="AG210" i="6"/>
  <c r="BW208" i="6"/>
  <c r="AV207" i="6"/>
  <c r="U206" i="6"/>
  <c r="BK204" i="6"/>
  <c r="AJ203" i="6"/>
  <c r="I201" i="6"/>
  <c r="AY199" i="6"/>
  <c r="X198" i="6"/>
  <c r="BN196" i="6"/>
  <c r="V243" i="6"/>
  <c r="BL241" i="6"/>
  <c r="AK240" i="6"/>
  <c r="J239" i="6"/>
  <c r="AZ237" i="6"/>
  <c r="Y236" i="6"/>
  <c r="BO234" i="6"/>
  <c r="AN233" i="6"/>
  <c r="M232" i="6"/>
  <c r="BC230" i="6"/>
  <c r="AB228" i="6"/>
  <c r="BR226" i="6"/>
  <c r="AQ225" i="6"/>
  <c r="P224" i="6"/>
  <c r="BF222" i="6"/>
  <c r="AE221" i="6"/>
  <c r="AM224" i="6"/>
  <c r="BE222" i="6"/>
  <c r="AD221" i="6"/>
  <c r="BT219" i="6"/>
  <c r="AS218" i="6"/>
  <c r="R217" i="6"/>
  <c r="BH213" i="6"/>
  <c r="AG212" i="6"/>
  <c r="BW210" i="6"/>
  <c r="AV209" i="6"/>
  <c r="U208" i="6"/>
  <c r="BK206" i="6"/>
  <c r="AJ205" i="6"/>
  <c r="I204" i="6"/>
  <c r="AY201" i="6"/>
  <c r="X200" i="6"/>
  <c r="BN198" i="6"/>
  <c r="AM197" i="6"/>
  <c r="BL243" i="6"/>
  <c r="AK242" i="6"/>
  <c r="J241" i="6"/>
  <c r="AZ239" i="6"/>
  <c r="Y238" i="6"/>
  <c r="BO236" i="6"/>
  <c r="AN235" i="6"/>
  <c r="M234" i="6"/>
  <c r="BC232" i="6"/>
  <c r="AB231" i="6"/>
  <c r="BR228" i="6"/>
  <c r="AQ227" i="6"/>
  <c r="P226" i="6"/>
  <c r="BF224" i="6"/>
  <c r="AE223" i="6"/>
  <c r="BU221" i="6"/>
  <c r="AT220" i="6"/>
  <c r="S219" i="6"/>
  <c r="BI217" i="6"/>
  <c r="AH216" i="6"/>
  <c r="G213" i="6"/>
  <c r="AW211" i="6"/>
  <c r="V210" i="6"/>
  <c r="BL208" i="6"/>
  <c r="AK207" i="6"/>
  <c r="J206" i="6"/>
  <c r="AZ204" i="6"/>
  <c r="Y203" i="6"/>
  <c r="BO200" i="6"/>
  <c r="AN199" i="6"/>
  <c r="M198" i="6"/>
  <c r="BC196" i="6"/>
  <c r="BN243" i="6"/>
  <c r="AM242" i="6"/>
  <c r="L241" i="6"/>
  <c r="BB239" i="6"/>
  <c r="AA238" i="6"/>
  <c r="BQ236" i="6"/>
  <c r="AP235" i="6"/>
  <c r="O234" i="6"/>
  <c r="BE232" i="6"/>
  <c r="AD231" i="6"/>
  <c r="BT228" i="6"/>
  <c r="AS227" i="6"/>
  <c r="R226" i="6"/>
  <c r="BH224" i="6"/>
  <c r="AG223" i="6"/>
  <c r="BW221" i="6"/>
  <c r="AV220" i="6"/>
  <c r="U219" i="6"/>
  <c r="BK217" i="6"/>
  <c r="AJ216" i="6"/>
  <c r="I213" i="6"/>
  <c r="AY211" i="6"/>
  <c r="X210" i="6"/>
  <c r="BN208" i="6"/>
  <c r="AM207" i="6"/>
  <c r="L206" i="6"/>
  <c r="BB204" i="6"/>
  <c r="AA203" i="6"/>
  <c r="BQ200" i="6"/>
  <c r="AP199" i="6"/>
  <c r="O198" i="6"/>
  <c r="BE196" i="6"/>
  <c r="BO243" i="6"/>
  <c r="AN242" i="6"/>
  <c r="M241" i="6"/>
  <c r="BC239" i="6"/>
  <c r="AB238" i="6"/>
  <c r="BR236" i="6"/>
  <c r="AQ235" i="6"/>
  <c r="P234" i="6"/>
  <c r="BF232" i="6"/>
  <c r="AE231" i="6"/>
  <c r="BU228" i="6"/>
  <c r="AT227" i="6"/>
  <c r="S226" i="6"/>
  <c r="BI224" i="6"/>
  <c r="AH223" i="6"/>
  <c r="G222" i="6"/>
  <c r="AW220" i="6"/>
  <c r="V219" i="6"/>
  <c r="BL217" i="6"/>
  <c r="AK216" i="6"/>
  <c r="J213" i="6"/>
  <c r="AZ211" i="6"/>
  <c r="Y210" i="6"/>
  <c r="BO208" i="6"/>
  <c r="AN207" i="6"/>
  <c r="M206" i="6"/>
  <c r="BC204" i="6"/>
  <c r="AB203" i="6"/>
  <c r="BR200" i="6"/>
  <c r="AQ199" i="6"/>
  <c r="P198" i="6"/>
  <c r="AZ196" i="6"/>
  <c r="BU193" i="6"/>
  <c r="AT192" i="6"/>
  <c r="S191" i="6"/>
  <c r="BI189" i="6"/>
  <c r="AH188" i="6"/>
  <c r="G187" i="6"/>
  <c r="AW184" i="6"/>
  <c r="V183" i="6"/>
  <c r="BL181" i="6"/>
  <c r="AK180" i="6"/>
  <c r="J179" i="6"/>
  <c r="AZ177" i="6"/>
  <c r="Y168" i="6"/>
  <c r="BO166" i="6"/>
  <c r="AN165" i="6"/>
  <c r="M164" i="6"/>
  <c r="BC162" i="6"/>
  <c r="AB161" i="6"/>
  <c r="BR159" i="6"/>
  <c r="AQ158" i="6"/>
  <c r="P157" i="6"/>
  <c r="BF155" i="6"/>
  <c r="AE154" i="6"/>
  <c r="BU152" i="6"/>
  <c r="AT151" i="6"/>
  <c r="S150" i="6"/>
  <c r="BI148" i="6"/>
  <c r="AH147" i="6"/>
  <c r="G146" i="6"/>
  <c r="AW143" i="6"/>
  <c r="V142" i="6"/>
  <c r="BB196" i="6"/>
  <c r="BW193" i="6"/>
  <c r="AV192" i="6"/>
  <c r="U191" i="6"/>
  <c r="BK189" i="6"/>
  <c r="AJ188" i="6"/>
  <c r="I187" i="6"/>
  <c r="AY184" i="6"/>
  <c r="X183" i="6"/>
  <c r="BN181" i="6"/>
  <c r="AM180" i="6"/>
  <c r="L179" i="6"/>
  <c r="BB177" i="6"/>
  <c r="AA168" i="6"/>
  <c r="BQ166" i="6"/>
  <c r="AP165" i="6"/>
  <c r="O164" i="6"/>
  <c r="BE162" i="6"/>
  <c r="AD161" i="6"/>
  <c r="BT159" i="6"/>
  <c r="AS158" i="6"/>
  <c r="R157" i="6"/>
  <c r="BH155" i="6"/>
  <c r="AG154" i="6"/>
  <c r="BW152" i="6"/>
  <c r="AV151" i="6"/>
  <c r="U150" i="6"/>
  <c r="BK148" i="6"/>
  <c r="AJ147" i="6"/>
  <c r="I146" i="6"/>
  <c r="AY143" i="6"/>
  <c r="X142" i="6"/>
  <c r="BF196" i="6"/>
  <c r="G195" i="6"/>
  <c r="AW192" i="6"/>
  <c r="V191" i="6"/>
  <c r="BL189" i="6"/>
  <c r="AP252" i="6"/>
  <c r="O251" i="6"/>
  <c r="BE249" i="6"/>
  <c r="AD248" i="6"/>
  <c r="BT246" i="6"/>
  <c r="AS245" i="6"/>
  <c r="BC252" i="6"/>
  <c r="AB251" i="6"/>
  <c r="BR249" i="6"/>
  <c r="AQ248" i="6"/>
  <c r="P247" i="6"/>
  <c r="BF245" i="6"/>
  <c r="BQ252" i="6"/>
  <c r="AP251" i="6"/>
  <c r="O250" i="6"/>
  <c r="BE248" i="6"/>
  <c r="AD247" i="6"/>
  <c r="BT245" i="6"/>
  <c r="BL252" i="6"/>
  <c r="AK251" i="6"/>
  <c r="J250" i="6"/>
  <c r="AZ248" i="6"/>
  <c r="Y247" i="6"/>
  <c r="BO245" i="6"/>
  <c r="AD244" i="6"/>
  <c r="BT242" i="6"/>
  <c r="AS241" i="6"/>
  <c r="R240" i="6"/>
  <c r="BH238" i="6"/>
  <c r="AG237" i="6"/>
  <c r="BW235" i="6"/>
  <c r="AV234" i="6"/>
  <c r="U233" i="6"/>
  <c r="BK231" i="6"/>
  <c r="AJ230" i="6"/>
  <c r="I228" i="6"/>
  <c r="AY226" i="6"/>
  <c r="X225" i="6"/>
  <c r="BN223" i="6"/>
  <c r="AM222" i="6"/>
  <c r="L221" i="6"/>
  <c r="BB219" i="6"/>
  <c r="AA218" i="6"/>
  <c r="BQ216" i="6"/>
  <c r="AP213" i="6"/>
  <c r="O212" i="6"/>
  <c r="BE210" i="6"/>
  <c r="AD209" i="6"/>
  <c r="BT207" i="6"/>
  <c r="AS206" i="6"/>
  <c r="R205" i="6"/>
  <c r="BH203" i="6"/>
  <c r="AG201" i="6"/>
  <c r="BW199" i="6"/>
  <c r="AV198" i="6"/>
  <c r="U197" i="6"/>
  <c r="AT243" i="6"/>
  <c r="S242" i="6"/>
  <c r="BI240" i="6"/>
  <c r="AH239" i="6"/>
  <c r="G238" i="6"/>
  <c r="AW236" i="6"/>
  <c r="V235" i="6"/>
  <c r="BL233" i="6"/>
  <c r="AK232" i="6"/>
  <c r="J231" i="6"/>
  <c r="AZ228" i="6"/>
  <c r="Y227" i="6"/>
  <c r="BO225" i="6"/>
  <c r="AN224" i="6"/>
  <c r="M223" i="6"/>
  <c r="BC221" i="6"/>
  <c r="AB220" i="6"/>
  <c r="BO217" i="6"/>
  <c r="AN216" i="6"/>
  <c r="M213" i="6"/>
  <c r="BC211" i="6"/>
  <c r="AB210" i="6"/>
  <c r="BR208" i="6"/>
  <c r="AQ207" i="6"/>
  <c r="P206" i="6"/>
  <c r="BF204" i="6"/>
  <c r="AE203" i="6"/>
  <c r="BU200" i="6"/>
  <c r="AT199" i="6"/>
  <c r="S198" i="6"/>
  <c r="BI196" i="6"/>
  <c r="BT243" i="6"/>
  <c r="AS242" i="6"/>
  <c r="R241" i="6"/>
  <c r="BH239" i="6"/>
  <c r="AG238" i="6"/>
  <c r="BW236" i="6"/>
  <c r="AV235" i="6"/>
  <c r="U234" i="6"/>
  <c r="BK232" i="6"/>
  <c r="AJ231" i="6"/>
  <c r="I230" i="6"/>
  <c r="AY227" i="6"/>
  <c r="X226" i="6"/>
  <c r="BN224" i="6"/>
  <c r="AM223" i="6"/>
  <c r="L222" i="6"/>
  <c r="BB220" i="6"/>
  <c r="AA219" i="6"/>
  <c r="BQ217" i="6"/>
  <c r="AP216" i="6"/>
  <c r="O213" i="6"/>
  <c r="BE211" i="6"/>
  <c r="AD210" i="6"/>
  <c r="BT208" i="6"/>
  <c r="AS207" i="6"/>
  <c r="R206" i="6"/>
  <c r="BH204" i="6"/>
  <c r="AG203" i="6"/>
  <c r="BW200" i="6"/>
  <c r="AV199" i="6"/>
  <c r="U198" i="6"/>
  <c r="BK196" i="6"/>
  <c r="BU243" i="6"/>
  <c r="AT242" i="6"/>
  <c r="S241" i="6"/>
  <c r="BI239" i="6"/>
  <c r="AH238" i="6"/>
  <c r="G237" i="6"/>
  <c r="AW235" i="6"/>
  <c r="V234" i="6"/>
  <c r="BL232" i="6"/>
  <c r="AK231" i="6"/>
  <c r="J230" i="6"/>
  <c r="AZ227" i="6"/>
  <c r="Y226" i="6"/>
  <c r="BO224" i="6"/>
  <c r="AN223" i="6"/>
  <c r="M222" i="6"/>
  <c r="BC220" i="6"/>
  <c r="AB219" i="6"/>
  <c r="BR217" i="6"/>
  <c r="AQ216" i="6"/>
  <c r="P213" i="6"/>
  <c r="BF211" i="6"/>
  <c r="AE210" i="6"/>
  <c r="BU208" i="6"/>
  <c r="AT207" i="6"/>
  <c r="S206" i="6"/>
  <c r="BI204" i="6"/>
  <c r="AH203" i="6"/>
  <c r="G201" i="6"/>
  <c r="AW199" i="6"/>
  <c r="V198" i="6"/>
  <c r="BL196" i="6"/>
  <c r="J195" i="6"/>
  <c r="AZ192" i="6"/>
  <c r="Y191" i="6"/>
  <c r="BO189" i="6"/>
  <c r="AN188" i="6"/>
  <c r="M187" i="6"/>
  <c r="BC184" i="6"/>
  <c r="AB183" i="6"/>
  <c r="BR181" i="6"/>
  <c r="AQ180" i="6"/>
  <c r="P179" i="6"/>
  <c r="BF177" i="6"/>
  <c r="AE168" i="6"/>
  <c r="BU166" i="6"/>
  <c r="AT165" i="6"/>
  <c r="S164" i="6"/>
  <c r="BI162" i="6"/>
  <c r="AH161" i="6"/>
  <c r="G160" i="6"/>
  <c r="AW158" i="6"/>
  <c r="V157" i="6"/>
  <c r="BL155" i="6"/>
  <c r="AK154" i="6"/>
  <c r="J153" i="6"/>
  <c r="AZ151" i="6"/>
  <c r="Y150" i="6"/>
  <c r="BO148" i="6"/>
  <c r="AN147" i="6"/>
  <c r="M146" i="6"/>
  <c r="BC143" i="6"/>
  <c r="AB142" i="6"/>
  <c r="BR140" i="6"/>
  <c r="L195" i="6"/>
  <c r="BB192" i="6"/>
  <c r="AA191" i="6"/>
  <c r="BQ189" i="6"/>
  <c r="AP188" i="6"/>
  <c r="O187" i="6"/>
  <c r="BE184" i="6"/>
  <c r="AD183" i="6"/>
  <c r="BT181" i="6"/>
  <c r="AS180" i="6"/>
  <c r="R179" i="6"/>
  <c r="BH177" i="6"/>
  <c r="AG168" i="6"/>
  <c r="BW166" i="6"/>
  <c r="AV165" i="6"/>
  <c r="U164" i="6"/>
  <c r="BK162" i="6"/>
  <c r="AJ161" i="6"/>
  <c r="I160" i="6"/>
  <c r="AY158" i="6"/>
  <c r="X157" i="6"/>
  <c r="BN155" i="6"/>
  <c r="AM154" i="6"/>
  <c r="L153" i="6"/>
  <c r="BB151" i="6"/>
  <c r="AA150" i="6"/>
  <c r="BQ148" i="6"/>
  <c r="AP147" i="6"/>
  <c r="O146" i="6"/>
  <c r="BE143" i="6"/>
  <c r="AD142" i="6"/>
  <c r="BT140" i="6"/>
  <c r="M195" i="6"/>
  <c r="BC192" i="6"/>
  <c r="AB191" i="6"/>
  <c r="BR189" i="6"/>
  <c r="AQ188" i="6"/>
  <c r="AV252" i="6"/>
  <c r="U251" i="6"/>
  <c r="BK249" i="6"/>
  <c r="AJ248" i="6"/>
  <c r="I247" i="6"/>
  <c r="AY245" i="6"/>
  <c r="BI252" i="6"/>
  <c r="AH251" i="6"/>
  <c r="G250" i="6"/>
  <c r="AW248" i="6"/>
  <c r="V247" i="6"/>
  <c r="BL245" i="6"/>
  <c r="BW252" i="6"/>
  <c r="AV251" i="6"/>
  <c r="U250" i="6"/>
  <c r="BK248" i="6"/>
  <c r="AJ247" i="6"/>
  <c r="I246" i="6"/>
  <c r="BR252" i="6"/>
  <c r="AQ251" i="6"/>
  <c r="P250" i="6"/>
  <c r="BF248" i="6"/>
  <c r="AE247" i="6"/>
  <c r="BU245" i="6"/>
  <c r="AJ244" i="6"/>
  <c r="I243" i="6"/>
  <c r="AY241" i="6"/>
  <c r="X240" i="6"/>
  <c r="BN238" i="6"/>
  <c r="AM237" i="6"/>
  <c r="L236" i="6"/>
  <c r="BB234" i="6"/>
  <c r="AA233" i="6"/>
  <c r="BQ231" i="6"/>
  <c r="AP230" i="6"/>
  <c r="O228" i="6"/>
  <c r="BE226" i="6"/>
  <c r="AD225" i="6"/>
  <c r="BT223" i="6"/>
  <c r="AS222" i="6"/>
  <c r="R221" i="6"/>
  <c r="BH219" i="6"/>
  <c r="AG218" i="6"/>
  <c r="BW216" i="6"/>
  <c r="AV213" i="6"/>
  <c r="U212" i="6"/>
  <c r="BK210" i="6"/>
  <c r="AJ209" i="6"/>
  <c r="I208" i="6"/>
  <c r="AY206" i="6"/>
  <c r="X205" i="6"/>
  <c r="BN203" i="6"/>
  <c r="AM201" i="6"/>
  <c r="L200" i="6"/>
  <c r="BB198" i="6"/>
  <c r="AA197" i="6"/>
  <c r="AZ243" i="6"/>
  <c r="Y242" i="6"/>
  <c r="BO240" i="6"/>
  <c r="AN239" i="6"/>
  <c r="M238" i="6"/>
  <c r="BC236" i="6"/>
  <c r="AB235" i="6"/>
  <c r="BR233" i="6"/>
  <c r="AQ232" i="6"/>
  <c r="P231" i="6"/>
  <c r="BF228" i="6"/>
  <c r="AE227" i="6"/>
  <c r="BU225" i="6"/>
  <c r="AT224" i="6"/>
  <c r="S223" i="6"/>
  <c r="BI221" i="6"/>
  <c r="AH220" i="6"/>
  <c r="G219" i="6"/>
  <c r="AW217" i="6"/>
  <c r="V216" i="6"/>
  <c r="BL212" i="6"/>
  <c r="AK211" i="6"/>
  <c r="J210" i="6"/>
  <c r="AZ208" i="6"/>
  <c r="Y207" i="6"/>
  <c r="BO205" i="6"/>
  <c r="AN204" i="6"/>
  <c r="M203" i="6"/>
  <c r="BC200" i="6"/>
  <c r="AB199" i="6"/>
  <c r="BR197" i="6"/>
  <c r="AQ196" i="6"/>
  <c r="BB243" i="6"/>
  <c r="AA242" i="6"/>
  <c r="BQ240" i="6"/>
  <c r="AP239" i="6"/>
  <c r="O238" i="6"/>
  <c r="BE236" i="6"/>
  <c r="AD235" i="6"/>
  <c r="BT233" i="6"/>
  <c r="AS232" i="6"/>
  <c r="R231" i="6"/>
  <c r="BH228" i="6"/>
  <c r="AG227" i="6"/>
  <c r="BW225" i="6"/>
  <c r="AV224" i="6"/>
  <c r="U223" i="6"/>
  <c r="BK221" i="6"/>
  <c r="AJ220" i="6"/>
  <c r="I219" i="6"/>
  <c r="AY217" i="6"/>
  <c r="X216" i="6"/>
  <c r="BN212" i="6"/>
  <c r="AT218" i="6"/>
  <c r="BL216" i="6"/>
  <c r="AK213" i="6"/>
  <c r="J212" i="6"/>
  <c r="AZ210" i="6"/>
  <c r="Y209" i="6"/>
  <c r="BO207" i="6"/>
  <c r="AN206" i="6"/>
  <c r="M205" i="6"/>
  <c r="BC203" i="6"/>
  <c r="AB201" i="6"/>
  <c r="BR199" i="6"/>
  <c r="AQ198" i="6"/>
  <c r="P197" i="6"/>
  <c r="AA244" i="6"/>
  <c r="BQ242" i="6"/>
  <c r="AP241" i="6"/>
  <c r="O240" i="6"/>
  <c r="BE238" i="6"/>
  <c r="AD237" i="6"/>
  <c r="BT235" i="6"/>
  <c r="AS234" i="6"/>
  <c r="R233" i="6"/>
  <c r="BH231" i="6"/>
  <c r="AG230" i="6"/>
  <c r="BW227" i="6"/>
  <c r="AV226" i="6"/>
  <c r="U225" i="6"/>
  <c r="BK223" i="6"/>
  <c r="AJ222" i="6"/>
  <c r="I221" i="6"/>
  <c r="AY219" i="6"/>
  <c r="X218" i="6"/>
  <c r="BN216" i="6"/>
  <c r="AM213" i="6"/>
  <c r="L212" i="6"/>
  <c r="BB210" i="6"/>
  <c r="AA209" i="6"/>
  <c r="BQ207" i="6"/>
  <c r="AP206" i="6"/>
  <c r="O205" i="6"/>
  <c r="BE203" i="6"/>
  <c r="AD201" i="6"/>
  <c r="BT199" i="6"/>
  <c r="AS198" i="6"/>
  <c r="R197" i="6"/>
  <c r="AB244" i="6"/>
  <c r="BR242" i="6"/>
  <c r="AQ241" i="6"/>
  <c r="P240" i="6"/>
  <c r="BF238" i="6"/>
  <c r="AE237" i="6"/>
  <c r="BU235" i="6"/>
  <c r="AT234" i="6"/>
  <c r="S233" i="6"/>
  <c r="BI231" i="6"/>
  <c r="AH230" i="6"/>
  <c r="G228" i="6"/>
  <c r="AW226" i="6"/>
  <c r="V225" i="6"/>
  <c r="BL223" i="6"/>
  <c r="AK222" i="6"/>
  <c r="J221" i="6"/>
  <c r="AZ219" i="6"/>
  <c r="Y218" i="6"/>
  <c r="BO216" i="6"/>
  <c r="AN213" i="6"/>
  <c r="M212" i="6"/>
  <c r="BC210" i="6"/>
  <c r="AB209" i="6"/>
  <c r="BR207" i="6"/>
  <c r="AQ206" i="6"/>
  <c r="P205" i="6"/>
  <c r="BF203" i="6"/>
  <c r="AE201" i="6"/>
  <c r="BU199" i="6"/>
  <c r="AT198" i="6"/>
  <c r="S197" i="6"/>
  <c r="AH195" i="6"/>
  <c r="G193" i="6"/>
  <c r="AW191" i="6"/>
  <c r="V190" i="6"/>
  <c r="BL188" i="6"/>
  <c r="AK187" i="6"/>
  <c r="J186" i="6"/>
  <c r="AZ183" i="6"/>
  <c r="Y182" i="6"/>
  <c r="BO180" i="6"/>
  <c r="AN179" i="6"/>
  <c r="M178" i="6"/>
  <c r="BC168" i="6"/>
  <c r="AB167" i="6"/>
  <c r="BR165" i="6"/>
  <c r="AQ164" i="6"/>
  <c r="P163" i="6"/>
  <c r="BF161" i="6"/>
  <c r="AE160" i="6"/>
  <c r="BU158" i="6"/>
  <c r="AT157" i="6"/>
  <c r="S156" i="6"/>
  <c r="BI154" i="6"/>
  <c r="AH153" i="6"/>
  <c r="G152" i="6"/>
  <c r="AW150" i="6"/>
  <c r="V149" i="6"/>
  <c r="BL147" i="6"/>
  <c r="AK146" i="6"/>
  <c r="J144" i="6"/>
  <c r="AZ142" i="6"/>
  <c r="Y141" i="6"/>
  <c r="AJ195" i="6"/>
  <c r="I193" i="6"/>
  <c r="AY191" i="6"/>
  <c r="X190" i="6"/>
  <c r="BN188" i="6"/>
  <c r="AM187" i="6"/>
  <c r="L186" i="6"/>
  <c r="BB183" i="6"/>
  <c r="AA182" i="6"/>
  <c r="BQ180" i="6"/>
  <c r="AP179" i="6"/>
  <c r="O178" i="6"/>
  <c r="BE168" i="6"/>
  <c r="AD167" i="6"/>
  <c r="BT165" i="6"/>
  <c r="AS164" i="6"/>
  <c r="R163" i="6"/>
  <c r="BH161" i="6"/>
  <c r="AG160" i="6"/>
  <c r="BW158" i="6"/>
  <c r="AV157" i="6"/>
  <c r="U156" i="6"/>
  <c r="BK154" i="6"/>
  <c r="AJ153" i="6"/>
  <c r="I152" i="6"/>
  <c r="AY150" i="6"/>
  <c r="X149" i="6"/>
  <c r="BN147" i="6"/>
  <c r="AM146" i="6"/>
  <c r="L144" i="6"/>
  <c r="BB142" i="6"/>
  <c r="AA141" i="6"/>
  <c r="AK195" i="6"/>
  <c r="J193" i="6"/>
  <c r="AZ191" i="6"/>
  <c r="Y190" i="6"/>
  <c r="BO188" i="6"/>
  <c r="BT252" i="6"/>
  <c r="AS251" i="6"/>
  <c r="R250" i="6"/>
  <c r="BH248" i="6"/>
  <c r="AG247" i="6"/>
  <c r="BW245" i="6"/>
  <c r="AV244" i="6"/>
  <c r="BF251" i="6"/>
  <c r="AE250" i="6"/>
  <c r="BU248" i="6"/>
  <c r="AT247" i="6"/>
  <c r="S246" i="6"/>
  <c r="BI244" i="6"/>
  <c r="BT251" i="6"/>
  <c r="AS250" i="6"/>
  <c r="R249" i="6"/>
  <c r="BH247" i="6"/>
  <c r="AG246" i="6"/>
  <c r="BW244" i="6"/>
  <c r="BO251" i="6"/>
  <c r="AN250" i="6"/>
  <c r="M249" i="6"/>
  <c r="BC247" i="6"/>
  <c r="AB246" i="6"/>
  <c r="BR244" i="6"/>
  <c r="AG243" i="6"/>
  <c r="BW241" i="6"/>
  <c r="AV240" i="6"/>
  <c r="U239" i="6"/>
  <c r="BK237" i="6"/>
  <c r="AJ236" i="6"/>
  <c r="I235" i="6"/>
  <c r="AY233" i="6"/>
  <c r="X232" i="6"/>
  <c r="BN230" i="6"/>
  <c r="AM228" i="6"/>
  <c r="L227" i="6"/>
  <c r="BB225" i="6"/>
  <c r="AA224" i="6"/>
  <c r="BQ222" i="6"/>
  <c r="AP221" i="6"/>
  <c r="O220" i="6"/>
  <c r="BE218" i="6"/>
  <c r="AD217" i="6"/>
  <c r="BT213" i="6"/>
  <c r="AS212" i="6"/>
  <c r="R211" i="6"/>
  <c r="BH209" i="6"/>
  <c r="AG208" i="6"/>
  <c r="BW206" i="6"/>
  <c r="AV205" i="6"/>
  <c r="U204" i="6"/>
  <c r="BK201" i="6"/>
  <c r="AJ200" i="6"/>
  <c r="I199" i="6"/>
  <c r="AY197" i="6"/>
  <c r="G244" i="6"/>
  <c r="AW242" i="6"/>
  <c r="V241" i="6"/>
  <c r="BL239" i="6"/>
  <c r="AK238" i="6"/>
  <c r="J237" i="6"/>
  <c r="AZ235" i="6"/>
  <c r="Y234" i="6"/>
  <c r="BO232" i="6"/>
  <c r="AN231" i="6"/>
  <c r="M230" i="6"/>
  <c r="BC227" i="6"/>
  <c r="AB226" i="6"/>
  <c r="BR224" i="6"/>
  <c r="AQ223" i="6"/>
  <c r="P222" i="6"/>
  <c r="BF220" i="6"/>
  <c r="AE219" i="6"/>
  <c r="BU217" i="6"/>
  <c r="AT216" i="6"/>
  <c r="S213" i="6"/>
  <c r="BI211" i="6"/>
  <c r="AH210" i="6"/>
  <c r="G209" i="6"/>
  <c r="AW207" i="6"/>
  <c r="V206" i="6"/>
  <c r="BL204" i="6"/>
  <c r="AK203" i="6"/>
  <c r="J201" i="6"/>
  <c r="AZ199" i="6"/>
  <c r="Y198" i="6"/>
  <c r="BO196" i="6"/>
  <c r="I244" i="6"/>
  <c r="AY242" i="6"/>
  <c r="X241" i="6"/>
  <c r="BN239" i="6"/>
  <c r="AM238" i="6"/>
  <c r="L237" i="6"/>
  <c r="BB235" i="6"/>
  <c r="AA234" i="6"/>
  <c r="BQ232" i="6"/>
  <c r="AP231" i="6"/>
  <c r="O230" i="6"/>
  <c r="BE227" i="6"/>
  <c r="AD226" i="6"/>
  <c r="BT224" i="6"/>
  <c r="AS223" i="6"/>
  <c r="R222" i="6"/>
  <c r="BH220" i="6"/>
  <c r="AG219" i="6"/>
  <c r="BW217" i="6"/>
  <c r="AV216" i="6"/>
  <c r="U213" i="6"/>
  <c r="BK211" i="6"/>
  <c r="BR218" i="6"/>
  <c r="S217" i="6"/>
  <c r="BI213" i="6"/>
  <c r="AH212" i="6"/>
  <c r="G211" i="6"/>
  <c r="AW209" i="6"/>
  <c r="V208" i="6"/>
  <c r="BL206" i="6"/>
  <c r="AK205" i="6"/>
  <c r="J204" i="6"/>
  <c r="AZ201" i="6"/>
  <c r="Y200" i="6"/>
  <c r="BO198" i="6"/>
  <c r="AN197" i="6"/>
  <c r="M196" i="6"/>
  <c r="X243" i="6"/>
  <c r="BN241" i="6"/>
  <c r="AM240" i="6"/>
  <c r="L239" i="6"/>
  <c r="BB237" i="6"/>
  <c r="AA236" i="6"/>
  <c r="BQ234" i="6"/>
  <c r="AP233" i="6"/>
  <c r="O232" i="6"/>
  <c r="BE230" i="6"/>
  <c r="AD228" i="6"/>
  <c r="BT226" i="6"/>
  <c r="AS225" i="6"/>
  <c r="R224" i="6"/>
  <c r="BH222" i="6"/>
  <c r="AG221" i="6"/>
  <c r="BW219" i="6"/>
  <c r="AV218" i="6"/>
  <c r="U217" i="6"/>
  <c r="BK213" i="6"/>
  <c r="AJ212" i="6"/>
  <c r="I211" i="6"/>
  <c r="AY209" i="6"/>
  <c r="X208" i="6"/>
  <c r="BN206" i="6"/>
  <c r="AM205" i="6"/>
  <c r="L204" i="6"/>
  <c r="BB201" i="6"/>
  <c r="AA200" i="6"/>
  <c r="BQ198" i="6"/>
  <c r="AP197" i="6"/>
  <c r="O196" i="6"/>
  <c r="Y243" i="6"/>
  <c r="BO241" i="6"/>
  <c r="AN240" i="6"/>
  <c r="M239" i="6"/>
  <c r="BC237" i="6"/>
  <c r="AB236" i="6"/>
  <c r="BR234" i="6"/>
  <c r="AQ233" i="6"/>
  <c r="P232" i="6"/>
  <c r="BF230" i="6"/>
  <c r="AE228" i="6"/>
  <c r="BU226" i="6"/>
  <c r="AT225" i="6"/>
  <c r="S224" i="6"/>
  <c r="BI222" i="6"/>
  <c r="AH221" i="6"/>
  <c r="G220" i="6"/>
  <c r="AW218" i="6"/>
  <c r="V217" i="6"/>
  <c r="BL213" i="6"/>
  <c r="AK212" i="6"/>
  <c r="J211" i="6"/>
  <c r="AZ209" i="6"/>
  <c r="Y208" i="6"/>
  <c r="BO206" i="6"/>
  <c r="AN205" i="6"/>
  <c r="M204" i="6"/>
  <c r="BC201" i="6"/>
  <c r="AB200" i="6"/>
  <c r="BR198" i="6"/>
  <c r="AQ197" i="6"/>
  <c r="BF195" i="6"/>
  <c r="AE193" i="6"/>
  <c r="BU191" i="6"/>
  <c r="AT190" i="6"/>
  <c r="S189" i="6"/>
  <c r="BI187" i="6"/>
  <c r="AH186" i="6"/>
  <c r="G184" i="6"/>
  <c r="AW182" i="6"/>
  <c r="V181" i="6"/>
  <c r="BL179" i="6"/>
  <c r="AK178" i="6"/>
  <c r="J177" i="6"/>
  <c r="AZ167" i="6"/>
  <c r="Y166" i="6"/>
  <c r="BO164" i="6"/>
  <c r="AN163" i="6"/>
  <c r="M162" i="6"/>
  <c r="BC160" i="6"/>
  <c r="AB159" i="6"/>
  <c r="BR157" i="6"/>
  <c r="AQ156" i="6"/>
  <c r="P155" i="6"/>
  <c r="BF153" i="6"/>
  <c r="AE152" i="6"/>
  <c r="BU150" i="6"/>
  <c r="AT149" i="6"/>
  <c r="S148" i="6"/>
  <c r="BI146" i="6"/>
  <c r="AH144" i="6"/>
  <c r="G143" i="6"/>
  <c r="AW141" i="6"/>
  <c r="BH195" i="6"/>
  <c r="AG193" i="6"/>
  <c r="BW191" i="6"/>
  <c r="AV190" i="6"/>
  <c r="U189" i="6"/>
  <c r="BK187" i="6"/>
  <c r="AJ186" i="6"/>
  <c r="I184" i="6"/>
  <c r="AY182" i="6"/>
  <c r="X181" i="6"/>
  <c r="BN179" i="6"/>
  <c r="AM178" i="6"/>
  <c r="L177" i="6"/>
  <c r="BB167" i="6"/>
  <c r="AA166" i="6"/>
  <c r="BQ164" i="6"/>
  <c r="AP163" i="6"/>
  <c r="O162" i="6"/>
  <c r="BE160" i="6"/>
  <c r="AD159" i="6"/>
  <c r="BT157" i="6"/>
  <c r="AS156" i="6"/>
  <c r="R155" i="6"/>
  <c r="BH153" i="6"/>
  <c r="AG152" i="6"/>
  <c r="BW150" i="6"/>
  <c r="AV149" i="6"/>
  <c r="U148" i="6"/>
  <c r="BK146" i="6"/>
  <c r="AJ144" i="6"/>
  <c r="I143" i="6"/>
  <c r="AY141" i="6"/>
  <c r="BI195" i="6"/>
  <c r="AH193" i="6"/>
  <c r="G192" i="6"/>
  <c r="AW190" i="6"/>
  <c r="V189" i="6"/>
  <c r="BL187" i="6"/>
  <c r="BQ251" i="6"/>
  <c r="AP250" i="6"/>
  <c r="O249" i="6"/>
  <c r="BE247" i="6"/>
  <c r="AD246" i="6"/>
  <c r="BT244" i="6"/>
  <c r="M252" i="6"/>
  <c r="BC250" i="6"/>
  <c r="AB249" i="6"/>
  <c r="BR247" i="6"/>
  <c r="AQ246" i="6"/>
  <c r="P245" i="6"/>
  <c r="AA252" i="6"/>
  <c r="BQ250" i="6"/>
  <c r="AP249" i="6"/>
  <c r="O248" i="6"/>
  <c r="BE246" i="6"/>
  <c r="AD245" i="6"/>
  <c r="V252" i="6"/>
  <c r="BL250" i="6"/>
  <c r="AK249" i="6"/>
  <c r="J248" i="6"/>
  <c r="AZ246" i="6"/>
  <c r="Y245" i="6"/>
  <c r="BE243" i="6"/>
  <c r="AD242" i="6"/>
  <c r="BT240" i="6"/>
  <c r="AS239" i="6"/>
  <c r="R238" i="6"/>
  <c r="BH236" i="6"/>
  <c r="AG235" i="6"/>
  <c r="BW233" i="6"/>
  <c r="AV232" i="6"/>
  <c r="U231" i="6"/>
  <c r="BK228" i="6"/>
  <c r="AJ227" i="6"/>
  <c r="I226" i="6"/>
  <c r="AY224" i="6"/>
  <c r="X223" i="6"/>
  <c r="BN221" i="6"/>
  <c r="AM220" i="6"/>
  <c r="L219" i="6"/>
  <c r="BB217" i="6"/>
  <c r="AA216" i="6"/>
  <c r="BQ212" i="6"/>
  <c r="AP211" i="6"/>
  <c r="O210" i="6"/>
  <c r="BE208" i="6"/>
  <c r="AD207" i="6"/>
  <c r="BT205" i="6"/>
  <c r="AS204" i="6"/>
  <c r="R203" i="6"/>
  <c r="BH200" i="6"/>
  <c r="AG199" i="6"/>
  <c r="BW197" i="6"/>
  <c r="AE244" i="6"/>
  <c r="BU242" i="6"/>
  <c r="AT241" i="6"/>
  <c r="S240" i="6"/>
  <c r="BI238" i="6"/>
  <c r="AH237" i="6"/>
  <c r="G236" i="6"/>
  <c r="AW234" i="6"/>
  <c r="V233" i="6"/>
  <c r="BL231" i="6"/>
  <c r="AK230" i="6"/>
  <c r="J228" i="6"/>
  <c r="AZ226" i="6"/>
  <c r="Y225" i="6"/>
  <c r="BO223" i="6"/>
  <c r="AN222" i="6"/>
  <c r="M221" i="6"/>
  <c r="BC219" i="6"/>
  <c r="AB218" i="6"/>
  <c r="BR216" i="6"/>
  <c r="AQ213" i="6"/>
  <c r="P212" i="6"/>
  <c r="BF210" i="6"/>
  <c r="AE209" i="6"/>
  <c r="BU207" i="6"/>
  <c r="AT206" i="6"/>
  <c r="S205" i="6"/>
  <c r="BI203" i="6"/>
  <c r="AH201" i="6"/>
  <c r="G200" i="6"/>
  <c r="AW198" i="6"/>
  <c r="V197" i="6"/>
  <c r="AG244" i="6"/>
  <c r="BW242" i="6"/>
  <c r="AV241" i="6"/>
  <c r="U240" i="6"/>
  <c r="BK238" i="6"/>
  <c r="AJ237" i="6"/>
  <c r="I236" i="6"/>
  <c r="AY234" i="6"/>
  <c r="X233" i="6"/>
  <c r="BN231" i="6"/>
  <c r="AM230" i="6"/>
  <c r="L228" i="6"/>
  <c r="BB226" i="6"/>
  <c r="AA225" i="6"/>
  <c r="BQ223" i="6"/>
  <c r="AP222" i="6"/>
  <c r="O221" i="6"/>
  <c r="BE219" i="6"/>
  <c r="AD218" i="6"/>
  <c r="BT216" i="6"/>
  <c r="AS213" i="6"/>
  <c r="BU219" i="6"/>
  <c r="AQ217" i="6"/>
  <c r="P216" i="6"/>
  <c r="BF212" i="6"/>
  <c r="AE211" i="6"/>
  <c r="BU209" i="6"/>
  <c r="AT208" i="6"/>
  <c r="S207" i="6"/>
  <c r="BI205" i="6"/>
  <c r="AH204" i="6"/>
  <c r="G203" i="6"/>
  <c r="AW200" i="6"/>
  <c r="V199" i="6"/>
  <c r="BL197" i="6"/>
  <c r="AK196" i="6"/>
  <c r="AV243" i="6"/>
  <c r="U242" i="6"/>
  <c r="BK240" i="6"/>
  <c r="AJ239" i="6"/>
  <c r="I238" i="6"/>
  <c r="AY236" i="6"/>
  <c r="X235" i="6"/>
  <c r="BN233" i="6"/>
  <c r="AM232" i="6"/>
  <c r="L231" i="6"/>
  <c r="BB228" i="6"/>
  <c r="AA227" i="6"/>
  <c r="BQ225" i="6"/>
  <c r="AP224" i="6"/>
  <c r="O223" i="6"/>
  <c r="BE221" i="6"/>
  <c r="AD220" i="6"/>
  <c r="BT218" i="6"/>
  <c r="AS217" i="6"/>
  <c r="R216" i="6"/>
  <c r="BH212" i="6"/>
  <c r="AG211" i="6"/>
  <c r="BW209" i="6"/>
  <c r="AV208" i="6"/>
  <c r="U207" i="6"/>
  <c r="BK205" i="6"/>
  <c r="AJ204" i="6"/>
  <c r="I203" i="6"/>
  <c r="AY200" i="6"/>
  <c r="X199" i="6"/>
  <c r="BN197" i="6"/>
  <c r="AM196" i="6"/>
  <c r="AW243" i="6"/>
  <c r="V242" i="6"/>
  <c r="BL240" i="6"/>
  <c r="AK239" i="6"/>
  <c r="J238" i="6"/>
  <c r="AZ236" i="6"/>
  <c r="Y235" i="6"/>
  <c r="BO233" i="6"/>
  <c r="AN232" i="6"/>
  <c r="M231" i="6"/>
  <c r="BC228" i="6"/>
  <c r="AB227" i="6"/>
  <c r="BR225" i="6"/>
  <c r="AQ224" i="6"/>
  <c r="P223" i="6"/>
  <c r="BF221" i="6"/>
  <c r="AE220" i="6"/>
  <c r="BU218" i="6"/>
  <c r="AT217" i="6"/>
  <c r="S216" i="6"/>
  <c r="BI212" i="6"/>
  <c r="AH211" i="6"/>
  <c r="G210" i="6"/>
  <c r="AW208" i="6"/>
  <c r="V207" i="6"/>
  <c r="BL205" i="6"/>
  <c r="AK204" i="6"/>
  <c r="J203" i="6"/>
  <c r="AZ200" i="6"/>
  <c r="Y199" i="6"/>
  <c r="BO197" i="6"/>
  <c r="P196" i="6"/>
  <c r="BC193" i="6"/>
  <c r="AB192" i="6"/>
  <c r="BR190" i="6"/>
  <c r="AQ189" i="6"/>
  <c r="P188" i="6"/>
  <c r="BF186" i="6"/>
  <c r="AE184" i="6"/>
  <c r="BU182" i="6"/>
  <c r="AT181" i="6"/>
  <c r="S180" i="6"/>
  <c r="BI178" i="6"/>
  <c r="AH177" i="6"/>
  <c r="G168" i="6"/>
  <c r="AW166" i="6"/>
  <c r="V165" i="6"/>
  <c r="BL163" i="6"/>
  <c r="AK162" i="6"/>
  <c r="J161" i="6"/>
  <c r="AZ159" i="6"/>
  <c r="Y158" i="6"/>
  <c r="BO156" i="6"/>
  <c r="AN155" i="6"/>
  <c r="M154" i="6"/>
  <c r="BC152" i="6"/>
  <c r="AB151" i="6"/>
  <c r="BR149" i="6"/>
  <c r="AQ148" i="6"/>
  <c r="P147" i="6"/>
  <c r="BF144" i="6"/>
  <c r="AE143" i="6"/>
  <c r="BU141" i="6"/>
  <c r="R196" i="6"/>
  <c r="BE193" i="6"/>
  <c r="AD192" i="6"/>
  <c r="BT190" i="6"/>
  <c r="AS189" i="6"/>
  <c r="R188" i="6"/>
  <c r="BH186" i="6"/>
  <c r="AG184" i="6"/>
  <c r="BW182" i="6"/>
  <c r="AV181" i="6"/>
  <c r="U180" i="6"/>
  <c r="BK178" i="6"/>
  <c r="AJ177" i="6"/>
  <c r="I168" i="6"/>
  <c r="AY166" i="6"/>
  <c r="X165" i="6"/>
  <c r="BN163" i="6"/>
  <c r="AM162" i="6"/>
  <c r="L161" i="6"/>
  <c r="BB159" i="6"/>
  <c r="AA158" i="6"/>
  <c r="BQ156" i="6"/>
  <c r="AP155" i="6"/>
  <c r="O154" i="6"/>
  <c r="BE152" i="6"/>
  <c r="AD151" i="6"/>
  <c r="BT149" i="6"/>
  <c r="AS148" i="6"/>
  <c r="R147" i="6"/>
  <c r="BH144" i="6"/>
  <c r="AG143" i="6"/>
  <c r="BW141" i="6"/>
  <c r="V196" i="6"/>
  <c r="BF193" i="6"/>
  <c r="AE192" i="6"/>
  <c r="BU190" i="6"/>
  <c r="AT189" i="6"/>
  <c r="S188" i="6"/>
  <c r="X252" i="6"/>
  <c r="BN250" i="6"/>
  <c r="AM249" i="6"/>
  <c r="L248" i="6"/>
  <c r="BB246" i="6"/>
  <c r="AA245" i="6"/>
  <c r="AK252" i="6"/>
  <c r="J251" i="6"/>
  <c r="AZ249" i="6"/>
  <c r="Y248" i="6"/>
  <c r="BO246" i="6"/>
  <c r="AN245" i="6"/>
  <c r="AY252" i="6"/>
  <c r="X251" i="6"/>
  <c r="BN249" i="6"/>
  <c r="AM248" i="6"/>
  <c r="L247" i="6"/>
  <c r="BB245" i="6"/>
  <c r="AT252" i="6"/>
  <c r="S251" i="6"/>
  <c r="BI249" i="6"/>
  <c r="AH248" i="6"/>
  <c r="G247" i="6"/>
  <c r="AW245" i="6"/>
  <c r="L244" i="6"/>
  <c r="BB242" i="6"/>
  <c r="AA241" i="6"/>
  <c r="BQ239" i="6"/>
  <c r="AP238" i="6"/>
  <c r="O237" i="6"/>
  <c r="BE235" i="6"/>
  <c r="AD234" i="6"/>
  <c r="BT232" i="6"/>
  <c r="AS231" i="6"/>
  <c r="R230" i="6"/>
  <c r="BH227" i="6"/>
  <c r="AG226" i="6"/>
  <c r="BW224" i="6"/>
  <c r="AV223" i="6"/>
  <c r="U222" i="6"/>
  <c r="BK220" i="6"/>
  <c r="AJ219" i="6"/>
  <c r="I218" i="6"/>
  <c r="AY216" i="6"/>
  <c r="X213" i="6"/>
  <c r="BN211" i="6"/>
  <c r="AM210" i="6"/>
  <c r="L209" i="6"/>
  <c r="BB207" i="6"/>
  <c r="AA206" i="6"/>
  <c r="BQ204" i="6"/>
  <c r="AP203" i="6"/>
  <c r="O201" i="6"/>
  <c r="BE199" i="6"/>
  <c r="AD198" i="6"/>
  <c r="BT196" i="6"/>
  <c r="AB243" i="6"/>
  <c r="BR241" i="6"/>
  <c r="AQ240" i="6"/>
  <c r="P239" i="6"/>
  <c r="BF237" i="6"/>
  <c r="AE236" i="6"/>
  <c r="BU234" i="6"/>
  <c r="AT233" i="6"/>
  <c r="S232" i="6"/>
  <c r="BI230" i="6"/>
  <c r="AH228" i="6"/>
  <c r="G227" i="6"/>
  <c r="AW225" i="6"/>
  <c r="V224" i="6"/>
  <c r="BL222" i="6"/>
  <c r="AK221" i="6"/>
  <c r="J220" i="6"/>
  <c r="AZ218" i="6"/>
  <c r="Y217" i="6"/>
  <c r="BO213" i="6"/>
  <c r="AN212" i="6"/>
  <c r="M211" i="6"/>
  <c r="BC209" i="6"/>
  <c r="AB208" i="6"/>
  <c r="BR206" i="6"/>
  <c r="AQ205" i="6"/>
  <c r="P204" i="6"/>
  <c r="BF201" i="6"/>
  <c r="AE200" i="6"/>
  <c r="BU198" i="6"/>
  <c r="AT197" i="6"/>
  <c r="S196" i="6"/>
  <c r="AD243" i="6"/>
  <c r="BT241" i="6"/>
  <c r="AS240" i="6"/>
  <c r="R239" i="6"/>
  <c r="BH237" i="6"/>
  <c r="AG236" i="6"/>
  <c r="BW234" i="6"/>
  <c r="AV233" i="6"/>
  <c r="U232" i="6"/>
  <c r="BK230" i="6"/>
  <c r="AJ228" i="6"/>
  <c r="I227" i="6"/>
  <c r="AY225" i="6"/>
  <c r="X224" i="6"/>
  <c r="BN222" i="6"/>
  <c r="AM221" i="6"/>
  <c r="L220" i="6"/>
  <c r="BB218" i="6"/>
  <c r="AA217" i="6"/>
  <c r="BQ213" i="6"/>
  <c r="AP212" i="6"/>
  <c r="BH210" i="6"/>
  <c r="AG209" i="6"/>
  <c r="BW207" i="6"/>
  <c r="AV206" i="6"/>
  <c r="U205" i="6"/>
  <c r="BK203" i="6"/>
  <c r="AJ201" i="6"/>
  <c r="I200" i="6"/>
  <c r="AY198" i="6"/>
  <c r="X197" i="6"/>
  <c r="AH244" i="6"/>
  <c r="G243" i="6"/>
  <c r="AW241" i="6"/>
  <c r="V240" i="6"/>
  <c r="BL238" i="6"/>
  <c r="AK237" i="6"/>
  <c r="J236" i="6"/>
  <c r="AZ234" i="6"/>
  <c r="Y233" i="6"/>
  <c r="BO231" i="6"/>
  <c r="AN230" i="6"/>
  <c r="M228" i="6"/>
  <c r="BC226" i="6"/>
  <c r="AB225" i="6"/>
  <c r="BR223" i="6"/>
  <c r="AQ222" i="6"/>
  <c r="P221" i="6"/>
  <c r="BF219" i="6"/>
  <c r="AE218" i="6"/>
  <c r="BU216" i="6"/>
  <c r="AT213" i="6"/>
  <c r="S212" i="6"/>
  <c r="BI210" i="6"/>
  <c r="AH209" i="6"/>
  <c r="G208" i="6"/>
  <c r="AW206" i="6"/>
  <c r="V205" i="6"/>
  <c r="BL203" i="6"/>
  <c r="AK201" i="6"/>
  <c r="J200" i="6"/>
  <c r="AZ198" i="6"/>
  <c r="Y197" i="6"/>
  <c r="AN195" i="6"/>
  <c r="AN194" i="6" s="1"/>
  <c r="M193" i="6"/>
  <c r="BC191" i="6"/>
  <c r="AB190" i="6"/>
  <c r="BR188" i="6"/>
  <c r="AQ187" i="6"/>
  <c r="P186" i="6"/>
  <c r="BF183" i="6"/>
  <c r="AE182" i="6"/>
  <c r="BU180" i="6"/>
  <c r="AT179" i="6"/>
  <c r="S178" i="6"/>
  <c r="BI168" i="6"/>
  <c r="AH167" i="6"/>
  <c r="G166" i="6"/>
  <c r="AW164" i="6"/>
  <c r="V163" i="6"/>
  <c r="BL161" i="6"/>
  <c r="AK160" i="6"/>
  <c r="J159" i="6"/>
  <c r="AZ157" i="6"/>
  <c r="Y156" i="6"/>
  <c r="BO154" i="6"/>
  <c r="AN153" i="6"/>
  <c r="M152" i="6"/>
  <c r="BC150" i="6"/>
  <c r="AB149" i="6"/>
  <c r="BR147" i="6"/>
  <c r="AQ146" i="6"/>
  <c r="P144" i="6"/>
  <c r="BF142" i="6"/>
  <c r="AE141" i="6"/>
  <c r="AP195" i="6"/>
  <c r="AP194" i="6" s="1"/>
  <c r="O193" i="6"/>
  <c r="BE191" i="6"/>
  <c r="AD190" i="6"/>
  <c r="BT188" i="6"/>
  <c r="AS187" i="6"/>
  <c r="R186" i="6"/>
  <c r="BH183" i="6"/>
  <c r="AG182" i="6"/>
  <c r="BW180" i="6"/>
  <c r="AV179" i="6"/>
  <c r="U178" i="6"/>
  <c r="BK168" i="6"/>
  <c r="AJ167" i="6"/>
  <c r="I166" i="6"/>
  <c r="AY164" i="6"/>
  <c r="X163" i="6"/>
  <c r="BN161" i="6"/>
  <c r="AM160" i="6"/>
  <c r="L159" i="6"/>
  <c r="BB157" i="6"/>
  <c r="AA156" i="6"/>
  <c r="BQ154" i="6"/>
  <c r="AP153" i="6"/>
  <c r="O152" i="6"/>
  <c r="BE150" i="6"/>
  <c r="AD149" i="6"/>
  <c r="BT147" i="6"/>
  <c r="AS146" i="6"/>
  <c r="R144" i="6"/>
  <c r="BH142" i="6"/>
  <c r="AG141" i="6"/>
  <c r="AQ195" i="6"/>
  <c r="AQ194" i="6" s="1"/>
  <c r="P193" i="6"/>
  <c r="BF191" i="6"/>
  <c r="AE190" i="6"/>
  <c r="BU188" i="6"/>
  <c r="AK190" i="6"/>
  <c r="AH187" i="6"/>
  <c r="G186" i="6"/>
  <c r="AW183" i="6"/>
  <c r="V182" i="6"/>
  <c r="BL180" i="6"/>
  <c r="AK179" i="6"/>
  <c r="J178" i="6"/>
  <c r="AZ168" i="6"/>
  <c r="Y167" i="6"/>
  <c r="BO165" i="6"/>
  <c r="AN164" i="6"/>
  <c r="M163" i="6"/>
  <c r="BC161" i="6"/>
  <c r="AB160" i="6"/>
  <c r="BR158" i="6"/>
  <c r="AQ157" i="6"/>
  <c r="P156" i="6"/>
  <c r="BF154" i="6"/>
  <c r="AE153" i="6"/>
  <c r="BU151" i="6"/>
  <c r="AT150" i="6"/>
  <c r="S149" i="6"/>
  <c r="BI147" i="6"/>
  <c r="AH146" i="6"/>
  <c r="G144" i="6"/>
  <c r="AW142" i="6"/>
  <c r="AM195" i="6"/>
  <c r="L193" i="6"/>
  <c r="BB191" i="6"/>
  <c r="AA190" i="6"/>
  <c r="BQ188" i="6"/>
  <c r="AP187" i="6"/>
  <c r="O186" i="6"/>
  <c r="BE183" i="6"/>
  <c r="AD182" i="6"/>
  <c r="BT180" i="6"/>
  <c r="AS179" i="6"/>
  <c r="R178" i="6"/>
  <c r="BH168" i="6"/>
  <c r="AG167" i="6"/>
  <c r="BW165" i="6"/>
  <c r="AV164" i="6"/>
  <c r="U163" i="6"/>
  <c r="BK161" i="6"/>
  <c r="AJ160" i="6"/>
  <c r="I159" i="6"/>
  <c r="AY157" i="6"/>
  <c r="X156" i="6"/>
  <c r="BN154" i="6"/>
  <c r="AM153" i="6"/>
  <c r="L152" i="6"/>
  <c r="BB150" i="6"/>
  <c r="AA149" i="6"/>
  <c r="BQ147" i="6"/>
  <c r="AP146" i="6"/>
  <c r="O144" i="6"/>
  <c r="BE142" i="6"/>
  <c r="AW140" i="6"/>
  <c r="V139" i="6"/>
  <c r="BL137" i="6"/>
  <c r="AK136" i="6"/>
  <c r="J135" i="6"/>
  <c r="AZ133" i="6"/>
  <c r="Y132" i="6"/>
  <c r="BO128" i="6"/>
  <c r="AN127" i="6"/>
  <c r="M126" i="6"/>
  <c r="BC124" i="6"/>
  <c r="AB123" i="6"/>
  <c r="BR121" i="6"/>
  <c r="AQ120" i="6"/>
  <c r="P119" i="6"/>
  <c r="BF116" i="6"/>
  <c r="AE115" i="6"/>
  <c r="BU113" i="6"/>
  <c r="AT112" i="6"/>
  <c r="S111" i="6"/>
  <c r="BI108" i="6"/>
  <c r="AH107" i="6"/>
  <c r="G106" i="6"/>
  <c r="AW104" i="6"/>
  <c r="V103" i="6"/>
  <c r="BL100" i="6"/>
  <c r="AK99" i="6"/>
  <c r="J98" i="6"/>
  <c r="AZ96" i="6"/>
  <c r="Y95" i="6"/>
  <c r="BO93" i="6"/>
  <c r="X141" i="6"/>
  <c r="BB139" i="6"/>
  <c r="AA138" i="6"/>
  <c r="BQ136" i="6"/>
  <c r="AP135" i="6"/>
  <c r="O134" i="6"/>
  <c r="BE132" i="6"/>
  <c r="AD129" i="6"/>
  <c r="BT127" i="6"/>
  <c r="AS126" i="6"/>
  <c r="R125" i="6"/>
  <c r="BH123" i="6"/>
  <c r="AG122" i="6"/>
  <c r="BW120" i="6"/>
  <c r="AV119" i="6"/>
  <c r="U117" i="6"/>
  <c r="BK115" i="6"/>
  <c r="AJ114" i="6"/>
  <c r="I113" i="6"/>
  <c r="AY111" i="6"/>
  <c r="X109" i="6"/>
  <c r="BN107" i="6"/>
  <c r="AM106" i="6"/>
  <c r="L105" i="6"/>
  <c r="BB103" i="6"/>
  <c r="AA102" i="6"/>
  <c r="BQ99" i="6"/>
  <c r="AP98" i="6"/>
  <c r="O97" i="6"/>
  <c r="BE95" i="6"/>
  <c r="AD94" i="6"/>
  <c r="S142" i="6"/>
  <c r="P140" i="6"/>
  <c r="BF138" i="6"/>
  <c r="AE137" i="6"/>
  <c r="BU135" i="6"/>
  <c r="AT134" i="6"/>
  <c r="S133" i="6"/>
  <c r="BI129" i="6"/>
  <c r="AH128" i="6"/>
  <c r="G127" i="6"/>
  <c r="AW125" i="6"/>
  <c r="V124" i="6"/>
  <c r="BL122" i="6"/>
  <c r="AK121" i="6"/>
  <c r="J120" i="6"/>
  <c r="AZ117" i="6"/>
  <c r="Y116" i="6"/>
  <c r="BO114" i="6"/>
  <c r="AN113" i="6"/>
  <c r="M112" i="6"/>
  <c r="BC109" i="6"/>
  <c r="AB108" i="6"/>
  <c r="BR106" i="6"/>
  <c r="AQ105" i="6"/>
  <c r="P104" i="6"/>
  <c r="BF102" i="6"/>
  <c r="AE100" i="6"/>
  <c r="BU98" i="6"/>
  <c r="AT97" i="6"/>
  <c r="S96" i="6"/>
  <c r="BI94" i="6"/>
  <c r="AH93" i="6"/>
  <c r="AV140" i="6"/>
  <c r="U139" i="6"/>
  <c r="BK137" i="6"/>
  <c r="AJ136" i="6"/>
  <c r="I135" i="6"/>
  <c r="AY133" i="6"/>
  <c r="X132" i="6"/>
  <c r="BN128" i="6"/>
  <c r="AM127" i="6"/>
  <c r="L126" i="6"/>
  <c r="BB124" i="6"/>
  <c r="AA123" i="6"/>
  <c r="BQ121" i="6"/>
  <c r="AP120" i="6"/>
  <c r="O119" i="6"/>
  <c r="BE116" i="6"/>
  <c r="AD115" i="6"/>
  <c r="BT113" i="6"/>
  <c r="AS112" i="6"/>
  <c r="R111" i="6"/>
  <c r="BH108" i="6"/>
  <c r="AG107" i="6"/>
  <c r="BW105" i="6"/>
  <c r="AV104" i="6"/>
  <c r="U103" i="6"/>
  <c r="BK100" i="6"/>
  <c r="AJ99" i="6"/>
  <c r="I98" i="6"/>
  <c r="AY96" i="6"/>
  <c r="X95" i="6"/>
  <c r="BN93" i="6"/>
  <c r="BI190" i="6"/>
  <c r="AN187" i="6"/>
  <c r="M186" i="6"/>
  <c r="BC183" i="6"/>
  <c r="AB182" i="6"/>
  <c r="BR180" i="6"/>
  <c r="AQ179" i="6"/>
  <c r="P178" i="6"/>
  <c r="BF168" i="6"/>
  <c r="AE167" i="6"/>
  <c r="BU165" i="6"/>
  <c r="AT164" i="6"/>
  <c r="S163" i="6"/>
  <c r="BI161" i="6"/>
  <c r="AH160" i="6"/>
  <c r="G159" i="6"/>
  <c r="AW157" i="6"/>
  <c r="V156" i="6"/>
  <c r="BL154" i="6"/>
  <c r="AK153" i="6"/>
  <c r="J152" i="6"/>
  <c r="AZ150" i="6"/>
  <c r="Y149" i="6"/>
  <c r="BO147" i="6"/>
  <c r="AN146" i="6"/>
  <c r="M144" i="6"/>
  <c r="BC142" i="6"/>
  <c r="AS195" i="6"/>
  <c r="R193" i="6"/>
  <c r="BH191" i="6"/>
  <c r="AG190" i="6"/>
  <c r="BW188" i="6"/>
  <c r="AV187" i="6"/>
  <c r="U186" i="6"/>
  <c r="BK183" i="6"/>
  <c r="AJ182" i="6"/>
  <c r="I181" i="6"/>
  <c r="AY179" i="6"/>
  <c r="X178" i="6"/>
  <c r="BN168" i="6"/>
  <c r="AM167" i="6"/>
  <c r="L166" i="6"/>
  <c r="BB164" i="6"/>
  <c r="AA163" i="6"/>
  <c r="BQ161" i="6"/>
  <c r="AP160" i="6"/>
  <c r="O159" i="6"/>
  <c r="BE157" i="6"/>
  <c r="AD156" i="6"/>
  <c r="BT154" i="6"/>
  <c r="AS153" i="6"/>
  <c r="R152" i="6"/>
  <c r="BH150" i="6"/>
  <c r="AG149" i="6"/>
  <c r="BW147" i="6"/>
  <c r="AV146" i="6"/>
  <c r="U144" i="6"/>
  <c r="BK142" i="6"/>
  <c r="BC140" i="6"/>
  <c r="AB139" i="6"/>
  <c r="BR137" i="6"/>
  <c r="AQ136" i="6"/>
  <c r="P135" i="6"/>
  <c r="BF133" i="6"/>
  <c r="AE132" i="6"/>
  <c r="BU128" i="6"/>
  <c r="AT127" i="6"/>
  <c r="S126" i="6"/>
  <c r="BI124" i="6"/>
  <c r="AH123" i="6"/>
  <c r="G122" i="6"/>
  <c r="AW120" i="6"/>
  <c r="V119" i="6"/>
  <c r="BL116" i="6"/>
  <c r="AK115" i="6"/>
  <c r="J114" i="6"/>
  <c r="AZ112" i="6"/>
  <c r="Y111" i="6"/>
  <c r="BO108" i="6"/>
  <c r="AN107" i="6"/>
  <c r="M106" i="6"/>
  <c r="BC104" i="6"/>
  <c r="AB103" i="6"/>
  <c r="BR100" i="6"/>
  <c r="AQ99" i="6"/>
  <c r="P98" i="6"/>
  <c r="BF96" i="6"/>
  <c r="AE95" i="6"/>
  <c r="BU93" i="6"/>
  <c r="AJ141" i="6"/>
  <c r="BH139" i="6"/>
  <c r="AG138" i="6"/>
  <c r="BW136" i="6"/>
  <c r="AV135" i="6"/>
  <c r="U134" i="6"/>
  <c r="BK132" i="6"/>
  <c r="AJ129" i="6"/>
  <c r="I128" i="6"/>
  <c r="AY126" i="6"/>
  <c r="X125" i="6"/>
  <c r="BN123" i="6"/>
  <c r="AM122" i="6"/>
  <c r="L121" i="6"/>
  <c r="BB119" i="6"/>
  <c r="AA117" i="6"/>
  <c r="BQ115" i="6"/>
  <c r="AP114" i="6"/>
  <c r="O113" i="6"/>
  <c r="BE111" i="6"/>
  <c r="AD109" i="6"/>
  <c r="BT107" i="6"/>
  <c r="AS106" i="6"/>
  <c r="R105" i="6"/>
  <c r="BH103" i="6"/>
  <c r="AG102" i="6"/>
  <c r="BW99" i="6"/>
  <c r="AV98" i="6"/>
  <c r="U97" i="6"/>
  <c r="BK95" i="6"/>
  <c r="AJ94" i="6"/>
  <c r="I93" i="6"/>
  <c r="V140" i="6"/>
  <c r="BL138" i="6"/>
  <c r="AK137" i="6"/>
  <c r="J136" i="6"/>
  <c r="AZ134" i="6"/>
  <c r="Y133" i="6"/>
  <c r="BO129" i="6"/>
  <c r="AN128" i="6"/>
  <c r="M127" i="6"/>
  <c r="BC125" i="6"/>
  <c r="AB124" i="6"/>
  <c r="BR122" i="6"/>
  <c r="AQ121" i="6"/>
  <c r="P120" i="6"/>
  <c r="BF117" i="6"/>
  <c r="AE116" i="6"/>
  <c r="BU114" i="6"/>
  <c r="AT113" i="6"/>
  <c r="S112" i="6"/>
  <c r="BI109" i="6"/>
  <c r="AH108" i="6"/>
  <c r="G107" i="6"/>
  <c r="AW105" i="6"/>
  <c r="V104" i="6"/>
  <c r="BL102" i="6"/>
  <c r="AK100" i="6"/>
  <c r="J99" i="6"/>
  <c r="AZ97" i="6"/>
  <c r="Y96" i="6"/>
  <c r="BO94" i="6"/>
  <c r="AN93" i="6"/>
  <c r="BB140" i="6"/>
  <c r="AA139" i="6"/>
  <c r="BQ137" i="6"/>
  <c r="AP136" i="6"/>
  <c r="O135" i="6"/>
  <c r="BE133" i="6"/>
  <c r="AD132" i="6"/>
  <c r="BT128" i="6"/>
  <c r="AS127" i="6"/>
  <c r="R126" i="6"/>
  <c r="BH124" i="6"/>
  <c r="AG123" i="6"/>
  <c r="BW121" i="6"/>
  <c r="AV120" i="6"/>
  <c r="U119" i="6"/>
  <c r="BK116" i="6"/>
  <c r="AJ115" i="6"/>
  <c r="I114" i="6"/>
  <c r="AY112" i="6"/>
  <c r="X111" i="6"/>
  <c r="BN108" i="6"/>
  <c r="AM107" i="6"/>
  <c r="L106" i="6"/>
  <c r="BB104" i="6"/>
  <c r="AA103" i="6"/>
  <c r="BQ100" i="6"/>
  <c r="AP99" i="6"/>
  <c r="O98" i="6"/>
  <c r="BE96" i="6"/>
  <c r="AD95" i="6"/>
  <c r="BT93" i="6"/>
  <c r="BF189" i="6"/>
  <c r="V187" i="6"/>
  <c r="BL184" i="6"/>
  <c r="AK183" i="6"/>
  <c r="J182" i="6"/>
  <c r="AZ180" i="6"/>
  <c r="Y179" i="6"/>
  <c r="BO177" i="6"/>
  <c r="AN168" i="6"/>
  <c r="M167" i="6"/>
  <c r="BC165" i="6"/>
  <c r="AB164" i="6"/>
  <c r="BR162" i="6"/>
  <c r="AQ161" i="6"/>
  <c r="P160" i="6"/>
  <c r="BF158" i="6"/>
  <c r="AE157" i="6"/>
  <c r="BU155" i="6"/>
  <c r="AT154" i="6"/>
  <c r="S153" i="6"/>
  <c r="BI151" i="6"/>
  <c r="AH150" i="6"/>
  <c r="G149" i="6"/>
  <c r="AW147" i="6"/>
  <c r="V146" i="6"/>
  <c r="BL143" i="6"/>
  <c r="AK142" i="6"/>
  <c r="AA195" i="6"/>
  <c r="BQ192" i="6"/>
  <c r="AP191" i="6"/>
  <c r="O190" i="6"/>
  <c r="BE188" i="6"/>
  <c r="AD187" i="6"/>
  <c r="BT184" i="6"/>
  <c r="O211" i="6"/>
  <c r="BE209" i="6"/>
  <c r="AD208" i="6"/>
  <c r="BT206" i="6"/>
  <c r="AS205" i="6"/>
  <c r="R204" i="6"/>
  <c r="BH201" i="6"/>
  <c r="AG200" i="6"/>
  <c r="BW198" i="6"/>
  <c r="AV197" i="6"/>
  <c r="U196" i="6"/>
  <c r="AE243" i="6"/>
  <c r="BU241" i="6"/>
  <c r="AT240" i="6"/>
  <c r="S239" i="6"/>
  <c r="BI237" i="6"/>
  <c r="AH236" i="6"/>
  <c r="G235" i="6"/>
  <c r="AW233" i="6"/>
  <c r="V232" i="6"/>
  <c r="BL230" i="6"/>
  <c r="AK228" i="6"/>
  <c r="J227" i="6"/>
  <c r="AZ225" i="6"/>
  <c r="Y224" i="6"/>
  <c r="BO222" i="6"/>
  <c r="AN221" i="6"/>
  <c r="M220" i="6"/>
  <c r="BC218" i="6"/>
  <c r="AB217" i="6"/>
  <c r="BR213" i="6"/>
  <c r="AQ212" i="6"/>
  <c r="P211" i="6"/>
  <c r="BF209" i="6"/>
  <c r="AE208" i="6"/>
  <c r="BU206" i="6"/>
  <c r="AT205" i="6"/>
  <c r="S204" i="6"/>
  <c r="BI201" i="6"/>
  <c r="AH200" i="6"/>
  <c r="G199" i="6"/>
  <c r="AW197" i="6"/>
  <c r="BL195" i="6"/>
  <c r="AK193" i="6"/>
  <c r="J192" i="6"/>
  <c r="AZ190" i="6"/>
  <c r="Y189" i="6"/>
  <c r="BO187" i="6"/>
  <c r="AN186" i="6"/>
  <c r="M184" i="6"/>
  <c r="BC182" i="6"/>
  <c r="AB181" i="6"/>
  <c r="BR179" i="6"/>
  <c r="AQ178" i="6"/>
  <c r="P177" i="6"/>
  <c r="BF167" i="6"/>
  <c r="AE166" i="6"/>
  <c r="BU164" i="6"/>
  <c r="AT163" i="6"/>
  <c r="S162" i="6"/>
  <c r="BI160" i="6"/>
  <c r="AH159" i="6"/>
  <c r="G158" i="6"/>
  <c r="AW156" i="6"/>
  <c r="V155" i="6"/>
  <c r="BL153" i="6"/>
  <c r="AK152" i="6"/>
  <c r="J151" i="6"/>
  <c r="AZ149" i="6"/>
  <c r="Y148" i="6"/>
  <c r="BO146" i="6"/>
  <c r="AN144" i="6"/>
  <c r="M143" i="6"/>
  <c r="BC141" i="6"/>
  <c r="BN195" i="6"/>
  <c r="AM193" i="6"/>
  <c r="L192" i="6"/>
  <c r="BB190" i="6"/>
  <c r="AA189" i="6"/>
  <c r="BQ187" i="6"/>
  <c r="AP186" i="6"/>
  <c r="O184" i="6"/>
  <c r="BE182" i="6"/>
  <c r="AD181" i="6"/>
  <c r="BT179" i="6"/>
  <c r="AS178" i="6"/>
  <c r="R177" i="6"/>
  <c r="BH167" i="6"/>
  <c r="AG166" i="6"/>
  <c r="BW164" i="6"/>
  <c r="AV163" i="6"/>
  <c r="U162" i="6"/>
  <c r="BK160" i="6"/>
  <c r="AJ159" i="6"/>
  <c r="I158" i="6"/>
  <c r="AY156" i="6"/>
  <c r="X155" i="6"/>
  <c r="BN153" i="6"/>
  <c r="AM152" i="6"/>
  <c r="L151" i="6"/>
  <c r="BB149" i="6"/>
  <c r="AA148" i="6"/>
  <c r="BQ146" i="6"/>
  <c r="AP144" i="6"/>
  <c r="O143" i="6"/>
  <c r="BE141" i="6"/>
  <c r="BO195" i="6"/>
  <c r="AN193" i="6"/>
  <c r="M192" i="6"/>
  <c r="BC190" i="6"/>
  <c r="AB189" i="6"/>
  <c r="BL191" i="6"/>
  <c r="BF187" i="6"/>
  <c r="AE186" i="6"/>
  <c r="BU183" i="6"/>
  <c r="AT182" i="6"/>
  <c r="S181" i="6"/>
  <c r="BI179" i="6"/>
  <c r="AH178" i="6"/>
  <c r="G177" i="6"/>
  <c r="AW167" i="6"/>
  <c r="V166" i="6"/>
  <c r="BL164" i="6"/>
  <c r="AK163" i="6"/>
  <c r="J162" i="6"/>
  <c r="AZ160" i="6"/>
  <c r="Y159" i="6"/>
  <c r="BO157" i="6"/>
  <c r="AN156" i="6"/>
  <c r="M155" i="6"/>
  <c r="BC153" i="6"/>
  <c r="AB152" i="6"/>
  <c r="BR150" i="6"/>
  <c r="AQ149" i="6"/>
  <c r="P148" i="6"/>
  <c r="BF146" i="6"/>
  <c r="AE144" i="6"/>
  <c r="BU142" i="6"/>
  <c r="BK195" i="6"/>
  <c r="BK194" i="6" s="1"/>
  <c r="AJ193" i="6"/>
  <c r="I192" i="6"/>
  <c r="AY190" i="6"/>
  <c r="X189" i="6"/>
  <c r="BN187" i="6"/>
  <c r="AM186" i="6"/>
  <c r="L184" i="6"/>
  <c r="BB182" i="6"/>
  <c r="AA181" i="6"/>
  <c r="BQ179" i="6"/>
  <c r="AP178" i="6"/>
  <c r="O177" i="6"/>
  <c r="BE167" i="6"/>
  <c r="AD166" i="6"/>
  <c r="BT164" i="6"/>
  <c r="AS163" i="6"/>
  <c r="R162" i="6"/>
  <c r="BH160" i="6"/>
  <c r="AG159" i="6"/>
  <c r="BW157" i="6"/>
  <c r="AV156" i="6"/>
  <c r="U155" i="6"/>
  <c r="BK153" i="6"/>
  <c r="AJ152" i="6"/>
  <c r="I151" i="6"/>
  <c r="AY149" i="6"/>
  <c r="X148" i="6"/>
  <c r="BN146" i="6"/>
  <c r="AM144" i="6"/>
  <c r="L143" i="6"/>
  <c r="J141" i="6"/>
  <c r="AT139" i="6"/>
  <c r="S138" i="6"/>
  <c r="BI136" i="6"/>
  <c r="AH135" i="6"/>
  <c r="G134" i="6"/>
  <c r="AW132" i="6"/>
  <c r="V129" i="6"/>
  <c r="BL127" i="6"/>
  <c r="AK126" i="6"/>
  <c r="J125" i="6"/>
  <c r="AZ123" i="6"/>
  <c r="Y122" i="6"/>
  <c r="BO120" i="6"/>
  <c r="AN119" i="6"/>
  <c r="M117" i="6"/>
  <c r="BC115" i="6"/>
  <c r="AB114" i="6"/>
  <c r="BR112" i="6"/>
  <c r="AQ111" i="6"/>
  <c r="P109" i="6"/>
  <c r="BF107" i="6"/>
  <c r="AE106" i="6"/>
  <c r="BU104" i="6"/>
  <c r="AT103" i="6"/>
  <c r="S102" i="6"/>
  <c r="BI99" i="6"/>
  <c r="AH98" i="6"/>
  <c r="G97" i="6"/>
  <c r="AW95" i="6"/>
  <c r="V94" i="6"/>
  <c r="BT141" i="6"/>
  <c r="I140" i="6"/>
  <c r="AY138" i="6"/>
  <c r="X137" i="6"/>
  <c r="BN135" i="6"/>
  <c r="AM134" i="6"/>
  <c r="L133" i="6"/>
  <c r="BB129" i="6"/>
  <c r="AA128" i="6"/>
  <c r="BQ126" i="6"/>
  <c r="AP125" i="6"/>
  <c r="O124" i="6"/>
  <c r="BE122" i="6"/>
  <c r="AD121" i="6"/>
  <c r="BT119" i="6"/>
  <c r="AS117" i="6"/>
  <c r="R116" i="6"/>
  <c r="BH114" i="6"/>
  <c r="AG113" i="6"/>
  <c r="BW111" i="6"/>
  <c r="AV109" i="6"/>
  <c r="U108" i="6"/>
  <c r="BK106" i="6"/>
  <c r="AJ105" i="6"/>
  <c r="I104" i="6"/>
  <c r="AY102" i="6"/>
  <c r="X100" i="6"/>
  <c r="BN98" i="6"/>
  <c r="AM97" i="6"/>
  <c r="L96" i="6"/>
  <c r="BB94" i="6"/>
  <c r="AA93" i="6"/>
  <c r="AN140" i="6"/>
  <c r="M139" i="6"/>
  <c r="BC137" i="6"/>
  <c r="AB136" i="6"/>
  <c r="BR134" i="6"/>
  <c r="AQ133" i="6"/>
  <c r="P132" i="6"/>
  <c r="BF128" i="6"/>
  <c r="AE127" i="6"/>
  <c r="BU125" i="6"/>
  <c r="AT124" i="6"/>
  <c r="S123" i="6"/>
  <c r="BI121" i="6"/>
  <c r="AH120" i="6"/>
  <c r="G119" i="6"/>
  <c r="AW116" i="6"/>
  <c r="V115" i="6"/>
  <c r="BL113" i="6"/>
  <c r="AK112" i="6"/>
  <c r="J111" i="6"/>
  <c r="AZ108" i="6"/>
  <c r="Y107" i="6"/>
  <c r="BO105" i="6"/>
  <c r="AN104" i="6"/>
  <c r="M103" i="6"/>
  <c r="BC100" i="6"/>
  <c r="AB99" i="6"/>
  <c r="BR97" i="6"/>
  <c r="AQ96" i="6"/>
  <c r="P95" i="6"/>
  <c r="BF93" i="6"/>
  <c r="BW140" i="6"/>
  <c r="AS139" i="6"/>
  <c r="R138" i="6"/>
  <c r="BH136" i="6"/>
  <c r="AG135" i="6"/>
  <c r="BW133" i="6"/>
  <c r="AV132" i="6"/>
  <c r="U129" i="6"/>
  <c r="BK127" i="6"/>
  <c r="AJ126" i="6"/>
  <c r="I125" i="6"/>
  <c r="AY123" i="6"/>
  <c r="X122" i="6"/>
  <c r="BN120" i="6"/>
  <c r="AM119" i="6"/>
  <c r="L117" i="6"/>
  <c r="BB115" i="6"/>
  <c r="AA114" i="6"/>
  <c r="BQ112" i="6"/>
  <c r="AP111" i="6"/>
  <c r="O109" i="6"/>
  <c r="BE107" i="6"/>
  <c r="AD106" i="6"/>
  <c r="BT104" i="6"/>
  <c r="AS103" i="6"/>
  <c r="R102" i="6"/>
  <c r="BH99" i="6"/>
  <c r="AG98" i="6"/>
  <c r="BW96" i="6"/>
  <c r="AV95" i="6"/>
  <c r="U94" i="6"/>
  <c r="S192" i="6"/>
  <c r="BR187" i="6"/>
  <c r="AK186" i="6"/>
  <c r="J184" i="6"/>
  <c r="AZ182" i="6"/>
  <c r="Y181" i="6"/>
  <c r="BO179" i="6"/>
  <c r="AN178" i="6"/>
  <c r="M177" i="6"/>
  <c r="BC167" i="6"/>
  <c r="AB166" i="6"/>
  <c r="BR164" i="6"/>
  <c r="AQ163" i="6"/>
  <c r="P162" i="6"/>
  <c r="BF160" i="6"/>
  <c r="AE159" i="6"/>
  <c r="BU157" i="6"/>
  <c r="AT156" i="6"/>
  <c r="S155" i="6"/>
  <c r="BI153" i="6"/>
  <c r="AH152" i="6"/>
  <c r="G151" i="6"/>
  <c r="AW149" i="6"/>
  <c r="V148" i="6"/>
  <c r="BL146" i="6"/>
  <c r="AK144" i="6"/>
  <c r="J143" i="6"/>
  <c r="BQ195" i="6"/>
  <c r="AP193" i="6"/>
  <c r="O192" i="6"/>
  <c r="BE190" i="6"/>
  <c r="AD189" i="6"/>
  <c r="BT187" i="6"/>
  <c r="AS186" i="6"/>
  <c r="R184" i="6"/>
  <c r="BH182" i="6"/>
  <c r="AG181" i="6"/>
  <c r="BW179" i="6"/>
  <c r="AV178" i="6"/>
  <c r="U177" i="6"/>
  <c r="BK167" i="6"/>
  <c r="AJ166" i="6"/>
  <c r="I165" i="6"/>
  <c r="AY163" i="6"/>
  <c r="X162" i="6"/>
  <c r="BN160" i="6"/>
  <c r="AM159" i="6"/>
  <c r="L158" i="6"/>
  <c r="BB156" i="6"/>
  <c r="AA155" i="6"/>
  <c r="BQ153" i="6"/>
  <c r="AP152" i="6"/>
  <c r="O151" i="6"/>
  <c r="BE149" i="6"/>
  <c r="AD148" i="6"/>
  <c r="BT146" i="6"/>
  <c r="AS144" i="6"/>
  <c r="R143" i="6"/>
  <c r="V141" i="6"/>
  <c r="AZ139" i="6"/>
  <c r="Y138" i="6"/>
  <c r="BO136" i="6"/>
  <c r="AN135" i="6"/>
  <c r="M134" i="6"/>
  <c r="BC132" i="6"/>
  <c r="AB129" i="6"/>
  <c r="BR127" i="6"/>
  <c r="AQ126" i="6"/>
  <c r="P125" i="6"/>
  <c r="BF123" i="6"/>
  <c r="AE122" i="6"/>
  <c r="BU120" i="6"/>
  <c r="AT119" i="6"/>
  <c r="S117" i="6"/>
  <c r="BI115" i="6"/>
  <c r="AH114" i="6"/>
  <c r="G113" i="6"/>
  <c r="AW111" i="6"/>
  <c r="V109" i="6"/>
  <c r="BL107" i="6"/>
  <c r="AK106" i="6"/>
  <c r="J105" i="6"/>
  <c r="AZ103" i="6"/>
  <c r="Y102" i="6"/>
  <c r="BO99" i="6"/>
  <c r="AN98" i="6"/>
  <c r="M97" i="6"/>
  <c r="BC95" i="6"/>
  <c r="AB94" i="6"/>
  <c r="O142" i="6"/>
  <c r="O140" i="6"/>
  <c r="BE138" i="6"/>
  <c r="AD137" i="6"/>
  <c r="BT135" i="6"/>
  <c r="AS134" i="6"/>
  <c r="R133" i="6"/>
  <c r="BH129" i="6"/>
  <c r="AG128" i="6"/>
  <c r="BW126" i="6"/>
  <c r="AV125" i="6"/>
  <c r="U124" i="6"/>
  <c r="BK122" i="6"/>
  <c r="AJ121" i="6"/>
  <c r="I120" i="6"/>
  <c r="AY117" i="6"/>
  <c r="X116" i="6"/>
  <c r="BN114" i="6"/>
  <c r="AM113" i="6"/>
  <c r="L112" i="6"/>
  <c r="BB109" i="6"/>
  <c r="AA108" i="6"/>
  <c r="BQ106" i="6"/>
  <c r="AP105" i="6"/>
  <c r="O104" i="6"/>
  <c r="BE102" i="6"/>
  <c r="AD100" i="6"/>
  <c r="BT98" i="6"/>
  <c r="AS97" i="6"/>
  <c r="R96" i="6"/>
  <c r="BH94" i="6"/>
  <c r="AG93" i="6"/>
  <c r="AT140" i="6"/>
  <c r="S139" i="6"/>
  <c r="BI137" i="6"/>
  <c r="AH136" i="6"/>
  <c r="G135" i="6"/>
  <c r="AW133" i="6"/>
  <c r="V132" i="6"/>
  <c r="BL128" i="6"/>
  <c r="AK127" i="6"/>
  <c r="J126" i="6"/>
  <c r="AZ124" i="6"/>
  <c r="Y123" i="6"/>
  <c r="BO121" i="6"/>
  <c r="AN120" i="6"/>
  <c r="M119" i="6"/>
  <c r="BC116" i="6"/>
  <c r="AB115" i="6"/>
  <c r="BR113" i="6"/>
  <c r="AQ112" i="6"/>
  <c r="P111" i="6"/>
  <c r="BF108" i="6"/>
  <c r="AE107" i="6"/>
  <c r="BU105" i="6"/>
  <c r="AT104" i="6"/>
  <c r="S103" i="6"/>
  <c r="BI100" i="6"/>
  <c r="AH99" i="6"/>
  <c r="G98" i="6"/>
  <c r="AW96" i="6"/>
  <c r="V95" i="6"/>
  <c r="BL93" i="6"/>
  <c r="R141" i="6"/>
  <c r="AY139" i="6"/>
  <c r="X138" i="6"/>
  <c r="BN136" i="6"/>
  <c r="AM135" i="6"/>
  <c r="L134" i="6"/>
  <c r="BB132" i="6"/>
  <c r="AA129" i="6"/>
  <c r="BQ127" i="6"/>
  <c r="AP126" i="6"/>
  <c r="O125" i="6"/>
  <c r="BE123" i="6"/>
  <c r="AD122" i="6"/>
  <c r="BT120" i="6"/>
  <c r="AS119" i="6"/>
  <c r="R117" i="6"/>
  <c r="BH115" i="6"/>
  <c r="AG114" i="6"/>
  <c r="BW112" i="6"/>
  <c r="AV111" i="6"/>
  <c r="U109" i="6"/>
  <c r="BK107" i="6"/>
  <c r="AJ106" i="6"/>
  <c r="I105" i="6"/>
  <c r="AY103" i="6"/>
  <c r="X102" i="6"/>
  <c r="BN99" i="6"/>
  <c r="AM98" i="6"/>
  <c r="L97" i="6"/>
  <c r="BB95" i="6"/>
  <c r="AA94" i="6"/>
  <c r="P191" i="6"/>
  <c r="AT187" i="6"/>
  <c r="S186" i="6"/>
  <c r="BI183" i="6"/>
  <c r="AH182" i="6"/>
  <c r="G181" i="6"/>
  <c r="AW179" i="6"/>
  <c r="V178" i="6"/>
  <c r="BL168" i="6"/>
  <c r="AK167" i="6"/>
  <c r="J166" i="6"/>
  <c r="AZ164" i="6"/>
  <c r="Y163" i="6"/>
  <c r="BO161" i="6"/>
  <c r="AN160" i="6"/>
  <c r="M159" i="6"/>
  <c r="BC157" i="6"/>
  <c r="AB156" i="6"/>
  <c r="BR154" i="6"/>
  <c r="AQ153" i="6"/>
  <c r="P152" i="6"/>
  <c r="BF150" i="6"/>
  <c r="AE149" i="6"/>
  <c r="BU147" i="6"/>
  <c r="AT146" i="6"/>
  <c r="S144" i="6"/>
  <c r="BI142" i="6"/>
  <c r="AY195" i="6"/>
  <c r="X193" i="6"/>
  <c r="BN191" i="6"/>
  <c r="AM190" i="6"/>
  <c r="L189" i="6"/>
  <c r="AM211" i="6"/>
  <c r="L210" i="6"/>
  <c r="BB208" i="6"/>
  <c r="AA207" i="6"/>
  <c r="BQ205" i="6"/>
  <c r="AP204" i="6"/>
  <c r="O203" i="6"/>
  <c r="BE200" i="6"/>
  <c r="AD199" i="6"/>
  <c r="BT197" i="6"/>
  <c r="AS196" i="6"/>
  <c r="BC243" i="6"/>
  <c r="AB242" i="6"/>
  <c r="BR240" i="6"/>
  <c r="AQ239" i="6"/>
  <c r="P238" i="6"/>
  <c r="BF236" i="6"/>
  <c r="AE235" i="6"/>
  <c r="BU233" i="6"/>
  <c r="AT232" i="6"/>
  <c r="S231" i="6"/>
  <c r="BI228" i="6"/>
  <c r="AH227" i="6"/>
  <c r="G226" i="6"/>
  <c r="AW224" i="6"/>
  <c r="V223" i="6"/>
  <c r="BL221" i="6"/>
  <c r="AK220" i="6"/>
  <c r="J219" i="6"/>
  <c r="AZ217" i="6"/>
  <c r="Y216" i="6"/>
  <c r="BO212" i="6"/>
  <c r="AN211" i="6"/>
  <c r="M210" i="6"/>
  <c r="BC208" i="6"/>
  <c r="AB207" i="6"/>
  <c r="BR205" i="6"/>
  <c r="AQ204" i="6"/>
  <c r="P203" i="6"/>
  <c r="BF200" i="6"/>
  <c r="AE199" i="6"/>
  <c r="BU197" i="6"/>
  <c r="AB196" i="6"/>
  <c r="BI193" i="6"/>
  <c r="AH192" i="6"/>
  <c r="G191" i="6"/>
  <c r="AW189" i="6"/>
  <c r="V188" i="6"/>
  <c r="BL186" i="6"/>
  <c r="AK184" i="6"/>
  <c r="J183" i="6"/>
  <c r="AZ181" i="6"/>
  <c r="Y180" i="6"/>
  <c r="BO178" i="6"/>
  <c r="AN177" i="6"/>
  <c r="M168" i="6"/>
  <c r="BC166" i="6"/>
  <c r="AB165" i="6"/>
  <c r="BR163" i="6"/>
  <c r="AQ162" i="6"/>
  <c r="P161" i="6"/>
  <c r="BF159" i="6"/>
  <c r="AE158" i="6"/>
  <c r="BU156" i="6"/>
  <c r="AT155" i="6"/>
  <c r="S154" i="6"/>
  <c r="BI152" i="6"/>
  <c r="AH151" i="6"/>
  <c r="G150" i="6"/>
  <c r="AW148" i="6"/>
  <c r="V147" i="6"/>
  <c r="BL144" i="6"/>
  <c r="AK143" i="6"/>
  <c r="J142" i="6"/>
  <c r="AD196" i="6"/>
  <c r="BK193" i="6"/>
  <c r="AJ192" i="6"/>
  <c r="I191" i="6"/>
  <c r="AY189" i="6"/>
  <c r="X188" i="6"/>
  <c r="BN186" i="6"/>
  <c r="AM184" i="6"/>
  <c r="L183" i="6"/>
  <c r="BB181" i="6"/>
  <c r="AA180" i="6"/>
  <c r="BQ178" i="6"/>
  <c r="AP177" i="6"/>
  <c r="O168" i="6"/>
  <c r="BE166" i="6"/>
  <c r="AD165" i="6"/>
  <c r="BT163" i="6"/>
  <c r="AS162" i="6"/>
  <c r="R161" i="6"/>
  <c r="BH159" i="6"/>
  <c r="AG158" i="6"/>
  <c r="BW156" i="6"/>
  <c r="AV155" i="6"/>
  <c r="U154" i="6"/>
  <c r="BK152" i="6"/>
  <c r="AJ151" i="6"/>
  <c r="I150" i="6"/>
  <c r="AY148" i="6"/>
  <c r="X147" i="6"/>
  <c r="BN144" i="6"/>
  <c r="AM143" i="6"/>
  <c r="L142" i="6"/>
  <c r="AH196" i="6"/>
  <c r="BL193" i="6"/>
  <c r="AK192" i="6"/>
  <c r="J191" i="6"/>
  <c r="AZ189" i="6"/>
  <c r="Y188" i="6"/>
  <c r="AE188" i="6"/>
  <c r="BC186" i="6"/>
  <c r="AB184" i="6"/>
  <c r="BR182" i="6"/>
  <c r="AQ181" i="6"/>
  <c r="P180" i="6"/>
  <c r="BF178" i="6"/>
  <c r="AE177" i="6"/>
  <c r="BU167" i="6"/>
  <c r="AT166" i="6"/>
  <c r="S165" i="6"/>
  <c r="BI163" i="6"/>
  <c r="AH162" i="6"/>
  <c r="G161" i="6"/>
  <c r="AW159" i="6"/>
  <c r="V158" i="6"/>
  <c r="BL156" i="6"/>
  <c r="AK155" i="6"/>
  <c r="J154" i="6"/>
  <c r="AZ152" i="6"/>
  <c r="Y151" i="6"/>
  <c r="BO149" i="6"/>
  <c r="AN148" i="6"/>
  <c r="M147" i="6"/>
  <c r="BC144" i="6"/>
  <c r="AB143" i="6"/>
  <c r="X196" i="6"/>
  <c r="BH193" i="6"/>
  <c r="AG192" i="6"/>
  <c r="BW190" i="6"/>
  <c r="AV189" i="6"/>
  <c r="U188" i="6"/>
  <c r="BK186" i="6"/>
  <c r="AJ184" i="6"/>
  <c r="I183" i="6"/>
  <c r="AY181" i="6"/>
  <c r="X180" i="6"/>
  <c r="BN178" i="6"/>
  <c r="AM177" i="6"/>
  <c r="L168" i="6"/>
  <c r="BB166" i="6"/>
  <c r="AA165" i="6"/>
  <c r="BQ163" i="6"/>
  <c r="AP162" i="6"/>
  <c r="O161" i="6"/>
  <c r="BE159" i="6"/>
  <c r="AD158" i="6"/>
  <c r="BT156" i="6"/>
  <c r="AS155" i="6"/>
  <c r="R154" i="6"/>
  <c r="BH152" i="6"/>
  <c r="AG151" i="6"/>
  <c r="BW149" i="6"/>
  <c r="AV148" i="6"/>
  <c r="U147" i="6"/>
  <c r="BK144" i="6"/>
  <c r="AJ143" i="6"/>
  <c r="BF141" i="6"/>
  <c r="BR139" i="6"/>
  <c r="AQ138" i="6"/>
  <c r="P137" i="6"/>
  <c r="BF135" i="6"/>
  <c r="AE134" i="6"/>
  <c r="BU132" i="6"/>
  <c r="AT129" i="6"/>
  <c r="S128" i="6"/>
  <c r="BI126" i="6"/>
  <c r="AH125" i="6"/>
  <c r="G124" i="6"/>
  <c r="AW122" i="6"/>
  <c r="V121" i="6"/>
  <c r="BL119" i="6"/>
  <c r="AK117" i="6"/>
  <c r="J116" i="6"/>
  <c r="AZ114" i="6"/>
  <c r="Y113" i="6"/>
  <c r="BO111" i="6"/>
  <c r="AN109" i="6"/>
  <c r="M108" i="6"/>
  <c r="BC106" i="6"/>
  <c r="AB105" i="6"/>
  <c r="BR103" i="6"/>
  <c r="AQ102" i="6"/>
  <c r="P100" i="6"/>
  <c r="BF98" i="6"/>
  <c r="AE97" i="6"/>
  <c r="BU95" i="6"/>
  <c r="AT94" i="6"/>
  <c r="S93" i="6"/>
  <c r="AG140" i="6"/>
  <c r="BW138" i="6"/>
  <c r="AV137" i="6"/>
  <c r="U136" i="6"/>
  <c r="BK134" i="6"/>
  <c r="AJ133" i="6"/>
  <c r="I132" i="6"/>
  <c r="AY128" i="6"/>
  <c r="X127" i="6"/>
  <c r="BN125" i="6"/>
  <c r="AM124" i="6"/>
  <c r="L123" i="6"/>
  <c r="BB121" i="6"/>
  <c r="AA120" i="6"/>
  <c r="BQ117" i="6"/>
  <c r="AP116" i="6"/>
  <c r="O115" i="6"/>
  <c r="BE113" i="6"/>
  <c r="AD112" i="6"/>
  <c r="BT109" i="6"/>
  <c r="AS108" i="6"/>
  <c r="R107" i="6"/>
  <c r="BH105" i="6"/>
  <c r="AG104" i="6"/>
  <c r="BW102" i="6"/>
  <c r="AV100" i="6"/>
  <c r="U99" i="6"/>
  <c r="BK97" i="6"/>
  <c r="AJ96" i="6"/>
  <c r="I95" i="6"/>
  <c r="AY93" i="6"/>
  <c r="BL140" i="6"/>
  <c r="AK139" i="6"/>
  <c r="J138" i="6"/>
  <c r="AZ136" i="6"/>
  <c r="Y135" i="6"/>
  <c r="BO133" i="6"/>
  <c r="AN132" i="6"/>
  <c r="M129" i="6"/>
  <c r="BC127" i="6"/>
  <c r="AB126" i="6"/>
  <c r="BR124" i="6"/>
  <c r="AQ123" i="6"/>
  <c r="P122" i="6"/>
  <c r="BF120" i="6"/>
  <c r="AE119" i="6"/>
  <c r="BU116" i="6"/>
  <c r="AT115" i="6"/>
  <c r="S114" i="6"/>
  <c r="BI112" i="6"/>
  <c r="AH111" i="6"/>
  <c r="G109" i="6"/>
  <c r="AW107" i="6"/>
  <c r="V106" i="6"/>
  <c r="BL104" i="6"/>
  <c r="AK103" i="6"/>
  <c r="J102" i="6"/>
  <c r="AZ99" i="6"/>
  <c r="Y98" i="6"/>
  <c r="BO96" i="6"/>
  <c r="AN95" i="6"/>
  <c r="M94" i="6"/>
  <c r="BB141" i="6"/>
  <c r="BQ139" i="6"/>
  <c r="AP138" i="6"/>
  <c r="O137" i="6"/>
  <c r="BE135" i="6"/>
  <c r="AD134" i="6"/>
  <c r="BT132" i="6"/>
  <c r="AS129" i="6"/>
  <c r="R128" i="6"/>
  <c r="BH126" i="6"/>
  <c r="AG125" i="6"/>
  <c r="BW123" i="6"/>
  <c r="AV122" i="6"/>
  <c r="U121" i="6"/>
  <c r="BK119" i="6"/>
  <c r="AJ117" i="6"/>
  <c r="I116" i="6"/>
  <c r="AY114" i="6"/>
  <c r="X113" i="6"/>
  <c r="BN111" i="6"/>
  <c r="AM109" i="6"/>
  <c r="L108" i="6"/>
  <c r="BB106" i="6"/>
  <c r="AA105" i="6"/>
  <c r="BQ103" i="6"/>
  <c r="AP102" i="6"/>
  <c r="O100" i="6"/>
  <c r="BE98" i="6"/>
  <c r="AD97" i="6"/>
  <c r="BT95" i="6"/>
  <c r="AS94" i="6"/>
  <c r="R93" i="6"/>
  <c r="AK188" i="6"/>
  <c r="BI186" i="6"/>
  <c r="AH184" i="6"/>
  <c r="G183" i="6"/>
  <c r="AW181" i="6"/>
  <c r="V180" i="6"/>
  <c r="BL178" i="6"/>
  <c r="AK177" i="6"/>
  <c r="J168" i="6"/>
  <c r="AZ166" i="6"/>
  <c r="Y165" i="6"/>
  <c r="BO163" i="6"/>
  <c r="AN162" i="6"/>
  <c r="M161" i="6"/>
  <c r="BC159" i="6"/>
  <c r="AB158" i="6"/>
  <c r="BR156" i="6"/>
  <c r="AQ155" i="6"/>
  <c r="P154" i="6"/>
  <c r="BF152" i="6"/>
  <c r="AE151" i="6"/>
  <c r="BU149" i="6"/>
  <c r="AT148" i="6"/>
  <c r="S147" i="6"/>
  <c r="BI144" i="6"/>
  <c r="AH143" i="6"/>
  <c r="AJ196" i="6"/>
  <c r="BN193" i="6"/>
  <c r="AM192" i="6"/>
  <c r="L191" i="6"/>
  <c r="BB189" i="6"/>
  <c r="AA188" i="6"/>
  <c r="BQ186" i="6"/>
  <c r="AP184" i="6"/>
  <c r="O183" i="6"/>
  <c r="BE181" i="6"/>
  <c r="AD180" i="6"/>
  <c r="BT178" i="6"/>
  <c r="AS177" i="6"/>
  <c r="R168" i="6"/>
  <c r="BH166" i="6"/>
  <c r="AG165" i="6"/>
  <c r="BW163" i="6"/>
  <c r="AV162" i="6"/>
  <c r="U161" i="6"/>
  <c r="BK159" i="6"/>
  <c r="AJ158" i="6"/>
  <c r="I157" i="6"/>
  <c r="AY155" i="6"/>
  <c r="X154" i="6"/>
  <c r="BN152" i="6"/>
  <c r="AM151" i="6"/>
  <c r="L150" i="6"/>
  <c r="BB148" i="6"/>
  <c r="AA147" i="6"/>
  <c r="BQ144" i="6"/>
  <c r="AP143" i="6"/>
  <c r="BR141" i="6"/>
  <c r="G140" i="6"/>
  <c r="AW138" i="6"/>
  <c r="V137" i="6"/>
  <c r="BL135" i="6"/>
  <c r="AK134" i="6"/>
  <c r="J133" i="6"/>
  <c r="AZ129" i="6"/>
  <c r="Y128" i="6"/>
  <c r="BO126" i="6"/>
  <c r="AN125" i="6"/>
  <c r="M124" i="6"/>
  <c r="BC122" i="6"/>
  <c r="AB121" i="6"/>
  <c r="BR119" i="6"/>
  <c r="AQ117" i="6"/>
  <c r="P116" i="6"/>
  <c r="BF114" i="6"/>
  <c r="AE113" i="6"/>
  <c r="BU111" i="6"/>
  <c r="AT109" i="6"/>
  <c r="S108" i="6"/>
  <c r="BI106" i="6"/>
  <c r="AH105" i="6"/>
  <c r="G104" i="6"/>
  <c r="AW102" i="6"/>
  <c r="V100" i="6"/>
  <c r="BL98" i="6"/>
  <c r="AK97" i="6"/>
  <c r="J96" i="6"/>
  <c r="AZ94" i="6"/>
  <c r="Y93" i="6"/>
  <c r="AM140" i="6"/>
  <c r="L139" i="6"/>
  <c r="BB137" i="6"/>
  <c r="AA136" i="6"/>
  <c r="BQ134" i="6"/>
  <c r="AP133" i="6"/>
  <c r="O132" i="6"/>
  <c r="BE128" i="6"/>
  <c r="AD127" i="6"/>
  <c r="BT125" i="6"/>
  <c r="AS124" i="6"/>
  <c r="R123" i="6"/>
  <c r="BH121" i="6"/>
  <c r="AG120" i="6"/>
  <c r="BW117" i="6"/>
  <c r="AV116" i="6"/>
  <c r="U115" i="6"/>
  <c r="BK113" i="6"/>
  <c r="AJ112" i="6"/>
  <c r="I111" i="6"/>
  <c r="AY108" i="6"/>
  <c r="X107" i="6"/>
  <c r="BN105" i="6"/>
  <c r="AM104" i="6"/>
  <c r="L103" i="6"/>
  <c r="BB100" i="6"/>
  <c r="AA99" i="6"/>
  <c r="BQ97" i="6"/>
  <c r="AP96" i="6"/>
  <c r="O95" i="6"/>
  <c r="BE93" i="6"/>
  <c r="BU140" i="6"/>
  <c r="AQ139" i="6"/>
  <c r="P138" i="6"/>
  <c r="BF136" i="6"/>
  <c r="AE135" i="6"/>
  <c r="BU133" i="6"/>
  <c r="AT132" i="6"/>
  <c r="S129" i="6"/>
  <c r="BI127" i="6"/>
  <c r="AH126" i="6"/>
  <c r="G125" i="6"/>
  <c r="AW123" i="6"/>
  <c r="V122" i="6"/>
  <c r="BL120" i="6"/>
  <c r="AK119" i="6"/>
  <c r="J117" i="6"/>
  <c r="AZ115" i="6"/>
  <c r="Y114" i="6"/>
  <c r="BO112" i="6"/>
  <c r="AN111" i="6"/>
  <c r="M109" i="6"/>
  <c r="BC107" i="6"/>
  <c r="AB106" i="6"/>
  <c r="BR104" i="6"/>
  <c r="AQ103" i="6"/>
  <c r="P102" i="6"/>
  <c r="BF99" i="6"/>
  <c r="AE98" i="6"/>
  <c r="BU96" i="6"/>
  <c r="AT95" i="6"/>
  <c r="S94" i="6"/>
  <c r="BN141" i="6"/>
  <c r="BW139" i="6"/>
  <c r="AV138" i="6"/>
  <c r="U137" i="6"/>
  <c r="BK135" i="6"/>
  <c r="AJ134" i="6"/>
  <c r="I133" i="6"/>
  <c r="AY129" i="6"/>
  <c r="X128" i="6"/>
  <c r="BN126" i="6"/>
  <c r="AM125" i="6"/>
  <c r="L124" i="6"/>
  <c r="BB122" i="6"/>
  <c r="AA121" i="6"/>
  <c r="BQ119" i="6"/>
  <c r="AP117" i="6"/>
  <c r="O116" i="6"/>
  <c r="BE114" i="6"/>
  <c r="AD113" i="6"/>
  <c r="BT111" i="6"/>
  <c r="AS109" i="6"/>
  <c r="R108" i="6"/>
  <c r="BH106" i="6"/>
  <c r="AG105" i="6"/>
  <c r="BW103" i="6"/>
  <c r="AV102" i="6"/>
  <c r="U100" i="6"/>
  <c r="BK98" i="6"/>
  <c r="AJ97" i="6"/>
  <c r="I96" i="6"/>
  <c r="AY94" i="6"/>
  <c r="X93" i="6"/>
  <c r="G188" i="6"/>
  <c r="AQ186" i="6"/>
  <c r="AQ185" i="6" s="1"/>
  <c r="P184" i="6"/>
  <c r="BF182" i="6"/>
  <c r="AE181" i="6"/>
  <c r="BU179" i="6"/>
  <c r="AT178" i="6"/>
  <c r="S177" i="6"/>
  <c r="BI167" i="6"/>
  <c r="AH166" i="6"/>
  <c r="G165" i="6"/>
  <c r="AW163" i="6"/>
  <c r="V162" i="6"/>
  <c r="BL160" i="6"/>
  <c r="AK159" i="6"/>
  <c r="J158" i="6"/>
  <c r="AZ156" i="6"/>
  <c r="Y155" i="6"/>
  <c r="BO153" i="6"/>
  <c r="AN152" i="6"/>
  <c r="M151" i="6"/>
  <c r="BC149" i="6"/>
  <c r="AB148" i="6"/>
  <c r="BR146" i="6"/>
  <c r="AQ144" i="6"/>
  <c r="P143" i="6"/>
  <c r="BW195" i="6"/>
  <c r="AV193" i="6"/>
  <c r="U192" i="6"/>
  <c r="BK190" i="6"/>
  <c r="AJ189" i="6"/>
  <c r="R212" i="6"/>
  <c r="AJ210" i="6"/>
  <c r="I209" i="6"/>
  <c r="AY207" i="6"/>
  <c r="X206" i="6"/>
  <c r="BN204" i="6"/>
  <c r="AM203" i="6"/>
  <c r="L201" i="6"/>
  <c r="BB199" i="6"/>
  <c r="AA198" i="6"/>
  <c r="BQ196" i="6"/>
  <c r="J244" i="6"/>
  <c r="AZ242" i="6"/>
  <c r="Y241" i="6"/>
  <c r="BO239" i="6"/>
  <c r="AN238" i="6"/>
  <c r="M237" i="6"/>
  <c r="BC235" i="6"/>
  <c r="AB234" i="6"/>
  <c r="BR232" i="6"/>
  <c r="AQ231" i="6"/>
  <c r="P230" i="6"/>
  <c r="BF227" i="6"/>
  <c r="AE226" i="6"/>
  <c r="BU224" i="6"/>
  <c r="AT223" i="6"/>
  <c r="S222" i="6"/>
  <c r="BI220" i="6"/>
  <c r="AH219" i="6"/>
  <c r="G218" i="6"/>
  <c r="AW216" i="6"/>
  <c r="V213" i="6"/>
  <c r="BL211" i="6"/>
  <c r="AK210" i="6"/>
  <c r="J209" i="6"/>
  <c r="AZ207" i="6"/>
  <c r="Y206" i="6"/>
  <c r="BO204" i="6"/>
  <c r="AN203" i="6"/>
  <c r="M201" i="6"/>
  <c r="BC199" i="6"/>
  <c r="AB198" i="6"/>
  <c r="BR196" i="6"/>
  <c r="P195" i="6"/>
  <c r="BF192" i="6"/>
  <c r="AE191" i="6"/>
  <c r="BU189" i="6"/>
  <c r="AT188" i="6"/>
  <c r="S187" i="6"/>
  <c r="BI184" i="6"/>
  <c r="AH183" i="6"/>
  <c r="G182" i="6"/>
  <c r="AW180" i="6"/>
  <c r="V179" i="6"/>
  <c r="BL177" i="6"/>
  <c r="AK168" i="6"/>
  <c r="J167" i="6"/>
  <c r="AZ165" i="6"/>
  <c r="Y164" i="6"/>
  <c r="BO162" i="6"/>
  <c r="AN161" i="6"/>
  <c r="M160" i="6"/>
  <c r="BC158" i="6"/>
  <c r="AB157" i="6"/>
  <c r="BR155" i="6"/>
  <c r="AQ154" i="6"/>
  <c r="P153" i="6"/>
  <c r="BF151" i="6"/>
  <c r="AE150" i="6"/>
  <c r="BU148" i="6"/>
  <c r="AT147" i="6"/>
  <c r="S146" i="6"/>
  <c r="BI143" i="6"/>
  <c r="AH142" i="6"/>
  <c r="G141" i="6"/>
  <c r="R195" i="6"/>
  <c r="BH192" i="6"/>
  <c r="AG191" i="6"/>
  <c r="BW189" i="6"/>
  <c r="AV188" i="6"/>
  <c r="U187" i="6"/>
  <c r="BK184" i="6"/>
  <c r="AJ183" i="6"/>
  <c r="I182" i="6"/>
  <c r="AY180" i="6"/>
  <c r="X179" i="6"/>
  <c r="BN177" i="6"/>
  <c r="AM168" i="6"/>
  <c r="L167" i="6"/>
  <c r="BB165" i="6"/>
  <c r="AA164" i="6"/>
  <c r="BQ162" i="6"/>
  <c r="AP161" i="6"/>
  <c r="O160" i="6"/>
  <c r="BE158" i="6"/>
  <c r="AD157" i="6"/>
  <c r="BT155" i="6"/>
  <c r="AS154" i="6"/>
  <c r="R153" i="6"/>
  <c r="BH151" i="6"/>
  <c r="AG150" i="6"/>
  <c r="BW148" i="6"/>
  <c r="AV147" i="6"/>
  <c r="U146" i="6"/>
  <c r="BK143" i="6"/>
  <c r="AJ142" i="6"/>
  <c r="I141" i="6"/>
  <c r="S195" i="6"/>
  <c r="S194" i="6" s="1"/>
  <c r="BI192" i="6"/>
  <c r="AH191" i="6"/>
  <c r="G190" i="6"/>
  <c r="AW188" i="6"/>
  <c r="J189" i="6"/>
  <c r="J187" i="6"/>
  <c r="AZ184" i="6"/>
  <c r="Y183" i="6"/>
  <c r="BO181" i="6"/>
  <c r="AN180" i="6"/>
  <c r="M179" i="6"/>
  <c r="BC177" i="6"/>
  <c r="AB168" i="6"/>
  <c r="BR166" i="6"/>
  <c r="AQ165" i="6"/>
  <c r="P164" i="6"/>
  <c r="BF162" i="6"/>
  <c r="AE161" i="6"/>
  <c r="BU159" i="6"/>
  <c r="AT158" i="6"/>
  <c r="S157" i="6"/>
  <c r="BI155" i="6"/>
  <c r="AH154" i="6"/>
  <c r="G153" i="6"/>
  <c r="AW151" i="6"/>
  <c r="V150" i="6"/>
  <c r="BL148" i="6"/>
  <c r="AK147" i="6"/>
  <c r="J146" i="6"/>
  <c r="AZ143" i="6"/>
  <c r="Y142" i="6"/>
  <c r="O195" i="6"/>
  <c r="BE192" i="6"/>
  <c r="AD191" i="6"/>
  <c r="BT189" i="6"/>
  <c r="AS188" i="6"/>
  <c r="R187" i="6"/>
  <c r="BH184" i="6"/>
  <c r="AG183" i="6"/>
  <c r="BW181" i="6"/>
  <c r="AV180" i="6"/>
  <c r="U179" i="6"/>
  <c r="BK177" i="6"/>
  <c r="AJ168" i="6"/>
  <c r="I167" i="6"/>
  <c r="AY165" i="6"/>
  <c r="X164" i="6"/>
  <c r="BN162" i="6"/>
  <c r="AM161" i="6"/>
  <c r="L160" i="6"/>
  <c r="BB158" i="6"/>
  <c r="AA157" i="6"/>
  <c r="BQ155" i="6"/>
  <c r="AP154" i="6"/>
  <c r="O153" i="6"/>
  <c r="BE151" i="6"/>
  <c r="AD150" i="6"/>
  <c r="BT148" i="6"/>
  <c r="AS147" i="6"/>
  <c r="R146" i="6"/>
  <c r="BH143" i="6"/>
  <c r="AG142" i="6"/>
  <c r="Y140" i="6"/>
  <c r="BO138" i="6"/>
  <c r="AN137" i="6"/>
  <c r="M136" i="6"/>
  <c r="BC134" i="6"/>
  <c r="AB133" i="6"/>
  <c r="BR129" i="6"/>
  <c r="AQ128" i="6"/>
  <c r="P127" i="6"/>
  <c r="BF125" i="6"/>
  <c r="AE124" i="6"/>
  <c r="BU122" i="6"/>
  <c r="AT121" i="6"/>
  <c r="S120" i="6"/>
  <c r="BI117" i="6"/>
  <c r="AH116" i="6"/>
  <c r="G115" i="6"/>
  <c r="AW113" i="6"/>
  <c r="V112" i="6"/>
  <c r="BL109" i="6"/>
  <c r="AK108" i="6"/>
  <c r="J107" i="6"/>
  <c r="AZ105" i="6"/>
  <c r="Y104" i="6"/>
  <c r="BO102" i="6"/>
  <c r="AN100" i="6"/>
  <c r="M99" i="6"/>
  <c r="BC97" i="6"/>
  <c r="AB96" i="6"/>
  <c r="BR94" i="6"/>
  <c r="AQ93" i="6"/>
  <c r="BE140" i="6"/>
  <c r="AD139" i="6"/>
  <c r="BT137" i="6"/>
  <c r="AS136" i="6"/>
  <c r="R135" i="6"/>
  <c r="BH133" i="6"/>
  <c r="AG132" i="6"/>
  <c r="BW128" i="6"/>
  <c r="AV127" i="6"/>
  <c r="U126" i="6"/>
  <c r="BK124" i="6"/>
  <c r="AJ123" i="6"/>
  <c r="I122" i="6"/>
  <c r="AY120" i="6"/>
  <c r="X119" i="6"/>
  <c r="BN116" i="6"/>
  <c r="AM115" i="6"/>
  <c r="L114" i="6"/>
  <c r="BB112" i="6"/>
  <c r="AA111" i="6"/>
  <c r="BQ108" i="6"/>
  <c r="AP107" i="6"/>
  <c r="O106" i="6"/>
  <c r="BE104" i="6"/>
  <c r="AD103" i="6"/>
  <c r="BT100" i="6"/>
  <c r="AS99" i="6"/>
  <c r="R98" i="6"/>
  <c r="BH96" i="6"/>
  <c r="AG95" i="6"/>
  <c r="BW93" i="6"/>
  <c r="AN141" i="6"/>
  <c r="BI139" i="6"/>
  <c r="AH138" i="6"/>
  <c r="G137" i="6"/>
  <c r="AW135" i="6"/>
  <c r="V134" i="6"/>
  <c r="BL132" i="6"/>
  <c r="AK129" i="6"/>
  <c r="J128" i="6"/>
  <c r="AZ126" i="6"/>
  <c r="Y125" i="6"/>
  <c r="BO123" i="6"/>
  <c r="AN122" i="6"/>
  <c r="M121" i="6"/>
  <c r="BC119" i="6"/>
  <c r="AB117" i="6"/>
  <c r="BR115" i="6"/>
  <c r="AQ114" i="6"/>
  <c r="P113" i="6"/>
  <c r="BF111" i="6"/>
  <c r="AE109" i="6"/>
  <c r="BU107" i="6"/>
  <c r="AT106" i="6"/>
  <c r="S105" i="6"/>
  <c r="BI103" i="6"/>
  <c r="AH102" i="6"/>
  <c r="G100" i="6"/>
  <c r="AW98" i="6"/>
  <c r="V97" i="6"/>
  <c r="BL95" i="6"/>
  <c r="AK94" i="6"/>
  <c r="J93" i="6"/>
  <c r="X140" i="6"/>
  <c r="BN138" i="6"/>
  <c r="AM137" i="6"/>
  <c r="L136" i="6"/>
  <c r="BB134" i="6"/>
  <c r="AA133" i="6"/>
  <c r="BQ129" i="6"/>
  <c r="AP128" i="6"/>
  <c r="O127" i="6"/>
  <c r="BE125" i="6"/>
  <c r="AD124" i="6"/>
  <c r="BT122" i="6"/>
  <c r="AS121" i="6"/>
  <c r="R120" i="6"/>
  <c r="BH117" i="6"/>
  <c r="AG116" i="6"/>
  <c r="BW114" i="6"/>
  <c r="AV113" i="6"/>
  <c r="U112" i="6"/>
  <c r="BK109" i="6"/>
  <c r="AJ108" i="6"/>
  <c r="I107" i="6"/>
  <c r="AY105" i="6"/>
  <c r="X104" i="6"/>
  <c r="BN102" i="6"/>
  <c r="AM100" i="6"/>
  <c r="L99" i="6"/>
  <c r="BB97" i="6"/>
  <c r="AA96" i="6"/>
  <c r="BQ94" i="6"/>
  <c r="AP93" i="6"/>
  <c r="AH189" i="6"/>
  <c r="P187" i="6"/>
  <c r="BF184" i="6"/>
  <c r="AE183" i="6"/>
  <c r="BU181" i="6"/>
  <c r="AT180" i="6"/>
  <c r="S179" i="6"/>
  <c r="BI177" i="6"/>
  <c r="AH168" i="6"/>
  <c r="G167" i="6"/>
  <c r="AW165" i="6"/>
  <c r="V164" i="6"/>
  <c r="BL162" i="6"/>
  <c r="AK161" i="6"/>
  <c r="J160" i="6"/>
  <c r="AZ158" i="6"/>
  <c r="Y157" i="6"/>
  <c r="BO155" i="6"/>
  <c r="AN154" i="6"/>
  <c r="M153" i="6"/>
  <c r="BC151" i="6"/>
  <c r="AB150" i="6"/>
  <c r="BR148" i="6"/>
  <c r="AQ147" i="6"/>
  <c r="P146" i="6"/>
  <c r="BF143" i="6"/>
  <c r="AE142" i="6"/>
  <c r="U195" i="6"/>
  <c r="U194" i="6" s="1"/>
  <c r="BK192" i="6"/>
  <c r="AJ191" i="6"/>
  <c r="I190" i="6"/>
  <c r="AY188" i="6"/>
  <c r="X187" i="6"/>
  <c r="BN184" i="6"/>
  <c r="AM183" i="6"/>
  <c r="L182" i="6"/>
  <c r="BB180" i="6"/>
  <c r="AA179" i="6"/>
  <c r="BQ177" i="6"/>
  <c r="AP168" i="6"/>
  <c r="O167" i="6"/>
  <c r="BE165" i="6"/>
  <c r="AD164" i="6"/>
  <c r="BT162" i="6"/>
  <c r="AS161" i="6"/>
  <c r="R160" i="6"/>
  <c r="BH158" i="6"/>
  <c r="AG157" i="6"/>
  <c r="BW155" i="6"/>
  <c r="AV154" i="6"/>
  <c r="U153" i="6"/>
  <c r="BK151" i="6"/>
  <c r="AJ150" i="6"/>
  <c r="I149" i="6"/>
  <c r="AY147" i="6"/>
  <c r="X146" i="6"/>
  <c r="BN143" i="6"/>
  <c r="AM142" i="6"/>
  <c r="AE140" i="6"/>
  <c r="BU138" i="6"/>
  <c r="AT137" i="6"/>
  <c r="S136" i="6"/>
  <c r="BI134" i="6"/>
  <c r="AH133" i="6"/>
  <c r="G132" i="6"/>
  <c r="AW128" i="6"/>
  <c r="V127" i="6"/>
  <c r="BL125" i="6"/>
  <c r="AK124" i="6"/>
  <c r="J123" i="6"/>
  <c r="AZ121" i="6"/>
  <c r="Y120" i="6"/>
  <c r="BO117" i="6"/>
  <c r="AN116" i="6"/>
  <c r="M115" i="6"/>
  <c r="BC113" i="6"/>
  <c r="AB112" i="6"/>
  <c r="BR109" i="6"/>
  <c r="AQ108" i="6"/>
  <c r="P107" i="6"/>
  <c r="BF105" i="6"/>
  <c r="AE104" i="6"/>
  <c r="BU102" i="6"/>
  <c r="AT100" i="6"/>
  <c r="S99" i="6"/>
  <c r="BI97" i="6"/>
  <c r="AH96" i="6"/>
  <c r="G95" i="6"/>
  <c r="AW93" i="6"/>
  <c r="BK140" i="6"/>
  <c r="AJ139" i="6"/>
  <c r="I138" i="6"/>
  <c r="AY136" i="6"/>
  <c r="X135" i="6"/>
  <c r="BN133" i="6"/>
  <c r="AM132" i="6"/>
  <c r="L129" i="6"/>
  <c r="BB127" i="6"/>
  <c r="AA126" i="6"/>
  <c r="BQ124" i="6"/>
  <c r="AP123" i="6"/>
  <c r="O122" i="6"/>
  <c r="BE120" i="6"/>
  <c r="AD119" i="6"/>
  <c r="BT116" i="6"/>
  <c r="AS115" i="6"/>
  <c r="R114" i="6"/>
  <c r="BH112" i="6"/>
  <c r="AG111" i="6"/>
  <c r="BW108" i="6"/>
  <c r="AV107" i="6"/>
  <c r="U106" i="6"/>
  <c r="BK104" i="6"/>
  <c r="AJ103" i="6"/>
  <c r="I102" i="6"/>
  <c r="AY99" i="6"/>
  <c r="X98" i="6"/>
  <c r="BN96" i="6"/>
  <c r="AM95" i="6"/>
  <c r="L94" i="6"/>
  <c r="AZ141" i="6"/>
  <c r="BO139" i="6"/>
  <c r="AN138" i="6"/>
  <c r="M137" i="6"/>
  <c r="BC135" i="6"/>
  <c r="AB134" i="6"/>
  <c r="BR132" i="6"/>
  <c r="AQ129" i="6"/>
  <c r="P128" i="6"/>
  <c r="BF126" i="6"/>
  <c r="AE125" i="6"/>
  <c r="BU123" i="6"/>
  <c r="AT122" i="6"/>
  <c r="S121" i="6"/>
  <c r="BI119" i="6"/>
  <c r="AH117" i="6"/>
  <c r="G116" i="6"/>
  <c r="AW114" i="6"/>
  <c r="V113" i="6"/>
  <c r="BL111" i="6"/>
  <c r="AK109" i="6"/>
  <c r="J108" i="6"/>
  <c r="AZ106" i="6"/>
  <c r="Y105" i="6"/>
  <c r="BO103" i="6"/>
  <c r="AN102" i="6"/>
  <c r="M100" i="6"/>
  <c r="BC98" i="6"/>
  <c r="AB97" i="6"/>
  <c r="BR95" i="6"/>
  <c r="AQ94" i="6"/>
  <c r="P93" i="6"/>
  <c r="AD140" i="6"/>
  <c r="BT138" i="6"/>
  <c r="AS137" i="6"/>
  <c r="R136" i="6"/>
  <c r="BH134" i="6"/>
  <c r="AG133" i="6"/>
  <c r="BW129" i="6"/>
  <c r="AV128" i="6"/>
  <c r="U127" i="6"/>
  <c r="BK125" i="6"/>
  <c r="AJ124" i="6"/>
  <c r="I123" i="6"/>
  <c r="AY121" i="6"/>
  <c r="X120" i="6"/>
  <c r="BN117" i="6"/>
  <c r="AM116" i="6"/>
  <c r="L115" i="6"/>
  <c r="BB113" i="6"/>
  <c r="AA112" i="6"/>
  <c r="BQ109" i="6"/>
  <c r="AP108" i="6"/>
  <c r="O107" i="6"/>
  <c r="BE105" i="6"/>
  <c r="AD104" i="6"/>
  <c r="BT102" i="6"/>
  <c r="AS100" i="6"/>
  <c r="R99" i="6"/>
  <c r="BH97" i="6"/>
  <c r="AG96" i="6"/>
  <c r="BW94" i="6"/>
  <c r="AV93" i="6"/>
  <c r="BC188" i="6"/>
  <c r="BO186" i="6"/>
  <c r="BO185" i="6" s="1"/>
  <c r="AN184" i="6"/>
  <c r="M183" i="6"/>
  <c r="BC181" i="6"/>
  <c r="AB180" i="6"/>
  <c r="BR178" i="6"/>
  <c r="AQ177" i="6"/>
  <c r="P168" i="6"/>
  <c r="BF166" i="6"/>
  <c r="AE165" i="6"/>
  <c r="BU163" i="6"/>
  <c r="AT162" i="6"/>
  <c r="S161" i="6"/>
  <c r="BI159" i="6"/>
  <c r="AH158" i="6"/>
  <c r="G157" i="6"/>
  <c r="AW155" i="6"/>
  <c r="V154" i="6"/>
  <c r="BL152" i="6"/>
  <c r="AK151" i="6"/>
  <c r="J150" i="6"/>
  <c r="AZ148" i="6"/>
  <c r="Y147" i="6"/>
  <c r="BO144" i="6"/>
  <c r="AN143" i="6"/>
  <c r="AV196" i="6"/>
  <c r="BT193" i="6"/>
  <c r="AS192" i="6"/>
  <c r="R191" i="6"/>
  <c r="BH189" i="6"/>
  <c r="AG188" i="6"/>
  <c r="BW186" i="6"/>
  <c r="BH93" i="6"/>
  <c r="R95" i="6"/>
  <c r="AS96" i="6"/>
  <c r="BT97" i="6"/>
  <c r="AD99" i="6"/>
  <c r="BE100" i="6"/>
  <c r="O103" i="6"/>
  <c r="AP104" i="6"/>
  <c r="BQ105" i="6"/>
  <c r="AA107" i="6"/>
  <c r="BB108" i="6"/>
  <c r="L111" i="6"/>
  <c r="AM112" i="6"/>
  <c r="BN113" i="6"/>
  <c r="X115" i="6"/>
  <c r="AY116" i="6"/>
  <c r="I119" i="6"/>
  <c r="AJ120" i="6"/>
  <c r="BK121" i="6"/>
  <c r="U123" i="6"/>
  <c r="AV124" i="6"/>
  <c r="BW125" i="6"/>
  <c r="AG127" i="6"/>
  <c r="BH128" i="6"/>
  <c r="R132" i="6"/>
  <c r="AS133" i="6"/>
  <c r="BT134" i="6"/>
  <c r="AD136" i="6"/>
  <c r="BE137" i="6"/>
  <c r="O139" i="6"/>
  <c r="AP140" i="6"/>
  <c r="AB93" i="6"/>
  <c r="BC94" i="6"/>
  <c r="M96" i="6"/>
  <c r="AN97" i="6"/>
  <c r="BO98" i="6"/>
  <c r="Y100" i="6"/>
  <c r="AZ102" i="6"/>
  <c r="J104" i="6"/>
  <c r="AK105" i="6"/>
  <c r="BL106" i="6"/>
  <c r="V108" i="6"/>
  <c r="AW109" i="6"/>
  <c r="G112" i="6"/>
  <c r="AH113" i="6"/>
  <c r="BI114" i="6"/>
  <c r="S116" i="6"/>
  <c r="AT117" i="6"/>
  <c r="BU119" i="6"/>
  <c r="AE121" i="6"/>
  <c r="BF122" i="6"/>
  <c r="P124" i="6"/>
  <c r="AQ125" i="6"/>
  <c r="BR126" i="6"/>
  <c r="AB128" i="6"/>
  <c r="BC129" i="6"/>
  <c r="M133" i="6"/>
  <c r="AN134" i="6"/>
  <c r="BO135" i="6"/>
  <c r="Y137" i="6"/>
  <c r="AZ138" i="6"/>
  <c r="J140" i="6"/>
  <c r="G142" i="6"/>
  <c r="X94" i="6"/>
  <c r="AY95" i="6"/>
  <c r="I97" i="6"/>
  <c r="AJ98" i="6"/>
  <c r="BK99" i="6"/>
  <c r="U102" i="6"/>
  <c r="AV103" i="6"/>
  <c r="BW104" i="6"/>
  <c r="AG106" i="6"/>
  <c r="BH107" i="6"/>
  <c r="R109" i="6"/>
  <c r="AS111" i="6"/>
  <c r="BT112" i="6"/>
  <c r="AD114" i="6"/>
  <c r="BE115" i="6"/>
  <c r="O117" i="6"/>
  <c r="AP119" i="6"/>
  <c r="BQ120" i="6"/>
  <c r="AA122" i="6"/>
  <c r="BB123" i="6"/>
  <c r="L125" i="6"/>
  <c r="AM126" i="6"/>
  <c r="BN127" i="6"/>
  <c r="X129" i="6"/>
  <c r="AY132" i="6"/>
  <c r="I134" i="6"/>
  <c r="AJ135" i="6"/>
  <c r="BK136" i="6"/>
  <c r="U138" i="6"/>
  <c r="AV139" i="6"/>
  <c r="L141" i="6"/>
  <c r="BI93" i="6"/>
  <c r="S95" i="6"/>
  <c r="AT96" i="6"/>
  <c r="BU97" i="6"/>
  <c r="AE99" i="6"/>
  <c r="BF100" i="6"/>
  <c r="P103" i="6"/>
  <c r="AQ104" i="6"/>
  <c r="BR105" i="6"/>
  <c r="AB107" i="6"/>
  <c r="BC108" i="6"/>
  <c r="M111" i="6"/>
  <c r="AN112" i="6"/>
  <c r="BO113" i="6"/>
  <c r="Y115" i="6"/>
  <c r="AZ116" i="6"/>
  <c r="J119" i="6"/>
  <c r="AK120" i="6"/>
  <c r="BL121" i="6"/>
  <c r="V123" i="6"/>
  <c r="AW124" i="6"/>
  <c r="G126" i="6"/>
  <c r="AH127" i="6"/>
  <c r="BI128" i="6"/>
  <c r="S132" i="6"/>
  <c r="AT133" i="6"/>
  <c r="BU134" i="6"/>
  <c r="AE136" i="6"/>
  <c r="BF137" i="6"/>
  <c r="P139" i="6"/>
  <c r="AQ140" i="6"/>
  <c r="AY142" i="6"/>
  <c r="I144" i="6"/>
  <c r="AJ146" i="6"/>
  <c r="BK147" i="6"/>
  <c r="U149" i="6"/>
  <c r="AV150" i="6"/>
  <c r="BW151" i="6"/>
  <c r="AG153" i="6"/>
  <c r="BH154" i="6"/>
  <c r="R156" i="6"/>
  <c r="AS157" i="6"/>
  <c r="BT158" i="6"/>
  <c r="AD160" i="6"/>
  <c r="BE161" i="6"/>
  <c r="O163" i="6"/>
  <c r="AP164" i="6"/>
  <c r="BQ165" i="6"/>
  <c r="AA167" i="6"/>
  <c r="BB168" i="6"/>
  <c r="L178" i="6"/>
  <c r="AM179" i="6"/>
  <c r="BN180" i="6"/>
  <c r="X182" i="6"/>
  <c r="AY183" i="6"/>
  <c r="I186" i="6"/>
  <c r="AJ187" i="6"/>
  <c r="BK188" i="6"/>
  <c r="U190" i="6"/>
  <c r="AV191" i="6"/>
  <c r="BW192" i="6"/>
  <c r="AG195" i="6"/>
  <c r="AQ142" i="6"/>
  <c r="BR143" i="6"/>
  <c r="AB146" i="6"/>
  <c r="BC147" i="6"/>
  <c r="M149" i="6"/>
  <c r="AN150" i="6"/>
  <c r="BO151" i="6"/>
  <c r="Y153" i="6"/>
  <c r="AZ154" i="6"/>
  <c r="J156" i="6"/>
  <c r="AK157" i="6"/>
  <c r="BL158" i="6"/>
  <c r="V160" i="6"/>
  <c r="AW161" i="6"/>
  <c r="G163" i="6"/>
  <c r="AH164" i="6"/>
  <c r="BI165" i="6"/>
  <c r="S167" i="6"/>
  <c r="AT168" i="6"/>
  <c r="BU177" i="6"/>
  <c r="AE179" i="6"/>
  <c r="BF180" i="6"/>
  <c r="P182" i="6"/>
  <c r="AQ183" i="6"/>
  <c r="BR184" i="6"/>
  <c r="AB187" i="6"/>
  <c r="M190" i="6"/>
  <c r="I94" i="6"/>
  <c r="AJ95" i="6"/>
  <c r="BK96" i="6"/>
  <c r="U98" i="6"/>
  <c r="AV99" i="6"/>
  <c r="BW100" i="6"/>
  <c r="AG103" i="6"/>
  <c r="BH104" i="6"/>
  <c r="R106" i="6"/>
  <c r="AS107" i="6"/>
  <c r="BT108" i="6"/>
  <c r="AD111" i="6"/>
  <c r="BE112" i="6"/>
  <c r="O114" i="6"/>
  <c r="AP115" i="6"/>
  <c r="BQ116" i="6"/>
  <c r="AA119" i="6"/>
  <c r="BB120" i="6"/>
  <c r="L122" i="6"/>
  <c r="AM123" i="6"/>
  <c r="BN124" i="6"/>
  <c r="X126" i="6"/>
  <c r="AY127" i="6"/>
  <c r="I129" i="6"/>
  <c r="AJ132" i="6"/>
  <c r="BK133" i="6"/>
  <c r="U135" i="6"/>
  <c r="AV136" i="6"/>
  <c r="BW137" i="6"/>
  <c r="AG139" i="6"/>
  <c r="BH140" i="6"/>
  <c r="AT93" i="6"/>
  <c r="BU94" i="6"/>
  <c r="AE96" i="6"/>
  <c r="BF97" i="6"/>
  <c r="P99" i="6"/>
  <c r="AQ100" i="6"/>
  <c r="BR102" i="6"/>
  <c r="AB104" i="6"/>
  <c r="BC105" i="6"/>
  <c r="M107" i="6"/>
  <c r="AN108" i="6"/>
  <c r="BO109" i="6"/>
  <c r="Y112" i="6"/>
  <c r="AZ113" i="6"/>
  <c r="J115" i="6"/>
  <c r="AK116" i="6"/>
  <c r="BL117" i="6"/>
  <c r="V120" i="6"/>
  <c r="AW121" i="6"/>
  <c r="G123" i="6"/>
  <c r="AH124" i="6"/>
  <c r="BI125" i="6"/>
  <c r="S127" i="6"/>
  <c r="AT128" i="6"/>
  <c r="BU129" i="6"/>
  <c r="AE133" i="6"/>
  <c r="BF134" i="6"/>
  <c r="P136" i="6"/>
  <c r="AQ137" i="6"/>
  <c r="BR138" i="6"/>
  <c r="AB140" i="6"/>
  <c r="O93" i="6"/>
  <c r="AP94" i="6"/>
  <c r="BQ95" i="6"/>
  <c r="AA97" i="6"/>
  <c r="BB98" i="6"/>
  <c r="L100" i="6"/>
  <c r="AM102" i="6"/>
  <c r="BN103" i="6"/>
  <c r="X105" i="6"/>
  <c r="AY106" i="6"/>
  <c r="I108" i="6"/>
  <c r="AJ109" i="6"/>
  <c r="BK111" i="6"/>
  <c r="U113" i="6"/>
  <c r="AV114" i="6"/>
  <c r="BW115" i="6"/>
  <c r="AG117" i="6"/>
  <c r="BH119" i="6"/>
  <c r="R121" i="6"/>
  <c r="AS122" i="6"/>
  <c r="BT123" i="6"/>
  <c r="AD125" i="6"/>
  <c r="BE126" i="6"/>
  <c r="O128" i="6"/>
  <c r="AP129" i="6"/>
  <c r="BQ132" i="6"/>
  <c r="AA134" i="6"/>
  <c r="BB135" i="6"/>
  <c r="L137" i="6"/>
  <c r="AM138" i="6"/>
  <c r="BN139" i="6"/>
  <c r="AV141" i="6"/>
  <c r="J94" i="6"/>
  <c r="AK95" i="6"/>
  <c r="BL96" i="6"/>
  <c r="V98" i="6"/>
  <c r="AW99" i="6"/>
  <c r="G102" i="6"/>
  <c r="AH103" i="6"/>
  <c r="BI104" i="6"/>
  <c r="S106" i="6"/>
  <c r="AT107" i="6"/>
  <c r="BU108" i="6"/>
  <c r="AE111" i="6"/>
  <c r="BF112" i="6"/>
  <c r="P114" i="6"/>
  <c r="AQ115" i="6"/>
  <c r="BR116" i="6"/>
  <c r="AB119" i="6"/>
  <c r="BC120" i="6"/>
  <c r="M122" i="6"/>
  <c r="AN123" i="6"/>
  <c r="BO124" i="6"/>
  <c r="Y126" i="6"/>
  <c r="AZ127" i="6"/>
  <c r="J129" i="6"/>
  <c r="AK132" i="6"/>
  <c r="BL133" i="6"/>
  <c r="V135" i="6"/>
  <c r="AW136" i="6"/>
  <c r="G138" i="6"/>
  <c r="AH139" i="6"/>
  <c r="BI140" i="6"/>
  <c r="BQ142" i="6"/>
  <c r="AA144" i="6"/>
  <c r="BB146" i="6"/>
  <c r="L148" i="6"/>
  <c r="AM149" i="6"/>
  <c r="BN150" i="6"/>
  <c r="X152" i="6"/>
  <c r="AY153" i="6"/>
  <c r="I155" i="6"/>
  <c r="AJ156" i="6"/>
  <c r="BK157" i="6"/>
  <c r="U159" i="6"/>
  <c r="AV160" i="6"/>
  <c r="BW161" i="6"/>
  <c r="AG163" i="6"/>
  <c r="BH164" i="6"/>
  <c r="R166" i="6"/>
  <c r="AS167" i="6"/>
  <c r="BT168" i="6"/>
  <c r="AD178" i="6"/>
  <c r="BE179" i="6"/>
  <c r="O181" i="6"/>
  <c r="AP182" i="6"/>
  <c r="BQ183" i="6"/>
  <c r="AY186" i="6"/>
  <c r="BK94" i="6"/>
  <c r="U96" i="6"/>
  <c r="AV97" i="6"/>
  <c r="BW98" i="6"/>
  <c r="AG100" i="6"/>
  <c r="BH102" i="6"/>
  <c r="R104" i="6"/>
  <c r="AS105" i="6"/>
  <c r="BT106" i="6"/>
  <c r="AD108" i="6"/>
  <c r="BE109" i="6"/>
  <c r="O112" i="6"/>
  <c r="AP113" i="6"/>
  <c r="BQ114" i="6"/>
  <c r="AA116" i="6"/>
  <c r="BB117" i="6"/>
  <c r="L120" i="6"/>
  <c r="AM121" i="6"/>
  <c r="BN122" i="6"/>
  <c r="X124" i="6"/>
  <c r="AY125" i="6"/>
  <c r="I127" i="6"/>
  <c r="AJ128" i="6"/>
  <c r="BK129" i="6"/>
  <c r="U133" i="6"/>
  <c r="AV134" i="6"/>
  <c r="BW135" i="6"/>
  <c r="AG137" i="6"/>
  <c r="BH138" i="6"/>
  <c r="R140" i="6"/>
  <c r="U142" i="6"/>
  <c r="AE94" i="6"/>
  <c r="BF95" i="6"/>
  <c r="P97" i="6"/>
  <c r="AQ98" i="6"/>
  <c r="BR99" i="6"/>
  <c r="AB102" i="6"/>
  <c r="BC103" i="6"/>
  <c r="M105" i="6"/>
  <c r="AN106" i="6"/>
  <c r="BO107" i="6"/>
  <c r="Y109" i="6"/>
  <c r="AZ111" i="6"/>
  <c r="J113" i="6"/>
  <c r="AK114" i="6"/>
  <c r="BL115" i="6"/>
  <c r="V117" i="6"/>
  <c r="AW119" i="6"/>
  <c r="G121" i="6"/>
  <c r="AH122" i="6"/>
  <c r="BI123" i="6"/>
  <c r="S125" i="6"/>
  <c r="AT126" i="6"/>
  <c r="BU127" i="6"/>
  <c r="AE129" i="6"/>
  <c r="BF132" i="6"/>
  <c r="P134" i="6"/>
  <c r="AQ135" i="6"/>
  <c r="BR136" i="6"/>
  <c r="AB138" i="6"/>
  <c r="BC139" i="6"/>
  <c r="AB141" i="6"/>
  <c r="BQ93" i="6"/>
  <c r="AA95" i="6"/>
  <c r="BB96" i="6"/>
  <c r="L98" i="6"/>
  <c r="AM99" i="6"/>
  <c r="BN100" i="6"/>
  <c r="X103" i="6"/>
  <c r="AY104" i="6"/>
  <c r="I106" i="6"/>
  <c r="AJ107" i="6"/>
  <c r="BK108" i="6"/>
  <c r="U111" i="6"/>
  <c r="AV112" i="6"/>
  <c r="BW113" i="6"/>
  <c r="AG115" i="6"/>
  <c r="BH116" i="6"/>
  <c r="R119" i="6"/>
  <c r="AS120" i="6"/>
  <c r="BT121" i="6"/>
  <c r="AD123" i="6"/>
  <c r="BE124" i="6"/>
  <c r="O126" i="6"/>
  <c r="AP127" i="6"/>
  <c r="BQ128" i="6"/>
  <c r="AA132" i="6"/>
  <c r="BB133" i="6"/>
  <c r="L135" i="6"/>
  <c r="AM136" i="6"/>
  <c r="BN137" i="6"/>
  <c r="X139" i="6"/>
  <c r="AY140" i="6"/>
  <c r="AK93" i="6"/>
  <c r="BL94" i="6"/>
  <c r="V96" i="6"/>
  <c r="AW97" i="6"/>
  <c r="G99" i="6"/>
  <c r="AH100" i="6"/>
  <c r="BI102" i="6"/>
  <c r="S104" i="6"/>
  <c r="AT105" i="6"/>
  <c r="BU106" i="6"/>
  <c r="AE108" i="6"/>
  <c r="BF109" i="6"/>
  <c r="P112" i="6"/>
  <c r="AQ113" i="6"/>
  <c r="BR114" i="6"/>
  <c r="AB116" i="6"/>
  <c r="BC117" i="6"/>
  <c r="M120" i="6"/>
  <c r="AN121" i="6"/>
  <c r="BO122" i="6"/>
  <c r="Y124" i="6"/>
  <c r="AZ125" i="6"/>
  <c r="J127" i="6"/>
  <c r="AK128" i="6"/>
  <c r="BL129" i="6"/>
  <c r="V133" i="6"/>
  <c r="AW134" i="6"/>
  <c r="G136" i="6"/>
  <c r="AH137" i="6"/>
  <c r="BI138" i="6"/>
  <c r="S140" i="6"/>
  <c r="AA142" i="6"/>
  <c r="BB143" i="6"/>
  <c r="L146" i="6"/>
  <c r="AM147" i="6"/>
  <c r="BN148" i="6"/>
  <c r="X150" i="6"/>
  <c r="AY151" i="6"/>
  <c r="I153" i="6"/>
  <c r="AJ154" i="6"/>
  <c r="BK155" i="6"/>
  <c r="U157" i="6"/>
  <c r="AV158" i="6"/>
  <c r="BW159" i="6"/>
  <c r="AG161" i="6"/>
  <c r="BH162" i="6"/>
  <c r="R164" i="6"/>
  <c r="AS165" i="6"/>
  <c r="BT166" i="6"/>
  <c r="AD168" i="6"/>
  <c r="BE177" i="6"/>
  <c r="O179" i="6"/>
  <c r="AP180" i="6"/>
  <c r="BQ181" i="6"/>
  <c r="AA183" i="6"/>
  <c r="BB184" i="6"/>
  <c r="L187" i="6"/>
  <c r="AM188" i="6"/>
  <c r="BN189" i="6"/>
  <c r="X191" i="6"/>
  <c r="AY192" i="6"/>
  <c r="I195" i="6"/>
  <c r="BH196" i="6"/>
  <c r="AT143" i="6"/>
  <c r="BU144" i="6"/>
  <c r="AE147" i="6"/>
  <c r="BF148" i="6"/>
  <c r="P150" i="6"/>
  <c r="AQ151" i="6"/>
  <c r="BR152" i="6"/>
  <c r="AB154" i="6"/>
  <c r="BC155" i="6"/>
  <c r="M157" i="6"/>
  <c r="AN158" i="6"/>
  <c r="BO159" i="6"/>
  <c r="Y161" i="6"/>
  <c r="AZ162" i="6"/>
  <c r="J164" i="6"/>
  <c r="AK165" i="6"/>
  <c r="BL166" i="6"/>
  <c r="V168" i="6"/>
  <c r="AW177" i="6"/>
  <c r="G179" i="6"/>
  <c r="AH180" i="6"/>
  <c r="BI181" i="6"/>
  <c r="S183" i="6"/>
  <c r="AT184" i="6"/>
  <c r="BU186" i="6"/>
  <c r="BU185" i="6" s="1"/>
  <c r="BI188" i="6"/>
  <c r="BB93" i="6"/>
  <c r="L95" i="6"/>
  <c r="AM96" i="6"/>
  <c r="BN97" i="6"/>
  <c r="X99" i="6"/>
  <c r="AY100" i="6"/>
  <c r="I103" i="6"/>
  <c r="AJ104" i="6"/>
  <c r="BK105" i="6"/>
  <c r="U107" i="6"/>
  <c r="AV108" i="6"/>
  <c r="BW109" i="6"/>
  <c r="AG112" i="6"/>
  <c r="BH113" i="6"/>
  <c r="R115" i="6"/>
  <c r="AS116" i="6"/>
  <c r="BT117" i="6"/>
  <c r="AD120" i="6"/>
  <c r="BE121" i="6"/>
  <c r="O123" i="6"/>
  <c r="AP124" i="6"/>
  <c r="BQ125" i="6"/>
  <c r="AA127" i="6"/>
  <c r="BB128" i="6"/>
  <c r="L132" i="6"/>
  <c r="AM133" i="6"/>
  <c r="BN134" i="6"/>
  <c r="X136" i="6"/>
  <c r="AY137" i="6"/>
  <c r="I139" i="6"/>
  <c r="AJ140" i="6"/>
  <c r="V93" i="6"/>
  <c r="AW94" i="6"/>
  <c r="G96" i="6"/>
  <c r="AH97" i="6"/>
  <c r="BI98" i="6"/>
  <c r="S100" i="6"/>
  <c r="AT102" i="6"/>
  <c r="BU103" i="6"/>
  <c r="AE105" i="6"/>
  <c r="BF106" i="6"/>
  <c r="P108" i="6"/>
  <c r="AQ109" i="6"/>
  <c r="BR111" i="6"/>
  <c r="AB113" i="6"/>
  <c r="BC114" i="6"/>
  <c r="M116" i="6"/>
  <c r="AN117" i="6"/>
  <c r="BO119" i="6"/>
  <c r="Y121" i="6"/>
  <c r="AZ122" i="6"/>
  <c r="J124" i="6"/>
  <c r="AK125" i="6"/>
  <c r="BL126" i="6"/>
  <c r="V128" i="6"/>
  <c r="AW129" i="6"/>
  <c r="G133" i="6"/>
  <c r="AH134" i="6"/>
  <c r="BI135" i="6"/>
  <c r="S137" i="6"/>
  <c r="AT138" i="6"/>
  <c r="BU139" i="6"/>
  <c r="BL141" i="6"/>
  <c r="R94" i="6"/>
  <c r="AS95" i="6"/>
  <c r="BT96" i="6"/>
  <c r="AD98" i="6"/>
  <c r="BE99" i="6"/>
  <c r="O102" i="6"/>
  <c r="AP103" i="6"/>
  <c r="BQ104" i="6"/>
  <c r="AA106" i="6"/>
  <c r="BB107" i="6"/>
  <c r="L109" i="6"/>
  <c r="AM111" i="6"/>
  <c r="BN112" i="6"/>
  <c r="X114" i="6"/>
  <c r="AY115" i="6"/>
  <c r="I117" i="6"/>
  <c r="AJ119" i="6"/>
  <c r="BK120" i="6"/>
  <c r="U122" i="6"/>
  <c r="AV123" i="6"/>
  <c r="BW124" i="6"/>
  <c r="AG126" i="6"/>
  <c r="BH127" i="6"/>
  <c r="R129" i="6"/>
  <c r="AS132" i="6"/>
  <c r="BT133" i="6"/>
  <c r="AD135" i="6"/>
  <c r="BE136" i="6"/>
  <c r="O138" i="6"/>
  <c r="AP139" i="6"/>
  <c r="BQ140" i="6"/>
  <c r="BC93" i="6"/>
  <c r="M95" i="6"/>
  <c r="AN96" i="6"/>
  <c r="BO97" i="6"/>
  <c r="Y99" i="6"/>
  <c r="AZ100" i="6"/>
  <c r="J103" i="6"/>
  <c r="AK104" i="6"/>
  <c r="BL105" i="6"/>
  <c r="V107" i="6"/>
  <c r="AW108" i="6"/>
  <c r="G111" i="6"/>
  <c r="AH112" i="6"/>
  <c r="BI113" i="6"/>
  <c r="S115" i="6"/>
  <c r="AT116" i="6"/>
  <c r="BU117" i="6"/>
  <c r="AE120" i="6"/>
  <c r="BF121" i="6"/>
  <c r="P123" i="6"/>
  <c r="AQ124" i="6"/>
  <c r="BR125" i="6"/>
  <c r="AB127" i="6"/>
  <c r="BC128" i="6"/>
  <c r="M132" i="6"/>
  <c r="AN133" i="6"/>
  <c r="BO134" i="6"/>
  <c r="Y136" i="6"/>
  <c r="AZ137" i="6"/>
  <c r="J139" i="6"/>
  <c r="AK140" i="6"/>
  <c r="AS142" i="6"/>
  <c r="BT143" i="6"/>
  <c r="AD146" i="6"/>
  <c r="BE147" i="6"/>
  <c r="O149" i="6"/>
  <c r="AP150" i="6"/>
  <c r="BQ151" i="6"/>
  <c r="AA153" i="6"/>
  <c r="BB154" i="6"/>
  <c r="L156" i="6"/>
  <c r="AM157" i="6"/>
  <c r="BN158" i="6"/>
  <c r="X160" i="6"/>
  <c r="AY161" i="6"/>
  <c r="I163" i="6"/>
  <c r="AJ164" i="6"/>
  <c r="BK165" i="6"/>
  <c r="U167" i="6"/>
  <c r="AV168" i="6"/>
  <c r="BW177" i="6"/>
  <c r="AG179" i="6"/>
  <c r="BH180" i="6"/>
  <c r="R182" i="6"/>
  <c r="AS183" i="6"/>
  <c r="AA186" i="6"/>
  <c r="AM94" i="6"/>
  <c r="BN95" i="6"/>
  <c r="X97" i="6"/>
  <c r="AY98" i="6"/>
  <c r="I100" i="6"/>
  <c r="AJ102" i="6"/>
  <c r="BK103" i="6"/>
  <c r="U105" i="6"/>
  <c r="AV106" i="6"/>
  <c r="BW107" i="6"/>
  <c r="AG109" i="6"/>
  <c r="BH111" i="6"/>
  <c r="R113" i="6"/>
  <c r="AS114" i="6"/>
  <c r="BT115" i="6"/>
  <c r="AD117" i="6"/>
  <c r="BE119" i="6"/>
  <c r="O121" i="6"/>
  <c r="AP122" i="6"/>
  <c r="BQ123" i="6"/>
  <c r="AA125" i="6"/>
  <c r="BB126" i="6"/>
  <c r="L128" i="6"/>
  <c r="AM129" i="6"/>
  <c r="BN132" i="6"/>
  <c r="X134" i="6"/>
  <c r="AY135" i="6"/>
  <c r="I137" i="6"/>
  <c r="AJ138" i="6"/>
  <c r="BK139" i="6"/>
  <c r="AP141" i="6"/>
  <c r="G94" i="6"/>
  <c r="AH95" i="6"/>
  <c r="BI96" i="6"/>
  <c r="S98" i="6"/>
  <c r="AT99" i="6"/>
  <c r="BU100" i="6"/>
  <c r="AE103" i="6"/>
  <c r="BF104" i="6"/>
  <c r="P106" i="6"/>
  <c r="AQ107" i="6"/>
  <c r="BR108" i="6"/>
  <c r="AB111" i="6"/>
  <c r="BC112" i="6"/>
  <c r="M114" i="6"/>
  <c r="AN115" i="6"/>
  <c r="BO116" i="6"/>
  <c r="Y119" i="6"/>
  <c r="AZ120" i="6"/>
  <c r="J122" i="6"/>
  <c r="AK123" i="6"/>
  <c r="BL124" i="6"/>
  <c r="V126" i="6"/>
  <c r="AW127" i="6"/>
  <c r="G129" i="6"/>
  <c r="AH132" i="6"/>
  <c r="BI133" i="6"/>
  <c r="S135" i="6"/>
  <c r="AT136" i="6"/>
  <c r="BU137" i="6"/>
  <c r="AE139" i="6"/>
  <c r="BF140" i="6"/>
  <c r="AS93" i="6"/>
  <c r="BT94" i="6"/>
  <c r="AD96" i="6"/>
  <c r="BE97" i="6"/>
  <c r="O99" i="6"/>
  <c r="AP100" i="6"/>
  <c r="BQ102" i="6"/>
  <c r="AA104" i="6"/>
  <c r="BB105" i="6"/>
  <c r="L107" i="6"/>
  <c r="AM108" i="6"/>
  <c r="BN109" i="6"/>
  <c r="X112" i="6"/>
  <c r="AY113" i="6"/>
  <c r="I115" i="6"/>
  <c r="AJ116" i="6"/>
  <c r="BK117" i="6"/>
  <c r="U120" i="6"/>
  <c r="AV121" i="6"/>
  <c r="BW122" i="6"/>
  <c r="AG124" i="6"/>
  <c r="BH125" i="6"/>
  <c r="R127" i="6"/>
  <c r="AS128" i="6"/>
  <c r="BT129" i="6"/>
  <c r="AD133" i="6"/>
  <c r="BE134" i="6"/>
  <c r="O136" i="6"/>
  <c r="AP137" i="6"/>
  <c r="BQ138" i="6"/>
  <c r="AA140" i="6"/>
  <c r="M93" i="6"/>
  <c r="AN94" i="6"/>
  <c r="BO95" i="6"/>
  <c r="Y97" i="6"/>
  <c r="AZ98" i="6"/>
  <c r="J100" i="6"/>
  <c r="AK102" i="6"/>
  <c r="BL103" i="6"/>
  <c r="V105" i="6"/>
  <c r="AW106" i="6"/>
  <c r="G108" i="6"/>
  <c r="AH109" i="6"/>
  <c r="BI111" i="6"/>
  <c r="S113" i="6"/>
  <c r="AT114" i="6"/>
  <c r="BU115" i="6"/>
  <c r="AE117" i="6"/>
  <c r="BF119" i="6"/>
  <c r="P121" i="6"/>
  <c r="AQ122" i="6"/>
  <c r="BR123" i="6"/>
  <c r="AB125" i="6"/>
  <c r="BC126" i="6"/>
  <c r="M128" i="6"/>
  <c r="AN129" i="6"/>
  <c r="BO132" i="6"/>
  <c r="Y134" i="6"/>
  <c r="AZ135" i="6"/>
  <c r="J137" i="6"/>
  <c r="AK138" i="6"/>
  <c r="BL139" i="6"/>
  <c r="AT141" i="6"/>
  <c r="AD143" i="6"/>
  <c r="BE144" i="6"/>
  <c r="O147" i="6"/>
  <c r="AP148" i="6"/>
  <c r="BQ149" i="6"/>
  <c r="AA151" i="6"/>
  <c r="BB152" i="6"/>
  <c r="L154" i="6"/>
  <c r="AM155" i="6"/>
  <c r="BN156" i="6"/>
  <c r="X158" i="6"/>
  <c r="AY159" i="6"/>
  <c r="I161" i="6"/>
  <c r="AJ162" i="6"/>
  <c r="BK163" i="6"/>
  <c r="U165" i="6"/>
  <c r="AV166" i="6"/>
  <c r="BW167" i="6"/>
  <c r="AG177" i="6"/>
  <c r="BH178" i="6"/>
  <c r="R180" i="6"/>
  <c r="AS181" i="6"/>
  <c r="BT182" i="6"/>
  <c r="AD184" i="6"/>
  <c r="BE186" i="6"/>
  <c r="O188" i="6"/>
  <c r="AP189" i="6"/>
  <c r="BQ190" i="6"/>
  <c r="AA192" i="6"/>
  <c r="BB193" i="6"/>
  <c r="L196" i="6"/>
  <c r="V143" i="6"/>
  <c r="AW144" i="6"/>
  <c r="G147" i="6"/>
  <c r="AH148" i="6"/>
  <c r="BI149" i="6"/>
  <c r="S151" i="6"/>
  <c r="AT152" i="6"/>
  <c r="BU153" i="6"/>
  <c r="AE155" i="6"/>
  <c r="BF156" i="6"/>
  <c r="P158" i="6"/>
  <c r="AQ159" i="6"/>
  <c r="BR160" i="6"/>
  <c r="AB162" i="6"/>
  <c r="BC163" i="6"/>
  <c r="M165" i="6"/>
  <c r="AN166" i="6"/>
  <c r="BO167" i="6"/>
  <c r="Y177" i="6"/>
  <c r="AZ178" i="6"/>
  <c r="J180" i="6"/>
  <c r="AK181" i="6"/>
  <c r="BL182" i="6"/>
  <c r="V184" i="6"/>
  <c r="AW186" i="6"/>
  <c r="M188" i="6"/>
  <c r="AD93" i="6"/>
  <c r="BE94" i="6"/>
  <c r="O96" i="6"/>
  <c r="AP97" i="6"/>
  <c r="BQ98" i="6"/>
  <c r="AA100" i="6"/>
  <c r="BB102" i="6"/>
  <c r="L104" i="6"/>
  <c r="AM105" i="6"/>
  <c r="BN106" i="6"/>
  <c r="X108" i="6"/>
  <c r="AY109" i="6"/>
  <c r="I112" i="6"/>
  <c r="AJ113" i="6"/>
  <c r="BK114" i="6"/>
  <c r="U116" i="6"/>
  <c r="AV117" i="6"/>
  <c r="BW119" i="6"/>
  <c r="AG121" i="6"/>
  <c r="BH122" i="6"/>
  <c r="R124" i="6"/>
  <c r="AS125" i="6"/>
  <c r="BT126" i="6"/>
  <c r="AD128" i="6"/>
  <c r="BE129" i="6"/>
  <c r="O133" i="6"/>
  <c r="AP134" i="6"/>
  <c r="BQ135" i="6"/>
  <c r="AA137" i="6"/>
  <c r="BB138" i="6"/>
  <c r="L140" i="6"/>
  <c r="I142" i="6"/>
  <c r="Y94" i="6"/>
  <c r="AZ95" i="6"/>
  <c r="J97" i="6"/>
  <c r="AK98" i="6"/>
  <c r="BL99" i="6"/>
  <c r="V102" i="6"/>
  <c r="AW103" i="6"/>
  <c r="G105" i="6"/>
  <c r="AH106" i="6"/>
  <c r="BI107" i="6"/>
  <c r="S109" i="6"/>
  <c r="AT111" i="6"/>
  <c r="BU112" i="6"/>
  <c r="AE114" i="6"/>
  <c r="BF115" i="6"/>
  <c r="P117" i="6"/>
  <c r="AQ119" i="6"/>
  <c r="BR120" i="6"/>
  <c r="AB122" i="6"/>
  <c r="BC123" i="6"/>
  <c r="M125" i="6"/>
  <c r="AN126" i="6"/>
  <c r="BO127" i="6"/>
  <c r="Y129" i="6"/>
  <c r="AZ132" i="6"/>
  <c r="J134" i="6"/>
  <c r="AK135" i="6"/>
  <c r="BL136" i="6"/>
  <c r="V138" i="6"/>
  <c r="AW139" i="6"/>
  <c r="P141" i="6"/>
  <c r="BK93" i="6"/>
  <c r="U95" i="6"/>
  <c r="AV96" i="6"/>
  <c r="BW97" i="6"/>
  <c r="AG99" i="6"/>
  <c r="BH100" i="6"/>
  <c r="R103" i="6"/>
  <c r="AS104" i="6"/>
  <c r="BT105" i="6"/>
  <c r="AD107" i="6"/>
  <c r="BE108" i="6"/>
  <c r="O111" i="6"/>
  <c r="AP112" i="6"/>
  <c r="BQ113" i="6"/>
  <c r="AA115" i="6"/>
  <c r="BB116" i="6"/>
  <c r="L119" i="6"/>
  <c r="AM120" i="6"/>
  <c r="BN121" i="6"/>
  <c r="X123" i="6"/>
  <c r="AY124" i="6"/>
  <c r="I126" i="6"/>
  <c r="AJ127" i="6"/>
  <c r="BK128" i="6"/>
  <c r="U132" i="6"/>
  <c r="AV133" i="6"/>
  <c r="BW134" i="6"/>
  <c r="AG136" i="6"/>
  <c r="BH137" i="6"/>
  <c r="R139" i="6"/>
  <c r="AS140" i="6"/>
  <c r="AE93" i="6"/>
  <c r="BF94" i="6"/>
  <c r="P96" i="6"/>
  <c r="AQ97" i="6"/>
  <c r="BR98" i="6"/>
  <c r="AB100" i="6"/>
  <c r="BC102" i="6"/>
  <c r="M104" i="6"/>
  <c r="AN105" i="6"/>
  <c r="BO106" i="6"/>
  <c r="Y108" i="6"/>
  <c r="AZ109" i="6"/>
  <c r="J112" i="6"/>
  <c r="AK113" i="6"/>
  <c r="BL114" i="6"/>
  <c r="V116" i="6"/>
  <c r="AW117" i="6"/>
  <c r="G120" i="6"/>
  <c r="AH121" i="6"/>
  <c r="BI122" i="6"/>
  <c r="S124" i="6"/>
  <c r="AT125" i="6"/>
  <c r="BU126" i="6"/>
  <c r="AE128" i="6"/>
  <c r="BF129" i="6"/>
  <c r="P133" i="6"/>
  <c r="AQ134" i="6"/>
  <c r="BR135" i="6"/>
  <c r="AB137" i="6"/>
  <c r="BC138" i="6"/>
  <c r="M140" i="6"/>
  <c r="M142" i="6"/>
  <c r="AV143" i="6"/>
  <c r="BW144" i="6"/>
  <c r="AG147" i="6"/>
  <c r="BH148" i="6"/>
  <c r="R150" i="6"/>
  <c r="AS151" i="6"/>
  <c r="BT152" i="6"/>
  <c r="AD154" i="6"/>
  <c r="BE155" i="6"/>
  <c r="O157" i="6"/>
  <c r="AP158" i="6"/>
  <c r="BQ159" i="6"/>
  <c r="AA161" i="6"/>
  <c r="BB162" i="6"/>
  <c r="L164" i="6"/>
  <c r="AM165" i="6"/>
  <c r="BN166" i="6"/>
  <c r="X168" i="6"/>
  <c r="AY177" i="6"/>
  <c r="I179" i="6"/>
  <c r="AJ180" i="6"/>
  <c r="BK181" i="6"/>
  <c r="U183" i="6"/>
  <c r="AV184" i="6"/>
  <c r="I188" i="6"/>
  <c r="O194" i="6" l="1"/>
  <c r="R194" i="6"/>
  <c r="P194" i="6"/>
  <c r="BK229" i="6"/>
  <c r="D218" i="6"/>
  <c r="BW194" i="6"/>
  <c r="BE185" i="6"/>
  <c r="AG176" i="6"/>
  <c r="BH101" i="6"/>
  <c r="BE176" i="6"/>
  <c r="F179" i="6"/>
  <c r="U131" i="6"/>
  <c r="BK92" i="6"/>
  <c r="BI110" i="6"/>
  <c r="AK101" i="6"/>
  <c r="M92" i="6"/>
  <c r="AH131" i="6"/>
  <c r="BH110" i="6"/>
  <c r="AJ101" i="6"/>
  <c r="AT101" i="6"/>
  <c r="D179" i="6"/>
  <c r="P229" i="6"/>
  <c r="P202" i="6"/>
  <c r="Y215" i="6"/>
  <c r="O202" i="6"/>
  <c r="AM194" i="6"/>
  <c r="F188" i="6"/>
  <c r="AY176" i="6"/>
  <c r="BC101" i="6"/>
  <c r="AE92" i="6"/>
  <c r="O110" i="6"/>
  <c r="AW185" i="6"/>
  <c r="Y176" i="6"/>
  <c r="D147" i="6"/>
  <c r="BO131" i="6"/>
  <c r="BQ101" i="6"/>
  <c r="AS92" i="6"/>
  <c r="BN131" i="6"/>
  <c r="BW176" i="6"/>
  <c r="BC92" i="6"/>
  <c r="AM110" i="6"/>
  <c r="O101" i="6"/>
  <c r="AW176" i="6"/>
  <c r="AB101" i="6"/>
  <c r="BU176" i="6"/>
  <c r="AG194" i="6"/>
  <c r="AN202" i="6"/>
  <c r="AW215" i="6"/>
  <c r="AM202" i="6"/>
  <c r="F209" i="6"/>
  <c r="AY194" i="6"/>
  <c r="BO194" i="6"/>
  <c r="BN194" i="6"/>
  <c r="BL194" i="6"/>
  <c r="BL229" i="6"/>
  <c r="BK202" i="6"/>
  <c r="D247" i="6"/>
  <c r="R215" i="6"/>
  <c r="D22" i="8"/>
  <c r="B9" i="8"/>
  <c r="D23" i="8"/>
  <c r="B10" i="8"/>
  <c r="L110" i="6"/>
  <c r="F142" i="6"/>
  <c r="B25" i="8"/>
  <c r="AN6" i="8"/>
  <c r="L118" i="6"/>
  <c r="V101" i="6"/>
  <c r="BW118" i="6"/>
  <c r="AW6" i="8"/>
  <c r="D20" i="8"/>
  <c r="Z6" i="8"/>
  <c r="D11" i="8"/>
  <c r="AK6" i="8"/>
  <c r="K6" i="8"/>
  <c r="B17" i="8"/>
  <c r="B15" i="8"/>
  <c r="B20" i="8"/>
  <c r="AU6" i="8"/>
  <c r="D18" i="8"/>
  <c r="AL6" i="8"/>
  <c r="D16" i="8"/>
  <c r="W6" i="8"/>
  <c r="D21" i="8"/>
  <c r="P6" i="8"/>
  <c r="G6" i="8"/>
  <c r="AT6" i="8"/>
  <c r="B13" i="8"/>
  <c r="AX6" i="8"/>
  <c r="B11" i="8"/>
  <c r="AI6" i="8"/>
  <c r="B16" i="8"/>
  <c r="AB6" i="8"/>
  <c r="D14" i="8"/>
  <c r="H6" i="8"/>
  <c r="S6" i="8"/>
  <c r="D12" i="8"/>
  <c r="D17" i="8"/>
  <c r="B22" i="8"/>
  <c r="AQ6" i="8"/>
  <c r="T6" i="8"/>
  <c r="AE6" i="8"/>
  <c r="B12" i="8"/>
  <c r="D10" i="8"/>
  <c r="D8" i="8"/>
  <c r="D13" i="8"/>
  <c r="AF6" i="8"/>
  <c r="B18" i="8"/>
  <c r="Q6" i="8"/>
  <c r="D25" i="8"/>
  <c r="D19" i="8"/>
  <c r="B8" i="8"/>
  <c r="AR6" i="8"/>
  <c r="B23" i="8"/>
  <c r="AC6" i="8"/>
  <c r="D9" i="8"/>
  <c r="V6" i="8"/>
  <c r="B14" i="8"/>
  <c r="M6" i="8"/>
  <c r="D24" i="8"/>
  <c r="AZ6" i="8"/>
  <c r="D15" i="8"/>
  <c r="AH6" i="8"/>
  <c r="AO6" i="8"/>
  <c r="B21" i="8"/>
  <c r="N6" i="8"/>
  <c r="Y6" i="8"/>
  <c r="B19" i="8"/>
  <c r="B24" i="8"/>
  <c r="BB101" i="6"/>
  <c r="AT110" i="6"/>
  <c r="BR110" i="6"/>
  <c r="V92" i="6"/>
  <c r="B7" i="8"/>
  <c r="E6" i="8"/>
  <c r="D7" i="8"/>
  <c r="J6" i="8"/>
  <c r="AZ131" i="6"/>
  <c r="AQ118" i="6"/>
  <c r="AD92" i="6"/>
  <c r="AB110" i="6"/>
  <c r="BB92" i="6"/>
  <c r="AZ110" i="6"/>
  <c r="D120" i="6"/>
  <c r="F227" i="6"/>
  <c r="F126" i="6"/>
  <c r="BQ215" i="6"/>
  <c r="BE215" i="6"/>
  <c r="AD215" i="6"/>
  <c r="AJ92" i="6"/>
  <c r="BT215" i="6"/>
  <c r="D250" i="6"/>
  <c r="AS215" i="6"/>
  <c r="L92" i="6"/>
  <c r="AP215" i="6"/>
  <c r="AJ229" i="6"/>
  <c r="O215" i="6"/>
  <c r="D105" i="6"/>
  <c r="F161" i="6"/>
  <c r="F163" i="6"/>
  <c r="AD145" i="6"/>
  <c r="AS131" i="6"/>
  <c r="AJ118" i="6"/>
  <c r="D99" i="6"/>
  <c r="AK92" i="6"/>
  <c r="U110" i="6"/>
  <c r="F127" i="6"/>
  <c r="BB145" i="6"/>
  <c r="BQ131" i="6"/>
  <c r="BH118" i="6"/>
  <c r="AT92" i="6"/>
  <c r="F129" i="6"/>
  <c r="AD110" i="6"/>
  <c r="D163" i="6"/>
  <c r="AB145" i="6"/>
  <c r="F144" i="6"/>
  <c r="S131" i="6"/>
  <c r="J118" i="6"/>
  <c r="BI92" i="6"/>
  <c r="AS110" i="6"/>
  <c r="D142" i="6"/>
  <c r="AQ176" i="6"/>
  <c r="AV92" i="6"/>
  <c r="BI118" i="6"/>
  <c r="BR131" i="6"/>
  <c r="BU101" i="6"/>
  <c r="BQ176" i="6"/>
  <c r="F190" i="6"/>
  <c r="F107" i="6"/>
  <c r="AH101" i="6"/>
  <c r="F122" i="6"/>
  <c r="D188" i="6"/>
  <c r="AN110" i="6"/>
  <c r="BE92" i="6"/>
  <c r="O131" i="6"/>
  <c r="BR118" i="6"/>
  <c r="F157" i="6"/>
  <c r="AK176" i="6"/>
  <c r="D183" i="6"/>
  <c r="R92" i="6"/>
  <c r="BN110" i="6"/>
  <c r="AE118" i="6"/>
  <c r="AN131" i="6"/>
  <c r="F95" i="6"/>
  <c r="AQ101" i="6"/>
  <c r="AM176" i="6"/>
  <c r="F183" i="6"/>
  <c r="AP176" i="6"/>
  <c r="AN176" i="6"/>
  <c r="S185" i="6"/>
  <c r="X101" i="6"/>
  <c r="D135" i="6"/>
  <c r="AW110" i="6"/>
  <c r="AS185" i="6"/>
  <c r="D151" i="6"/>
  <c r="J110" i="6"/>
  <c r="AA92" i="6"/>
  <c r="BW110" i="6"/>
  <c r="AN118" i="6"/>
  <c r="AW131" i="6"/>
  <c r="F151" i="6"/>
  <c r="BF145" i="6"/>
  <c r="BE110" i="6"/>
  <c r="BU92" i="6"/>
  <c r="V118" i="6"/>
  <c r="AE131" i="6"/>
  <c r="F181" i="6"/>
  <c r="AN145" i="6"/>
  <c r="F98" i="6"/>
  <c r="R110" i="6"/>
  <c r="AH92" i="6"/>
  <c r="F113" i="6"/>
  <c r="AV118" i="6"/>
  <c r="BE131" i="6"/>
  <c r="AP145" i="6"/>
  <c r="AS145" i="6"/>
  <c r="AQ145" i="6"/>
  <c r="D208" i="6"/>
  <c r="D227" i="6"/>
  <c r="AP202" i="6"/>
  <c r="AY215" i="6"/>
  <c r="F168" i="6"/>
  <c r="D168" i="6"/>
  <c r="F238" i="6"/>
  <c r="R202" i="6"/>
  <c r="AA215" i="6"/>
  <c r="D220" i="6"/>
  <c r="L185" i="6"/>
  <c r="J185" i="6"/>
  <c r="AH229" i="6"/>
  <c r="AG229" i="6"/>
  <c r="F219" i="6"/>
  <c r="D219" i="6"/>
  <c r="F243" i="6"/>
  <c r="F246" i="6"/>
  <c r="F160" i="6"/>
  <c r="D160" i="6"/>
  <c r="J229" i="6"/>
  <c r="F187" i="6"/>
  <c r="D187" i="6"/>
  <c r="AJ202" i="6"/>
  <c r="AD176" i="6"/>
  <c r="F196" i="6"/>
  <c r="AB176" i="6"/>
  <c r="D196" i="6"/>
  <c r="M215" i="6"/>
  <c r="L215" i="6"/>
  <c r="J215" i="6"/>
  <c r="BB202" i="6"/>
  <c r="BK215" i="6"/>
  <c r="BK214" i="6" s="1"/>
  <c r="D221" i="6"/>
  <c r="L202" i="6"/>
  <c r="U215" i="6"/>
  <c r="F248" i="6"/>
  <c r="BC194" i="6"/>
  <c r="BE145" i="6"/>
  <c r="BB194" i="6"/>
  <c r="BC145" i="6"/>
  <c r="AZ194" i="6"/>
  <c r="D239" i="6"/>
  <c r="AD202" i="6"/>
  <c r="AM215" i="6"/>
  <c r="F222" i="6"/>
  <c r="F178" i="6"/>
  <c r="D178" i="6"/>
  <c r="AZ202" i="6"/>
  <c r="BI215" i="6"/>
  <c r="AY202" i="6"/>
  <c r="BH215" i="6"/>
  <c r="F240" i="6"/>
  <c r="AW202" i="6"/>
  <c r="BF215" i="6"/>
  <c r="D240" i="6"/>
  <c r="F239" i="6"/>
  <c r="F180" i="6"/>
  <c r="AV185" i="6"/>
  <c r="D180" i="6"/>
  <c r="AT185" i="6"/>
  <c r="BR229" i="6"/>
  <c r="BQ229" i="6"/>
  <c r="F242" i="6"/>
  <c r="BO229" i="6"/>
  <c r="D242" i="6"/>
  <c r="Y194" i="6"/>
  <c r="AA145" i="6"/>
  <c r="X194" i="6"/>
  <c r="Y145" i="6"/>
  <c r="V194" i="6"/>
  <c r="D233" i="6"/>
  <c r="D245" i="6"/>
  <c r="BT185" i="6"/>
  <c r="BR185" i="6"/>
  <c r="D206" i="6"/>
  <c r="BI131" i="6"/>
  <c r="AZ118" i="6"/>
  <c r="F99" i="6"/>
  <c r="AM92" i="6"/>
  <c r="V110" i="6"/>
  <c r="AG185" i="6"/>
  <c r="D117" i="6"/>
  <c r="AK110" i="6"/>
  <c r="D103" i="6"/>
  <c r="L101" i="6"/>
  <c r="F112" i="6"/>
  <c r="BF118" i="6"/>
  <c r="D129" i="6"/>
  <c r="D133" i="6"/>
  <c r="BO118" i="6"/>
  <c r="L131" i="6"/>
  <c r="L145" i="6"/>
  <c r="AA131" i="6"/>
  <c r="R118" i="6"/>
  <c r="F106" i="6"/>
  <c r="BQ92" i="6"/>
  <c r="F108" i="6"/>
  <c r="AM101" i="6"/>
  <c r="AJ131" i="6"/>
  <c r="AA118" i="6"/>
  <c r="F94" i="6"/>
  <c r="AJ145" i="6"/>
  <c r="D126" i="6"/>
  <c r="AY131" i="6"/>
  <c r="AP118" i="6"/>
  <c r="D112" i="6"/>
  <c r="AB92" i="6"/>
  <c r="BW185" i="6"/>
  <c r="D157" i="6"/>
  <c r="F123" i="6"/>
  <c r="P92" i="6"/>
  <c r="BL110" i="6"/>
  <c r="AD118" i="6"/>
  <c r="AM131" i="6"/>
  <c r="F138" i="6"/>
  <c r="D95" i="6"/>
  <c r="X145" i="6"/>
  <c r="BI176" i="6"/>
  <c r="AP92" i="6"/>
  <c r="D100" i="6"/>
  <c r="BC118" i="6"/>
  <c r="BL131" i="6"/>
  <c r="BO101" i="6"/>
  <c r="D115" i="6"/>
  <c r="BK176" i="6"/>
  <c r="D190" i="6"/>
  <c r="F141" i="6"/>
  <c r="BN176" i="6"/>
  <c r="D141" i="6"/>
  <c r="BL176" i="6"/>
  <c r="F96" i="6"/>
  <c r="AV101" i="6"/>
  <c r="Y92" i="6"/>
  <c r="BU110" i="6"/>
  <c r="BQ185" i="6"/>
  <c r="F116" i="6"/>
  <c r="AH110" i="6"/>
  <c r="AY92" i="6"/>
  <c r="BL118" i="6"/>
  <c r="BU131" i="6"/>
  <c r="AE176" i="6"/>
  <c r="D226" i="6"/>
  <c r="AS118" i="6"/>
  <c r="BB131" i="6"/>
  <c r="BE101" i="6"/>
  <c r="F165" i="6"/>
  <c r="AK185" i="6"/>
  <c r="R101" i="6"/>
  <c r="F104" i="6"/>
  <c r="AQ110" i="6"/>
  <c r="AM185" i="6"/>
  <c r="F192" i="6"/>
  <c r="AP185" i="6"/>
  <c r="AN185" i="6"/>
  <c r="D199" i="6"/>
  <c r="D149" i="6"/>
  <c r="F114" i="6"/>
  <c r="BL101" i="6"/>
  <c r="F128" i="6"/>
  <c r="Y110" i="6"/>
  <c r="U185" i="6"/>
  <c r="F135" i="6"/>
  <c r="AY110" i="6"/>
  <c r="BO92" i="6"/>
  <c r="D106" i="6"/>
  <c r="P118" i="6"/>
  <c r="Y131" i="6"/>
  <c r="AH145" i="6"/>
  <c r="D243" i="6"/>
  <c r="F200" i="6"/>
  <c r="BH185" i="6"/>
  <c r="BF185" i="6"/>
  <c r="D200" i="6"/>
  <c r="F226" i="6"/>
  <c r="D192" i="6"/>
  <c r="F143" i="6"/>
  <c r="AJ185" i="6"/>
  <c r="D143" i="6"/>
  <c r="AH185" i="6"/>
  <c r="BF229" i="6"/>
  <c r="F211" i="6"/>
  <c r="BE229" i="6"/>
  <c r="D211" i="6"/>
  <c r="O229" i="6"/>
  <c r="M229" i="6"/>
  <c r="F199" i="6"/>
  <c r="BN229" i="6"/>
  <c r="BF202" i="6"/>
  <c r="BO215" i="6"/>
  <c r="D228" i="6"/>
  <c r="BE202" i="6"/>
  <c r="BN215" i="6"/>
  <c r="BC202" i="6"/>
  <c r="BL215" i="6"/>
  <c r="AP229" i="6"/>
  <c r="BH176" i="6"/>
  <c r="BF176" i="6"/>
  <c r="AH202" i="6"/>
  <c r="AQ215" i="6"/>
  <c r="AG202" i="6"/>
  <c r="AE202" i="6"/>
  <c r="AN215" i="6"/>
  <c r="F201" i="6"/>
  <c r="F162" i="6"/>
  <c r="D162" i="6"/>
  <c r="F232" i="6"/>
  <c r="D232" i="6"/>
  <c r="AE194" i="6"/>
  <c r="AG145" i="6"/>
  <c r="AD194" i="6"/>
  <c r="AE145" i="6"/>
  <c r="AB194" i="6"/>
  <c r="X229" i="6"/>
  <c r="X185" i="6"/>
  <c r="V185" i="6"/>
  <c r="D224" i="6"/>
  <c r="AT229" i="6"/>
  <c r="AS229" i="6"/>
  <c r="AQ229" i="6"/>
  <c r="F206" i="6"/>
  <c r="D248" i="6"/>
  <c r="F245" i="6"/>
  <c r="D251" i="6"/>
  <c r="F156" i="6"/>
  <c r="D156" i="6"/>
  <c r="F225" i="6"/>
  <c r="D225" i="6"/>
  <c r="F252" i="6"/>
  <c r="D241" i="6"/>
  <c r="F198" i="6"/>
  <c r="D198" i="6"/>
  <c r="F224" i="6"/>
  <c r="AV229" i="6"/>
  <c r="AA176" i="6"/>
  <c r="F147" i="6"/>
  <c r="AE101" i="6"/>
  <c r="AB131" i="6"/>
  <c r="S118" i="6"/>
  <c r="BR92" i="6"/>
  <c r="BB110" i="6"/>
  <c r="AZ145" i="6"/>
  <c r="AQ131" i="6"/>
  <c r="AH118" i="6"/>
  <c r="F124" i="6"/>
  <c r="BQ110" i="6"/>
  <c r="U92" i="6"/>
  <c r="F109" i="6"/>
  <c r="D108" i="6"/>
  <c r="Y118" i="6"/>
  <c r="D94" i="6"/>
  <c r="F137" i="6"/>
  <c r="AA185" i="6"/>
  <c r="D96" i="6"/>
  <c r="F139" i="6"/>
  <c r="F153" i="6"/>
  <c r="BI101" i="6"/>
  <c r="BF131" i="6"/>
  <c r="AW118" i="6"/>
  <c r="AY185" i="6"/>
  <c r="F155" i="6"/>
  <c r="AE110" i="6"/>
  <c r="BR101" i="6"/>
  <c r="F134" i="6"/>
  <c r="U101" i="6"/>
  <c r="BU118" i="6"/>
  <c r="R131" i="6"/>
  <c r="BH92" i="6"/>
  <c r="BT101" i="6"/>
  <c r="D116" i="6"/>
  <c r="AG110" i="6"/>
  <c r="AW92" i="6"/>
  <c r="P145" i="6"/>
  <c r="J92" i="6"/>
  <c r="BF110" i="6"/>
  <c r="D137" i="6"/>
  <c r="BW92" i="6"/>
  <c r="X118" i="6"/>
  <c r="AG131" i="6"/>
  <c r="R145" i="6"/>
  <c r="D153" i="6"/>
  <c r="BC176" i="6"/>
  <c r="U145" i="6"/>
  <c r="F182" i="6"/>
  <c r="S145" i="6"/>
  <c r="D182" i="6"/>
  <c r="D165" i="6"/>
  <c r="BQ118" i="6"/>
  <c r="F133" i="6"/>
  <c r="P101" i="6"/>
  <c r="D104" i="6"/>
  <c r="BI185" i="6"/>
  <c r="AP101" i="6"/>
  <c r="D109" i="6"/>
  <c r="S92" i="6"/>
  <c r="BO110" i="6"/>
  <c r="D124" i="6"/>
  <c r="BK185" i="6"/>
  <c r="F150" i="6"/>
  <c r="BN185" i="6"/>
  <c r="D150" i="6"/>
  <c r="BL185" i="6"/>
  <c r="AT145" i="6"/>
  <c r="F105" i="6"/>
  <c r="AV110" i="6"/>
  <c r="BL92" i="6"/>
  <c r="M118" i="6"/>
  <c r="V131" i="6"/>
  <c r="F120" i="6"/>
  <c r="Y101" i="6"/>
  <c r="BT145" i="6"/>
  <c r="U176" i="6"/>
  <c r="BQ194" i="6"/>
  <c r="AM118" i="6"/>
  <c r="F125" i="6"/>
  <c r="AV131" i="6"/>
  <c r="AY101" i="6"/>
  <c r="F140" i="6"/>
  <c r="D97" i="6"/>
  <c r="AE185" i="6"/>
  <c r="D235" i="6"/>
  <c r="AA194" i="6"/>
  <c r="BO176" i="6"/>
  <c r="BT92" i="6"/>
  <c r="U118" i="6"/>
  <c r="AD131" i="6"/>
  <c r="D107" i="6"/>
  <c r="AG101" i="6"/>
  <c r="D122" i="6"/>
  <c r="M185" i="6"/>
  <c r="BF101" i="6"/>
  <c r="D127" i="6"/>
  <c r="S110" i="6"/>
  <c r="O185" i="6"/>
  <c r="D144" i="6"/>
  <c r="F166" i="6"/>
  <c r="R185" i="6"/>
  <c r="D166" i="6"/>
  <c r="P185" i="6"/>
  <c r="AN229" i="6"/>
  <c r="BI229" i="6"/>
  <c r="D210" i="6"/>
  <c r="AM229" i="6"/>
  <c r="F236" i="6"/>
  <c r="AK229" i="6"/>
  <c r="D236" i="6"/>
  <c r="F184" i="6"/>
  <c r="D184" i="6"/>
  <c r="AV215" i="6"/>
  <c r="AK202" i="6"/>
  <c r="D209" i="6"/>
  <c r="AT215" i="6"/>
  <c r="F235" i="6"/>
  <c r="AK194" i="6"/>
  <c r="AM145" i="6"/>
  <c r="F152" i="6"/>
  <c r="AJ194" i="6"/>
  <c r="AK145" i="6"/>
  <c r="D152" i="6"/>
  <c r="AH194" i="6"/>
  <c r="F221" i="6"/>
  <c r="X215" i="6"/>
  <c r="M202" i="6"/>
  <c r="V215" i="6"/>
  <c r="BN202" i="6"/>
  <c r="BW215" i="6"/>
  <c r="M194" i="6"/>
  <c r="O145" i="6"/>
  <c r="L194" i="6"/>
  <c r="M145" i="6"/>
  <c r="J194" i="6"/>
  <c r="D201" i="6"/>
  <c r="BH202" i="6"/>
  <c r="F228" i="6"/>
  <c r="BB176" i="6"/>
  <c r="AZ176" i="6"/>
  <c r="AB202" i="6"/>
  <c r="AK215" i="6"/>
  <c r="D222" i="6"/>
  <c r="AA202" i="6"/>
  <c r="AJ215" i="6"/>
  <c r="Y202" i="6"/>
  <c r="AH215" i="6"/>
  <c r="F204" i="6"/>
  <c r="BC229" i="6"/>
  <c r="F237" i="6"/>
  <c r="BB185" i="6"/>
  <c r="AZ185" i="6"/>
  <c r="D231" i="6"/>
  <c r="BW229" i="6"/>
  <c r="BU229" i="6"/>
  <c r="F212" i="6"/>
  <c r="AE229" i="6"/>
  <c r="AD185" i="6"/>
  <c r="AB185" i="6"/>
  <c r="AZ229" i="6"/>
  <c r="AY229" i="6"/>
  <c r="AW229" i="6"/>
  <c r="F220" i="6"/>
  <c r="D249" i="6"/>
  <c r="D212" i="6"/>
  <c r="BB229" i="6"/>
  <c r="BU194" i="6"/>
  <c r="BW145" i="6"/>
  <c r="X176" i="6"/>
  <c r="BT194" i="6"/>
  <c r="BU145" i="6"/>
  <c r="V176" i="6"/>
  <c r="BR194" i="6"/>
  <c r="F197" i="6"/>
  <c r="AV202" i="6"/>
  <c r="F251" i="6"/>
  <c r="F148" i="6"/>
  <c r="D148" i="6"/>
  <c r="BR202" i="6"/>
  <c r="BQ202" i="6"/>
  <c r="F217" i="6"/>
  <c r="BO202" i="6"/>
  <c r="D217" i="6"/>
  <c r="F241" i="6"/>
  <c r="V229" i="6"/>
  <c r="U229" i="6"/>
  <c r="S229" i="6"/>
  <c r="BT229" i="6"/>
  <c r="F231" i="6"/>
  <c r="F164" i="6"/>
  <c r="AV176" i="6"/>
  <c r="D164" i="6"/>
  <c r="AT176" i="6"/>
  <c r="V202" i="6"/>
  <c r="AE215" i="6"/>
  <c r="U202" i="6"/>
  <c r="F234" i="6"/>
  <c r="S202" i="6"/>
  <c r="AB215" i="6"/>
  <c r="D234" i="6"/>
  <c r="BT202" i="6"/>
  <c r="D128" i="6"/>
  <c r="BK101" i="6"/>
  <c r="D114" i="6"/>
  <c r="BH131" i="6"/>
  <c r="AY118" i="6"/>
  <c r="BE194" i="6"/>
  <c r="BH145" i="6"/>
  <c r="M101" i="6"/>
  <c r="BW131" i="6"/>
  <c r="BN118" i="6"/>
  <c r="J131" i="6"/>
  <c r="AZ92" i="6"/>
  <c r="AJ110" i="6"/>
  <c r="F115" i="6"/>
  <c r="BE118" i="6"/>
  <c r="F100" i="6"/>
  <c r="M131" i="6"/>
  <c r="F117" i="6"/>
  <c r="F103" i="6"/>
  <c r="D136" i="6"/>
  <c r="D121" i="6"/>
  <c r="D138" i="6"/>
  <c r="AK131" i="6"/>
  <c r="AB118" i="6"/>
  <c r="BK110" i="6"/>
  <c r="O92" i="6"/>
  <c r="D123" i="6"/>
  <c r="M110" i="6"/>
  <c r="F97" i="6"/>
  <c r="AZ101" i="6"/>
  <c r="AN101" i="6"/>
  <c r="F149" i="6"/>
  <c r="D167" i="6"/>
  <c r="BN101" i="6"/>
  <c r="AA110" i="6"/>
  <c r="AQ92" i="6"/>
  <c r="F167" i="6"/>
  <c r="J145" i="6"/>
  <c r="BR145" i="6"/>
  <c r="S176" i="6"/>
  <c r="X92" i="6"/>
  <c r="BT110" i="6"/>
  <c r="AK118" i="6"/>
  <c r="D125" i="6"/>
  <c r="AT131" i="6"/>
  <c r="AW101" i="6"/>
  <c r="D140" i="6"/>
  <c r="AS176" i="6"/>
  <c r="BK118" i="6"/>
  <c r="BT131" i="6"/>
  <c r="J101" i="6"/>
  <c r="BW101" i="6"/>
  <c r="D161" i="6"/>
  <c r="BC185" i="6"/>
  <c r="F191" i="6"/>
  <c r="D191" i="6"/>
  <c r="D181" i="6"/>
  <c r="D98" i="6"/>
  <c r="P110" i="6"/>
  <c r="AG92" i="6"/>
  <c r="D113" i="6"/>
  <c r="AT118" i="6"/>
  <c r="BC131" i="6"/>
  <c r="BL145" i="6"/>
  <c r="M176" i="6"/>
  <c r="AP110" i="6"/>
  <c r="BF92" i="6"/>
  <c r="P131" i="6"/>
  <c r="P130" i="6" s="1"/>
  <c r="BT118" i="6"/>
  <c r="S101" i="6"/>
  <c r="D134" i="6"/>
  <c r="BN145" i="6"/>
  <c r="O176" i="6"/>
  <c r="BQ145" i="6"/>
  <c r="F158" i="6"/>
  <c r="R176" i="6"/>
  <c r="BO145" i="6"/>
  <c r="D158" i="6"/>
  <c r="P176" i="6"/>
  <c r="V145" i="6"/>
  <c r="X110" i="6"/>
  <c r="AN92" i="6"/>
  <c r="BB118" i="6"/>
  <c r="BK131" i="6"/>
  <c r="AV145" i="6"/>
  <c r="AS194" i="6"/>
  <c r="D159" i="6"/>
  <c r="BN92" i="6"/>
  <c r="O118" i="6"/>
  <c r="X131" i="6"/>
  <c r="AA101" i="6"/>
  <c r="F159" i="6"/>
  <c r="BL202" i="6"/>
  <c r="BU215" i="6"/>
  <c r="F218" i="6"/>
  <c r="R229" i="6"/>
  <c r="AJ176" i="6"/>
  <c r="AH176" i="6"/>
  <c r="J202" i="6"/>
  <c r="S215" i="6"/>
  <c r="P215" i="6"/>
  <c r="BI202" i="6"/>
  <c r="BR215" i="6"/>
  <c r="BI194" i="6"/>
  <c r="BK145" i="6"/>
  <c r="L176" i="6"/>
  <c r="BH194" i="6"/>
  <c r="BI145" i="6"/>
  <c r="J176" i="6"/>
  <c r="BF194" i="6"/>
  <c r="F244" i="6"/>
  <c r="D244" i="6"/>
  <c r="F193" i="6"/>
  <c r="D193" i="6"/>
  <c r="F208" i="6"/>
  <c r="F247" i="6"/>
  <c r="D237" i="6"/>
  <c r="D238" i="6"/>
  <c r="F213" i="6"/>
  <c r="D213" i="6"/>
  <c r="L229" i="6"/>
  <c r="F154" i="6"/>
  <c r="D154" i="6"/>
  <c r="F223" i="6"/>
  <c r="D223" i="6"/>
  <c r="F210" i="6"/>
  <c r="D252" i="6"/>
  <c r="F249" i="6"/>
  <c r="D204" i="6"/>
  <c r="BW202" i="6"/>
  <c r="BU202" i="6"/>
  <c r="BH229" i="6"/>
  <c r="AB229" i="6"/>
  <c r="F205" i="6"/>
  <c r="AA229" i="6"/>
  <c r="D205" i="6"/>
  <c r="Y229" i="6"/>
  <c r="D246" i="6"/>
  <c r="F207" i="6"/>
  <c r="D207" i="6"/>
  <c r="F233" i="6"/>
  <c r="AD229" i="6"/>
  <c r="F250" i="6"/>
  <c r="AW194" i="6"/>
  <c r="AY145" i="6"/>
  <c r="F189" i="6"/>
  <c r="AV194" i="6"/>
  <c r="AW145" i="6"/>
  <c r="D189" i="6"/>
  <c r="AT194" i="6"/>
  <c r="X202" i="6"/>
  <c r="AG215" i="6"/>
  <c r="BT176" i="6"/>
  <c r="BR176" i="6"/>
  <c r="D197" i="6"/>
  <c r="AT202" i="6"/>
  <c r="BC215" i="6"/>
  <c r="AS202" i="6"/>
  <c r="BB215" i="6"/>
  <c r="AQ202" i="6"/>
  <c r="AZ215" i="6"/>
  <c r="BC110" i="6"/>
  <c r="F136" i="6"/>
  <c r="F121" i="6"/>
  <c r="AD101" i="6"/>
  <c r="Y185" i="6"/>
  <c r="D155" i="6"/>
  <c r="AS101" i="6"/>
  <c r="D139" i="6"/>
  <c r="AP131" i="6"/>
  <c r="AG118" i="6"/>
  <c r="D111" i="6"/>
  <c r="G110" i="6"/>
  <c r="I194" i="6"/>
  <c r="F195" i="6"/>
  <c r="G101" i="6"/>
  <c r="D102" i="6"/>
  <c r="F186" i="6"/>
  <c r="I185" i="6"/>
  <c r="I118" i="6"/>
  <c r="F119" i="6"/>
  <c r="I101" i="6"/>
  <c r="F102" i="6"/>
  <c r="D132" i="6"/>
  <c r="G131" i="6"/>
  <c r="I110" i="6"/>
  <c r="F111" i="6"/>
  <c r="I131" i="6"/>
  <c r="F132" i="6"/>
  <c r="D119" i="6"/>
  <c r="G118" i="6"/>
  <c r="G176" i="6"/>
  <c r="D177" i="6"/>
  <c r="I92" i="6"/>
  <c r="F93" i="6"/>
  <c r="G185" i="6"/>
  <c r="D186" i="6"/>
  <c r="I202" i="6"/>
  <c r="F203" i="6"/>
  <c r="G202" i="6"/>
  <c r="D203" i="6"/>
  <c r="I229" i="6"/>
  <c r="F230" i="6"/>
  <c r="G194" i="6"/>
  <c r="D195" i="6"/>
  <c r="F146" i="6"/>
  <c r="I145" i="6"/>
  <c r="G145" i="6"/>
  <c r="D146" i="6"/>
  <c r="G229" i="6"/>
  <c r="D230" i="6"/>
  <c r="G215" i="6"/>
  <c r="D216" i="6"/>
  <c r="I215" i="6"/>
  <c r="F216" i="6"/>
  <c r="G92" i="6"/>
  <c r="D93" i="6"/>
  <c r="F177" i="6"/>
  <c r="I176" i="6"/>
  <c r="BW84" i="6"/>
  <c r="BW336" i="6" s="1"/>
  <c r="BK84" i="6"/>
  <c r="BK336" i="6" s="1"/>
  <c r="AY84" i="6"/>
  <c r="AY336" i="6" s="1"/>
  <c r="AM84" i="6"/>
  <c r="AM336" i="6" s="1"/>
  <c r="AA84" i="6"/>
  <c r="AA336" i="6" s="1"/>
  <c r="O84" i="6"/>
  <c r="O336" i="6" s="1"/>
  <c r="BT83" i="6"/>
  <c r="BT335" i="6" s="1"/>
  <c r="BH83" i="6"/>
  <c r="BH335" i="6" s="1"/>
  <c r="AV83" i="6"/>
  <c r="AV335" i="6" s="1"/>
  <c r="AJ83" i="6"/>
  <c r="AJ335" i="6" s="1"/>
  <c r="X83" i="6"/>
  <c r="X335" i="6" s="1"/>
  <c r="L83" i="6"/>
  <c r="L335" i="6" s="1"/>
  <c r="BQ82" i="6"/>
  <c r="BQ334" i="6" s="1"/>
  <c r="BE82" i="6"/>
  <c r="BE334" i="6" s="1"/>
  <c r="AS82" i="6"/>
  <c r="AS334" i="6" s="1"/>
  <c r="AG82" i="6"/>
  <c r="AG334" i="6" s="1"/>
  <c r="U82" i="6"/>
  <c r="U334" i="6" s="1"/>
  <c r="I82" i="6"/>
  <c r="BN81" i="6"/>
  <c r="BN333" i="6" s="1"/>
  <c r="BB81" i="6"/>
  <c r="BB333" i="6" s="1"/>
  <c r="AP81" i="6"/>
  <c r="AP333" i="6" s="1"/>
  <c r="AD81" i="6"/>
  <c r="AD333" i="6" s="1"/>
  <c r="R81" i="6"/>
  <c r="R333" i="6" s="1"/>
  <c r="BW80" i="6"/>
  <c r="BW332" i="6" s="1"/>
  <c r="BK80" i="6"/>
  <c r="BK332" i="6" s="1"/>
  <c r="AY80" i="6"/>
  <c r="AY332" i="6" s="1"/>
  <c r="AM80" i="6"/>
  <c r="AM332" i="6" s="1"/>
  <c r="AA80" i="6"/>
  <c r="AA332" i="6" s="1"/>
  <c r="O80" i="6"/>
  <c r="O332" i="6" s="1"/>
  <c r="BT79" i="6"/>
  <c r="BT331" i="6" s="1"/>
  <c r="BH79" i="6"/>
  <c r="BH331" i="6" s="1"/>
  <c r="AV79" i="6"/>
  <c r="AV331" i="6" s="1"/>
  <c r="AJ79" i="6"/>
  <c r="AJ331" i="6" s="1"/>
  <c r="X79" i="6"/>
  <c r="X331" i="6" s="1"/>
  <c r="L79" i="6"/>
  <c r="L331" i="6" s="1"/>
  <c r="BQ78" i="6"/>
  <c r="BQ330" i="6" s="1"/>
  <c r="BE78" i="6"/>
  <c r="BE330" i="6" s="1"/>
  <c r="AS78" i="6"/>
  <c r="AS330" i="6" s="1"/>
  <c r="AG78" i="6"/>
  <c r="AG330" i="6" s="1"/>
  <c r="U78" i="6"/>
  <c r="U330" i="6" s="1"/>
  <c r="I78" i="6"/>
  <c r="BN77" i="6"/>
  <c r="BN329" i="6" s="1"/>
  <c r="BB77" i="6"/>
  <c r="BB329" i="6" s="1"/>
  <c r="AP77" i="6"/>
  <c r="AP329" i="6" s="1"/>
  <c r="AD77" i="6"/>
  <c r="AD329" i="6" s="1"/>
  <c r="R77" i="6"/>
  <c r="R329" i="6" s="1"/>
  <c r="BW76" i="6"/>
  <c r="BW328" i="6" s="1"/>
  <c r="BK76" i="6"/>
  <c r="BK328" i="6" s="1"/>
  <c r="AY76" i="6"/>
  <c r="AY328" i="6" s="1"/>
  <c r="AM76" i="6"/>
  <c r="AM328" i="6" s="1"/>
  <c r="AA76" i="6"/>
  <c r="AA328" i="6" s="1"/>
  <c r="O76" i="6"/>
  <c r="O328" i="6" s="1"/>
  <c r="BT75" i="6"/>
  <c r="BT327" i="6" s="1"/>
  <c r="BH75" i="6"/>
  <c r="BH327" i="6" s="1"/>
  <c r="AV75" i="6"/>
  <c r="AV327" i="6" s="1"/>
  <c r="AJ75" i="6"/>
  <c r="AJ327" i="6" s="1"/>
  <c r="X75" i="6"/>
  <c r="X327" i="6" s="1"/>
  <c r="L75" i="6"/>
  <c r="L327" i="6" s="1"/>
  <c r="BQ74" i="6"/>
  <c r="BQ326" i="6" s="1"/>
  <c r="BE74" i="6"/>
  <c r="BE326" i="6" s="1"/>
  <c r="AS74" i="6"/>
  <c r="AS326" i="6" s="1"/>
  <c r="AG74" i="6"/>
  <c r="AG326" i="6" s="1"/>
  <c r="U74" i="6"/>
  <c r="U326" i="6" s="1"/>
  <c r="I74" i="6"/>
  <c r="BN73" i="6"/>
  <c r="BN325" i="6" s="1"/>
  <c r="BB73" i="6"/>
  <c r="BB325" i="6" s="1"/>
  <c r="AP73" i="6"/>
  <c r="AP325" i="6" s="1"/>
  <c r="AD73" i="6"/>
  <c r="AD325" i="6" s="1"/>
  <c r="R73" i="6"/>
  <c r="R325" i="6" s="1"/>
  <c r="BW72" i="6"/>
  <c r="BW324" i="6" s="1"/>
  <c r="BK72" i="6"/>
  <c r="BK324" i="6" s="1"/>
  <c r="AY72" i="6"/>
  <c r="AY324" i="6" s="1"/>
  <c r="AM72" i="6"/>
  <c r="AM324" i="6" s="1"/>
  <c r="AA72" i="6"/>
  <c r="AA324" i="6" s="1"/>
  <c r="O72" i="6"/>
  <c r="O324" i="6" s="1"/>
  <c r="BT71" i="6"/>
  <c r="BT323" i="6" s="1"/>
  <c r="BH71" i="6"/>
  <c r="BH323" i="6" s="1"/>
  <c r="AV71" i="6"/>
  <c r="AV323" i="6" s="1"/>
  <c r="AJ71" i="6"/>
  <c r="AJ323" i="6" s="1"/>
  <c r="X71" i="6"/>
  <c r="X323" i="6" s="1"/>
  <c r="L71" i="6"/>
  <c r="L323" i="6" s="1"/>
  <c r="BQ70" i="6"/>
  <c r="BQ322" i="6" s="1"/>
  <c r="BE70" i="6"/>
  <c r="BE322" i="6" s="1"/>
  <c r="BN84" i="6"/>
  <c r="BN336" i="6" s="1"/>
  <c r="BB84" i="6"/>
  <c r="BB336" i="6" s="1"/>
  <c r="AP84" i="6"/>
  <c r="AP336" i="6" s="1"/>
  <c r="AD84" i="6"/>
  <c r="AD336" i="6" s="1"/>
  <c r="R84" i="6"/>
  <c r="R336" i="6" s="1"/>
  <c r="BW83" i="6"/>
  <c r="BW335" i="6" s="1"/>
  <c r="BK83" i="6"/>
  <c r="BK335" i="6" s="1"/>
  <c r="AY83" i="6"/>
  <c r="AY335" i="6" s="1"/>
  <c r="AM83" i="6"/>
  <c r="AM335" i="6" s="1"/>
  <c r="AA83" i="6"/>
  <c r="AA335" i="6" s="1"/>
  <c r="O83" i="6"/>
  <c r="O335" i="6" s="1"/>
  <c r="BT82" i="6"/>
  <c r="BT334" i="6" s="1"/>
  <c r="BH82" i="6"/>
  <c r="BH334" i="6" s="1"/>
  <c r="AV82" i="6"/>
  <c r="AV334" i="6" s="1"/>
  <c r="AJ82" i="6"/>
  <c r="AJ334" i="6" s="1"/>
  <c r="X82" i="6"/>
  <c r="X334" i="6" s="1"/>
  <c r="L82" i="6"/>
  <c r="L334" i="6" s="1"/>
  <c r="BQ81" i="6"/>
  <c r="BQ333" i="6" s="1"/>
  <c r="BE81" i="6"/>
  <c r="BE333" i="6" s="1"/>
  <c r="AS81" i="6"/>
  <c r="AS333" i="6" s="1"/>
  <c r="AG81" i="6"/>
  <c r="AG333" i="6" s="1"/>
  <c r="U81" i="6"/>
  <c r="U333" i="6" s="1"/>
  <c r="I81" i="6"/>
  <c r="BN80" i="6"/>
  <c r="BN332" i="6" s="1"/>
  <c r="BB80" i="6"/>
  <c r="BB332" i="6" s="1"/>
  <c r="AP80" i="6"/>
  <c r="AP332" i="6" s="1"/>
  <c r="AD80" i="6"/>
  <c r="AD332" i="6" s="1"/>
  <c r="R80" i="6"/>
  <c r="R332" i="6" s="1"/>
  <c r="BW79" i="6"/>
  <c r="BW331" i="6" s="1"/>
  <c r="BK79" i="6"/>
  <c r="BK331" i="6" s="1"/>
  <c r="AY79" i="6"/>
  <c r="AY331" i="6" s="1"/>
  <c r="AM79" i="6"/>
  <c r="AM331" i="6" s="1"/>
  <c r="AA79" i="6"/>
  <c r="AA331" i="6" s="1"/>
  <c r="O79" i="6"/>
  <c r="O331" i="6" s="1"/>
  <c r="BT78" i="6"/>
  <c r="BT330" i="6" s="1"/>
  <c r="BH78" i="6"/>
  <c r="BH330" i="6" s="1"/>
  <c r="AV78" i="6"/>
  <c r="AV330" i="6" s="1"/>
  <c r="AJ78" i="6"/>
  <c r="AJ330" i="6" s="1"/>
  <c r="X78" i="6"/>
  <c r="X330" i="6" s="1"/>
  <c r="L78" i="6"/>
  <c r="L330" i="6" s="1"/>
  <c r="BQ77" i="6"/>
  <c r="BQ329" i="6" s="1"/>
  <c r="BE77" i="6"/>
  <c r="BE329" i="6" s="1"/>
  <c r="AS77" i="6"/>
  <c r="AS329" i="6" s="1"/>
  <c r="AG77" i="6"/>
  <c r="AG329" i="6" s="1"/>
  <c r="U77" i="6"/>
  <c r="U329" i="6" s="1"/>
  <c r="I77" i="6"/>
  <c r="BN76" i="6"/>
  <c r="BN328" i="6" s="1"/>
  <c r="BB76" i="6"/>
  <c r="BB328" i="6" s="1"/>
  <c r="AP76" i="6"/>
  <c r="AP328" i="6" s="1"/>
  <c r="AD76" i="6"/>
  <c r="AD328" i="6" s="1"/>
  <c r="R76" i="6"/>
  <c r="R328" i="6" s="1"/>
  <c r="BW75" i="6"/>
  <c r="BW327" i="6" s="1"/>
  <c r="BK75" i="6"/>
  <c r="BK327" i="6" s="1"/>
  <c r="AY75" i="6"/>
  <c r="AY327" i="6" s="1"/>
  <c r="AM75" i="6"/>
  <c r="AM327" i="6" s="1"/>
  <c r="AA75" i="6"/>
  <c r="AA327" i="6" s="1"/>
  <c r="O75" i="6"/>
  <c r="O327" i="6" s="1"/>
  <c r="BT74" i="6"/>
  <c r="BT326" i="6" s="1"/>
  <c r="BH74" i="6"/>
  <c r="BH326" i="6" s="1"/>
  <c r="AV74" i="6"/>
  <c r="AV326" i="6" s="1"/>
  <c r="AJ74" i="6"/>
  <c r="AJ326" i="6" s="1"/>
  <c r="X74" i="6"/>
  <c r="X326" i="6" s="1"/>
  <c r="L74" i="6"/>
  <c r="L326" i="6" s="1"/>
  <c r="BQ73" i="6"/>
  <c r="BQ325" i="6" s="1"/>
  <c r="BE73" i="6"/>
  <c r="BE325" i="6" s="1"/>
  <c r="AS73" i="6"/>
  <c r="AS325" i="6" s="1"/>
  <c r="AG73" i="6"/>
  <c r="AG325" i="6" s="1"/>
  <c r="U73" i="6"/>
  <c r="U325" i="6" s="1"/>
  <c r="I73" i="6"/>
  <c r="BQ84" i="6"/>
  <c r="BQ336" i="6" s="1"/>
  <c r="BE84" i="6"/>
  <c r="BE336" i="6" s="1"/>
  <c r="AS84" i="6"/>
  <c r="AS336" i="6" s="1"/>
  <c r="AG84" i="6"/>
  <c r="AG336" i="6" s="1"/>
  <c r="U84" i="6"/>
  <c r="U336" i="6" s="1"/>
  <c r="I84" i="6"/>
  <c r="BN83" i="6"/>
  <c r="BN335" i="6" s="1"/>
  <c r="BB83" i="6"/>
  <c r="BB335" i="6" s="1"/>
  <c r="AP83" i="6"/>
  <c r="AP335" i="6" s="1"/>
  <c r="AD83" i="6"/>
  <c r="AD335" i="6" s="1"/>
  <c r="R83" i="6"/>
  <c r="R335" i="6" s="1"/>
  <c r="BW82" i="6"/>
  <c r="BW334" i="6" s="1"/>
  <c r="BK82" i="6"/>
  <c r="BK334" i="6" s="1"/>
  <c r="AY82" i="6"/>
  <c r="AY334" i="6" s="1"/>
  <c r="AM82" i="6"/>
  <c r="AM334" i="6" s="1"/>
  <c r="AA82" i="6"/>
  <c r="AA334" i="6" s="1"/>
  <c r="O82" i="6"/>
  <c r="O334" i="6" s="1"/>
  <c r="BT81" i="6"/>
  <c r="BT333" i="6" s="1"/>
  <c r="BH81" i="6"/>
  <c r="BH333" i="6" s="1"/>
  <c r="AV81" i="6"/>
  <c r="AV333" i="6" s="1"/>
  <c r="AJ81" i="6"/>
  <c r="AJ333" i="6" s="1"/>
  <c r="X81" i="6"/>
  <c r="X333" i="6" s="1"/>
  <c r="L81" i="6"/>
  <c r="L333" i="6" s="1"/>
  <c r="BQ80" i="6"/>
  <c r="BQ332" i="6" s="1"/>
  <c r="BE80" i="6"/>
  <c r="BE332" i="6" s="1"/>
  <c r="AS80" i="6"/>
  <c r="AS332" i="6" s="1"/>
  <c r="AG80" i="6"/>
  <c r="AG332" i="6" s="1"/>
  <c r="U80" i="6"/>
  <c r="U332" i="6" s="1"/>
  <c r="I80" i="6"/>
  <c r="BN79" i="6"/>
  <c r="BN331" i="6" s="1"/>
  <c r="BB79" i="6"/>
  <c r="BB331" i="6" s="1"/>
  <c r="AP79" i="6"/>
  <c r="AP331" i="6" s="1"/>
  <c r="AD79" i="6"/>
  <c r="AD331" i="6" s="1"/>
  <c r="R79" i="6"/>
  <c r="R331" i="6" s="1"/>
  <c r="BW78" i="6"/>
  <c r="BW330" i="6" s="1"/>
  <c r="BK78" i="6"/>
  <c r="BK330" i="6" s="1"/>
  <c r="AY78" i="6"/>
  <c r="AY330" i="6" s="1"/>
  <c r="AM78" i="6"/>
  <c r="AM330" i="6" s="1"/>
  <c r="AA78" i="6"/>
  <c r="AA330" i="6" s="1"/>
  <c r="O78" i="6"/>
  <c r="O330" i="6" s="1"/>
  <c r="BT77" i="6"/>
  <c r="BT329" i="6" s="1"/>
  <c r="BH77" i="6"/>
  <c r="BH329" i="6" s="1"/>
  <c r="AV77" i="6"/>
  <c r="AV329" i="6" s="1"/>
  <c r="AJ77" i="6"/>
  <c r="AJ329" i="6" s="1"/>
  <c r="X77" i="6"/>
  <c r="X329" i="6" s="1"/>
  <c r="L77" i="6"/>
  <c r="L329" i="6" s="1"/>
  <c r="BQ76" i="6"/>
  <c r="BQ328" i="6" s="1"/>
  <c r="BE76" i="6"/>
  <c r="BE328" i="6" s="1"/>
  <c r="AS76" i="6"/>
  <c r="AS328" i="6" s="1"/>
  <c r="AG76" i="6"/>
  <c r="AG328" i="6" s="1"/>
  <c r="U76" i="6"/>
  <c r="U328" i="6" s="1"/>
  <c r="I76" i="6"/>
  <c r="BN75" i="6"/>
  <c r="BN327" i="6" s="1"/>
  <c r="BB75" i="6"/>
  <c r="BB327" i="6" s="1"/>
  <c r="AP75" i="6"/>
  <c r="AP327" i="6" s="1"/>
  <c r="AD75" i="6"/>
  <c r="AD327" i="6" s="1"/>
  <c r="R75" i="6"/>
  <c r="R327" i="6" s="1"/>
  <c r="BW74" i="6"/>
  <c r="BW326" i="6" s="1"/>
  <c r="BK74" i="6"/>
  <c r="BK326" i="6" s="1"/>
  <c r="AY74" i="6"/>
  <c r="AY326" i="6" s="1"/>
  <c r="AM74" i="6"/>
  <c r="AM326" i="6" s="1"/>
  <c r="AA74" i="6"/>
  <c r="AA326" i="6" s="1"/>
  <c r="O74" i="6"/>
  <c r="O326" i="6" s="1"/>
  <c r="BT73" i="6"/>
  <c r="BT325" i="6" s="1"/>
  <c r="BH73" i="6"/>
  <c r="BH325" i="6" s="1"/>
  <c r="AV73" i="6"/>
  <c r="AV325" i="6" s="1"/>
  <c r="AJ73" i="6"/>
  <c r="AJ325" i="6" s="1"/>
  <c r="X73" i="6"/>
  <c r="X325" i="6" s="1"/>
  <c r="L73" i="6"/>
  <c r="L325" i="6" s="1"/>
  <c r="BQ72" i="6"/>
  <c r="BQ324" i="6" s="1"/>
  <c r="BE72" i="6"/>
  <c r="BE324" i="6" s="1"/>
  <c r="AS72" i="6"/>
  <c r="AS324" i="6" s="1"/>
  <c r="AG72" i="6"/>
  <c r="AG324" i="6" s="1"/>
  <c r="U72" i="6"/>
  <c r="U324" i="6" s="1"/>
  <c r="I72" i="6"/>
  <c r="BN71" i="6"/>
  <c r="BN323" i="6" s="1"/>
  <c r="BB71" i="6"/>
  <c r="BB323" i="6" s="1"/>
  <c r="AP71" i="6"/>
  <c r="AP323" i="6" s="1"/>
  <c r="AD71" i="6"/>
  <c r="AD323" i="6" s="1"/>
  <c r="R71" i="6"/>
  <c r="R323" i="6" s="1"/>
  <c r="BW70" i="6"/>
  <c r="BW322" i="6" s="1"/>
  <c r="BK70" i="6"/>
  <c r="BK322" i="6" s="1"/>
  <c r="AY70" i="6"/>
  <c r="AY322" i="6" s="1"/>
  <c r="AM70" i="6"/>
  <c r="AM322" i="6" s="1"/>
  <c r="AA70" i="6"/>
  <c r="AA322" i="6" s="1"/>
  <c r="O70" i="6"/>
  <c r="O322" i="6" s="1"/>
  <c r="BT69" i="6"/>
  <c r="BT321" i="6" s="1"/>
  <c r="BH69" i="6"/>
  <c r="BH321" i="6" s="1"/>
  <c r="AV69" i="6"/>
  <c r="AV321" i="6" s="1"/>
  <c r="AJ69" i="6"/>
  <c r="AJ321" i="6" s="1"/>
  <c r="X69" i="6"/>
  <c r="X321" i="6" s="1"/>
  <c r="L69" i="6"/>
  <c r="L321" i="6" s="1"/>
  <c r="BQ68" i="6"/>
  <c r="BQ320" i="6" s="1"/>
  <c r="BE68" i="6"/>
  <c r="BE320" i="6" s="1"/>
  <c r="AS68" i="6"/>
  <c r="AS320" i="6" s="1"/>
  <c r="AG68" i="6"/>
  <c r="AG320" i="6" s="1"/>
  <c r="U68" i="6"/>
  <c r="U320" i="6" s="1"/>
  <c r="I68" i="6"/>
  <c r="BN67" i="6"/>
  <c r="BN319" i="6" s="1"/>
  <c r="BB67" i="6"/>
  <c r="BB319" i="6" s="1"/>
  <c r="AP67" i="6"/>
  <c r="AP319" i="6" s="1"/>
  <c r="AD67" i="6"/>
  <c r="AD319" i="6" s="1"/>
  <c r="R67" i="6"/>
  <c r="R319" i="6" s="1"/>
  <c r="BW66" i="6"/>
  <c r="BW318" i="6" s="1"/>
  <c r="BK66" i="6"/>
  <c r="BK318" i="6" s="1"/>
  <c r="AY66" i="6"/>
  <c r="AY318" i="6" s="1"/>
  <c r="AM66" i="6"/>
  <c r="AM318" i="6" s="1"/>
  <c r="AA66" i="6"/>
  <c r="AA318" i="6" s="1"/>
  <c r="O66" i="6"/>
  <c r="O318" i="6" s="1"/>
  <c r="BT65" i="6"/>
  <c r="BT317" i="6" s="1"/>
  <c r="BH65" i="6"/>
  <c r="BH317" i="6" s="1"/>
  <c r="AV65" i="6"/>
  <c r="AV317" i="6" s="1"/>
  <c r="AJ65" i="6"/>
  <c r="AJ317" i="6" s="1"/>
  <c r="X65" i="6"/>
  <c r="X317" i="6" s="1"/>
  <c r="L65" i="6"/>
  <c r="L317" i="6" s="1"/>
  <c r="BQ64" i="6"/>
  <c r="BQ316" i="6" s="1"/>
  <c r="BE64" i="6"/>
  <c r="BE316" i="6" s="1"/>
  <c r="AS64" i="6"/>
  <c r="AS316" i="6" s="1"/>
  <c r="AG64" i="6"/>
  <c r="AG316" i="6" s="1"/>
  <c r="U64" i="6"/>
  <c r="U316" i="6" s="1"/>
  <c r="I64" i="6"/>
  <c r="BN63" i="6"/>
  <c r="BN315" i="6" s="1"/>
  <c r="BB63" i="6"/>
  <c r="BB315" i="6" s="1"/>
  <c r="AP63" i="6"/>
  <c r="AP315" i="6" s="1"/>
  <c r="AD63" i="6"/>
  <c r="AD315" i="6" s="1"/>
  <c r="R63" i="6"/>
  <c r="R315" i="6" s="1"/>
  <c r="BW62" i="6"/>
  <c r="BK62" i="6"/>
  <c r="AY62" i="6"/>
  <c r="AM62" i="6"/>
  <c r="AA62" i="6"/>
  <c r="O62" i="6"/>
  <c r="BT60" i="6"/>
  <c r="BT312" i="6" s="1"/>
  <c r="BH60" i="6"/>
  <c r="BH312" i="6" s="1"/>
  <c r="AV60" i="6"/>
  <c r="AV312" i="6" s="1"/>
  <c r="AJ60" i="6"/>
  <c r="AJ312" i="6" s="1"/>
  <c r="X60" i="6"/>
  <c r="X312" i="6" s="1"/>
  <c r="L60" i="6"/>
  <c r="L312" i="6" s="1"/>
  <c r="BQ59" i="6"/>
  <c r="BQ311" i="6" s="1"/>
  <c r="BE59" i="6"/>
  <c r="BE311" i="6" s="1"/>
  <c r="AS59" i="6"/>
  <c r="AS311" i="6" s="1"/>
  <c r="AG59" i="6"/>
  <c r="AG311" i="6" s="1"/>
  <c r="U59" i="6"/>
  <c r="U311" i="6" s="1"/>
  <c r="I59" i="6"/>
  <c r="BN58" i="6"/>
  <c r="BN310" i="6" s="1"/>
  <c r="BB58" i="6"/>
  <c r="BB310" i="6" s="1"/>
  <c r="AP58" i="6"/>
  <c r="AP310" i="6" s="1"/>
  <c r="AD58" i="6"/>
  <c r="AD310" i="6" s="1"/>
  <c r="R58" i="6"/>
  <c r="R310" i="6" s="1"/>
  <c r="BW57" i="6"/>
  <c r="BW309" i="6" s="1"/>
  <c r="BK57" i="6"/>
  <c r="BK309" i="6" s="1"/>
  <c r="AY57" i="6"/>
  <c r="AY309" i="6" s="1"/>
  <c r="BT84" i="6"/>
  <c r="BT336" i="6" s="1"/>
  <c r="BH84" i="6"/>
  <c r="BH336" i="6" s="1"/>
  <c r="AV84" i="6"/>
  <c r="AV336" i="6" s="1"/>
  <c r="AJ84" i="6"/>
  <c r="AJ336" i="6" s="1"/>
  <c r="X84" i="6"/>
  <c r="X336" i="6" s="1"/>
  <c r="L84" i="6"/>
  <c r="L336" i="6" s="1"/>
  <c r="BQ83" i="6"/>
  <c r="BQ335" i="6" s="1"/>
  <c r="BE83" i="6"/>
  <c r="BE335" i="6" s="1"/>
  <c r="AS83" i="6"/>
  <c r="AS335" i="6" s="1"/>
  <c r="AG83" i="6"/>
  <c r="AG335" i="6" s="1"/>
  <c r="U83" i="6"/>
  <c r="U335" i="6" s="1"/>
  <c r="I83" i="6"/>
  <c r="BN82" i="6"/>
  <c r="BN334" i="6" s="1"/>
  <c r="BB82" i="6"/>
  <c r="BB334" i="6" s="1"/>
  <c r="AP82" i="6"/>
  <c r="AP334" i="6" s="1"/>
  <c r="AD82" i="6"/>
  <c r="AD334" i="6" s="1"/>
  <c r="R82" i="6"/>
  <c r="R334" i="6" s="1"/>
  <c r="BW81" i="6"/>
  <c r="BW333" i="6" s="1"/>
  <c r="BK81" i="6"/>
  <c r="BK333" i="6" s="1"/>
  <c r="AY81" i="6"/>
  <c r="AY333" i="6" s="1"/>
  <c r="AM81" i="6"/>
  <c r="AM333" i="6" s="1"/>
  <c r="AA81" i="6"/>
  <c r="AA333" i="6" s="1"/>
  <c r="O81" i="6"/>
  <c r="O333" i="6" s="1"/>
  <c r="BT80" i="6"/>
  <c r="BT332" i="6" s="1"/>
  <c r="BH80" i="6"/>
  <c r="BH332" i="6" s="1"/>
  <c r="AV80" i="6"/>
  <c r="AV332" i="6" s="1"/>
  <c r="AJ80" i="6"/>
  <c r="AJ332" i="6" s="1"/>
  <c r="X80" i="6"/>
  <c r="X332" i="6" s="1"/>
  <c r="L80" i="6"/>
  <c r="L332" i="6" s="1"/>
  <c r="BQ79" i="6"/>
  <c r="BQ331" i="6" s="1"/>
  <c r="BE79" i="6"/>
  <c r="BE331" i="6" s="1"/>
  <c r="AS79" i="6"/>
  <c r="AS331" i="6" s="1"/>
  <c r="AG79" i="6"/>
  <c r="AG331" i="6" s="1"/>
  <c r="U79" i="6"/>
  <c r="U331" i="6" s="1"/>
  <c r="I79" i="6"/>
  <c r="BN78" i="6"/>
  <c r="BN330" i="6" s="1"/>
  <c r="BB78" i="6"/>
  <c r="BB330" i="6" s="1"/>
  <c r="AP78" i="6"/>
  <c r="AP330" i="6" s="1"/>
  <c r="AD78" i="6"/>
  <c r="AD330" i="6" s="1"/>
  <c r="R78" i="6"/>
  <c r="R330" i="6" s="1"/>
  <c r="BW77" i="6"/>
  <c r="BW329" i="6" s="1"/>
  <c r="BK77" i="6"/>
  <c r="BK329" i="6" s="1"/>
  <c r="AY77" i="6"/>
  <c r="AY329" i="6" s="1"/>
  <c r="AM77" i="6"/>
  <c r="AM329" i="6" s="1"/>
  <c r="AA77" i="6"/>
  <c r="AA329" i="6" s="1"/>
  <c r="O77" i="6"/>
  <c r="O329" i="6" s="1"/>
  <c r="BT76" i="6"/>
  <c r="BT328" i="6" s="1"/>
  <c r="BH76" i="6"/>
  <c r="BH328" i="6" s="1"/>
  <c r="AV76" i="6"/>
  <c r="AV328" i="6" s="1"/>
  <c r="AJ76" i="6"/>
  <c r="AJ328" i="6" s="1"/>
  <c r="X76" i="6"/>
  <c r="X328" i="6" s="1"/>
  <c r="L76" i="6"/>
  <c r="L328" i="6" s="1"/>
  <c r="BQ75" i="6"/>
  <c r="BQ327" i="6" s="1"/>
  <c r="BE75" i="6"/>
  <c r="BE327" i="6" s="1"/>
  <c r="AS75" i="6"/>
  <c r="AS327" i="6" s="1"/>
  <c r="AG75" i="6"/>
  <c r="AG327" i="6" s="1"/>
  <c r="U75" i="6"/>
  <c r="U327" i="6" s="1"/>
  <c r="I75" i="6"/>
  <c r="BN74" i="6"/>
  <c r="BN326" i="6" s="1"/>
  <c r="BB74" i="6"/>
  <c r="BB326" i="6" s="1"/>
  <c r="AP74" i="6"/>
  <c r="AP326" i="6" s="1"/>
  <c r="AD74" i="6"/>
  <c r="AD326" i="6" s="1"/>
  <c r="R74" i="6"/>
  <c r="R326" i="6" s="1"/>
  <c r="BW73" i="6"/>
  <c r="BW325" i="6" s="1"/>
  <c r="BK73" i="6"/>
  <c r="BK325" i="6" s="1"/>
  <c r="AY73" i="6"/>
  <c r="AY325" i="6" s="1"/>
  <c r="AM73" i="6"/>
  <c r="AM325" i="6" s="1"/>
  <c r="AA73" i="6"/>
  <c r="AA325" i="6" s="1"/>
  <c r="BH72" i="6"/>
  <c r="BH324" i="6" s="1"/>
  <c r="AJ72" i="6"/>
  <c r="AJ324" i="6" s="1"/>
  <c r="L72" i="6"/>
  <c r="L324" i="6" s="1"/>
  <c r="BE71" i="6"/>
  <c r="BE323" i="6" s="1"/>
  <c r="AG71" i="6"/>
  <c r="AG323" i="6" s="1"/>
  <c r="I71" i="6"/>
  <c r="BB70" i="6"/>
  <c r="BB322" i="6" s="1"/>
  <c r="AJ70" i="6"/>
  <c r="AJ322" i="6" s="1"/>
  <c r="U70" i="6"/>
  <c r="U322" i="6" s="1"/>
  <c r="BW69" i="6"/>
  <c r="BW321" i="6" s="1"/>
  <c r="BE69" i="6"/>
  <c r="BE321" i="6" s="1"/>
  <c r="AP69" i="6"/>
  <c r="AP321" i="6" s="1"/>
  <c r="AA69" i="6"/>
  <c r="AA321" i="6" s="1"/>
  <c r="I69" i="6"/>
  <c r="BK68" i="6"/>
  <c r="BK320" i="6" s="1"/>
  <c r="AV68" i="6"/>
  <c r="AV320" i="6" s="1"/>
  <c r="AD68" i="6"/>
  <c r="AD320" i="6" s="1"/>
  <c r="O68" i="6"/>
  <c r="O320" i="6" s="1"/>
  <c r="BQ67" i="6"/>
  <c r="BQ319" i="6" s="1"/>
  <c r="AY67" i="6"/>
  <c r="AY319" i="6" s="1"/>
  <c r="AJ67" i="6"/>
  <c r="AJ319" i="6" s="1"/>
  <c r="U67" i="6"/>
  <c r="U319" i="6" s="1"/>
  <c r="BT66" i="6"/>
  <c r="BT318" i="6" s="1"/>
  <c r="BE66" i="6"/>
  <c r="BE318" i="6" s="1"/>
  <c r="AP66" i="6"/>
  <c r="AP318" i="6" s="1"/>
  <c r="X66" i="6"/>
  <c r="X318" i="6" s="1"/>
  <c r="I66" i="6"/>
  <c r="BK65" i="6"/>
  <c r="BK317" i="6" s="1"/>
  <c r="AS65" i="6"/>
  <c r="AS317" i="6" s="1"/>
  <c r="AD65" i="6"/>
  <c r="AD317" i="6" s="1"/>
  <c r="O65" i="6"/>
  <c r="O317" i="6" s="1"/>
  <c r="BN64" i="6"/>
  <c r="BN316" i="6" s="1"/>
  <c r="AY64" i="6"/>
  <c r="AY316" i="6" s="1"/>
  <c r="AJ64" i="6"/>
  <c r="AJ316" i="6" s="1"/>
  <c r="R64" i="6"/>
  <c r="R316" i="6" s="1"/>
  <c r="BT63" i="6"/>
  <c r="BT315" i="6" s="1"/>
  <c r="BE63" i="6"/>
  <c r="BE315" i="6" s="1"/>
  <c r="AM63" i="6"/>
  <c r="AM315" i="6" s="1"/>
  <c r="X63" i="6"/>
  <c r="X315" i="6" s="1"/>
  <c r="I63" i="6"/>
  <c r="BH62" i="6"/>
  <c r="AS62" i="6"/>
  <c r="AD62" i="6"/>
  <c r="L62" i="6"/>
  <c r="BN60" i="6"/>
  <c r="BN312" i="6" s="1"/>
  <c r="AY60" i="6"/>
  <c r="AY312" i="6" s="1"/>
  <c r="AG60" i="6"/>
  <c r="AG312" i="6" s="1"/>
  <c r="R60" i="6"/>
  <c r="R312" i="6" s="1"/>
  <c r="BT59" i="6"/>
  <c r="BT311" i="6" s="1"/>
  <c r="BB59" i="6"/>
  <c r="BB311" i="6" s="1"/>
  <c r="AM59" i="6"/>
  <c r="AM311" i="6" s="1"/>
  <c r="X59" i="6"/>
  <c r="X311" i="6" s="1"/>
  <c r="BW58" i="6"/>
  <c r="BW310" i="6" s="1"/>
  <c r="BH58" i="6"/>
  <c r="BH310" i="6" s="1"/>
  <c r="AS58" i="6"/>
  <c r="AS310" i="6" s="1"/>
  <c r="AA58" i="6"/>
  <c r="AA310" i="6" s="1"/>
  <c r="L58" i="6"/>
  <c r="L310" i="6" s="1"/>
  <c r="BN57" i="6"/>
  <c r="BN309" i="6" s="1"/>
  <c r="AV57" i="6"/>
  <c r="AV309" i="6" s="1"/>
  <c r="AJ57" i="6"/>
  <c r="AJ309" i="6" s="1"/>
  <c r="X57" i="6"/>
  <c r="X309" i="6" s="1"/>
  <c r="L57" i="6"/>
  <c r="L309" i="6" s="1"/>
  <c r="BQ56" i="6"/>
  <c r="BQ308" i="6" s="1"/>
  <c r="BE56" i="6"/>
  <c r="BE308" i="6" s="1"/>
  <c r="AS56" i="6"/>
  <c r="AS308" i="6" s="1"/>
  <c r="AG56" i="6"/>
  <c r="AG308" i="6" s="1"/>
  <c r="U56" i="6"/>
  <c r="U308" i="6" s="1"/>
  <c r="I56" i="6"/>
  <c r="BN55" i="6"/>
  <c r="BN307" i="6" s="1"/>
  <c r="BB55" i="6"/>
  <c r="BB307" i="6" s="1"/>
  <c r="AP55" i="6"/>
  <c r="AP307" i="6" s="1"/>
  <c r="AD55" i="6"/>
  <c r="AD307" i="6" s="1"/>
  <c r="R55" i="6"/>
  <c r="R307" i="6" s="1"/>
  <c r="BW54" i="6"/>
  <c r="BW306" i="6" s="1"/>
  <c r="BK54" i="6"/>
  <c r="BK306" i="6" s="1"/>
  <c r="AY54" i="6"/>
  <c r="AY306" i="6" s="1"/>
  <c r="AM54" i="6"/>
  <c r="AM306" i="6" s="1"/>
  <c r="AA54" i="6"/>
  <c r="AA306" i="6" s="1"/>
  <c r="O54" i="6"/>
  <c r="O306" i="6" s="1"/>
  <c r="BT53" i="6"/>
  <c r="BT305" i="6" s="1"/>
  <c r="BH53" i="6"/>
  <c r="BH305" i="6" s="1"/>
  <c r="AV53" i="6"/>
  <c r="AV305" i="6" s="1"/>
  <c r="AJ53" i="6"/>
  <c r="AJ305" i="6" s="1"/>
  <c r="X53" i="6"/>
  <c r="X305" i="6" s="1"/>
  <c r="L53" i="6"/>
  <c r="L305" i="6" s="1"/>
  <c r="BQ52" i="6"/>
  <c r="BQ304" i="6" s="1"/>
  <c r="BE52" i="6"/>
  <c r="BE304" i="6" s="1"/>
  <c r="AS52" i="6"/>
  <c r="AS304" i="6" s="1"/>
  <c r="AG52" i="6"/>
  <c r="AG304" i="6" s="1"/>
  <c r="U52" i="6"/>
  <c r="U304" i="6" s="1"/>
  <c r="I52" i="6"/>
  <c r="BN51" i="6"/>
  <c r="BN303" i="6" s="1"/>
  <c r="BB51" i="6"/>
  <c r="BB303" i="6" s="1"/>
  <c r="AP51" i="6"/>
  <c r="AP303" i="6" s="1"/>
  <c r="AD51" i="6"/>
  <c r="AD303" i="6" s="1"/>
  <c r="R51" i="6"/>
  <c r="R303" i="6" s="1"/>
  <c r="BW50" i="6"/>
  <c r="BW302" i="6" s="1"/>
  <c r="BK50" i="6"/>
  <c r="BK302" i="6" s="1"/>
  <c r="AY50" i="6"/>
  <c r="AY302" i="6" s="1"/>
  <c r="AM50" i="6"/>
  <c r="AM302" i="6" s="1"/>
  <c r="AA50" i="6"/>
  <c r="AA302" i="6" s="1"/>
  <c r="O50" i="6"/>
  <c r="O302" i="6" s="1"/>
  <c r="BT49" i="6"/>
  <c r="BT301" i="6" s="1"/>
  <c r="BH49" i="6"/>
  <c r="BH301" i="6" s="1"/>
  <c r="AV49" i="6"/>
  <c r="AV301" i="6" s="1"/>
  <c r="AJ49" i="6"/>
  <c r="AJ301" i="6" s="1"/>
  <c r="X49" i="6"/>
  <c r="X301" i="6" s="1"/>
  <c r="L49" i="6"/>
  <c r="L301" i="6" s="1"/>
  <c r="BQ48" i="6"/>
  <c r="BE48" i="6"/>
  <c r="AS48" i="6"/>
  <c r="AG48" i="6"/>
  <c r="U48" i="6"/>
  <c r="I48" i="6"/>
  <c r="BN45" i="6"/>
  <c r="BN297" i="6" s="1"/>
  <c r="BB45" i="6"/>
  <c r="BB297" i="6" s="1"/>
  <c r="AP45" i="6"/>
  <c r="AP297" i="6" s="1"/>
  <c r="AD45" i="6"/>
  <c r="AD297" i="6" s="1"/>
  <c r="R45" i="6"/>
  <c r="R297" i="6" s="1"/>
  <c r="BW44" i="6"/>
  <c r="BW296" i="6" s="1"/>
  <c r="BK44" i="6"/>
  <c r="BK296" i="6" s="1"/>
  <c r="AY44" i="6"/>
  <c r="AY296" i="6" s="1"/>
  <c r="AM44" i="6"/>
  <c r="AM296" i="6" s="1"/>
  <c r="AA44" i="6"/>
  <c r="AA296" i="6" s="1"/>
  <c r="O44" i="6"/>
  <c r="O296" i="6" s="1"/>
  <c r="BT43" i="6"/>
  <c r="BT295" i="6" s="1"/>
  <c r="BH43" i="6"/>
  <c r="BH295" i="6" s="1"/>
  <c r="AV43" i="6"/>
  <c r="AV295" i="6" s="1"/>
  <c r="AJ43" i="6"/>
  <c r="AJ295" i="6" s="1"/>
  <c r="X43" i="6"/>
  <c r="X295" i="6" s="1"/>
  <c r="L43" i="6"/>
  <c r="L295" i="6" s="1"/>
  <c r="BQ42" i="6"/>
  <c r="BQ294" i="6" s="1"/>
  <c r="BE42" i="6"/>
  <c r="BE294" i="6" s="1"/>
  <c r="AS42" i="6"/>
  <c r="AS294" i="6" s="1"/>
  <c r="AG42" i="6"/>
  <c r="AG294" i="6" s="1"/>
  <c r="U42" i="6"/>
  <c r="U294" i="6" s="1"/>
  <c r="I42" i="6"/>
  <c r="BN41" i="6"/>
  <c r="BN293" i="6" s="1"/>
  <c r="BB41" i="6"/>
  <c r="BB293" i="6" s="1"/>
  <c r="AP41" i="6"/>
  <c r="AP293" i="6" s="1"/>
  <c r="AD41" i="6"/>
  <c r="AD293" i="6" s="1"/>
  <c r="R41" i="6"/>
  <c r="R293" i="6" s="1"/>
  <c r="BW40" i="6"/>
  <c r="BW292" i="6" s="1"/>
  <c r="BK40" i="6"/>
  <c r="BK292" i="6" s="1"/>
  <c r="AY40" i="6"/>
  <c r="AY292" i="6" s="1"/>
  <c r="AM40" i="6"/>
  <c r="AM292" i="6" s="1"/>
  <c r="AA40" i="6"/>
  <c r="AA292" i="6" s="1"/>
  <c r="O40" i="6"/>
  <c r="O292" i="6" s="1"/>
  <c r="BT39" i="6"/>
  <c r="BT291" i="6" s="1"/>
  <c r="BH39" i="6"/>
  <c r="BH291" i="6" s="1"/>
  <c r="AV39" i="6"/>
  <c r="AV291" i="6" s="1"/>
  <c r="AJ39" i="6"/>
  <c r="AJ291" i="6" s="1"/>
  <c r="X39" i="6"/>
  <c r="X291" i="6" s="1"/>
  <c r="L39" i="6"/>
  <c r="L291" i="6" s="1"/>
  <c r="BQ38" i="6"/>
  <c r="BQ290" i="6" s="1"/>
  <c r="BE38" i="6"/>
  <c r="BE290" i="6" s="1"/>
  <c r="AS38" i="6"/>
  <c r="AS290" i="6" s="1"/>
  <c r="AG38" i="6"/>
  <c r="AG290" i="6" s="1"/>
  <c r="U38" i="6"/>
  <c r="U290" i="6" s="1"/>
  <c r="I38" i="6"/>
  <c r="BN37" i="6"/>
  <c r="BN289" i="6" s="1"/>
  <c r="BB37" i="6"/>
  <c r="BB289" i="6" s="1"/>
  <c r="AP37" i="6"/>
  <c r="AP289" i="6" s="1"/>
  <c r="AD37" i="6"/>
  <c r="AD289" i="6" s="1"/>
  <c r="R37" i="6"/>
  <c r="R289" i="6" s="1"/>
  <c r="BW36" i="6"/>
  <c r="BW288" i="6" s="1"/>
  <c r="BK36" i="6"/>
  <c r="BK288" i="6" s="1"/>
  <c r="AY36" i="6"/>
  <c r="AY288" i="6" s="1"/>
  <c r="AM36" i="6"/>
  <c r="AM288" i="6" s="1"/>
  <c r="AA36" i="6"/>
  <c r="AA288" i="6" s="1"/>
  <c r="O36" i="6"/>
  <c r="O288" i="6" s="1"/>
  <c r="BT35" i="6"/>
  <c r="BH35" i="6"/>
  <c r="AV35" i="6"/>
  <c r="AJ35" i="6"/>
  <c r="X35" i="6"/>
  <c r="L35" i="6"/>
  <c r="BQ33" i="6"/>
  <c r="BQ285" i="6" s="1"/>
  <c r="BE33" i="6"/>
  <c r="BE285" i="6" s="1"/>
  <c r="AS33" i="6"/>
  <c r="AS285" i="6" s="1"/>
  <c r="AG33" i="6"/>
  <c r="AG285" i="6" s="1"/>
  <c r="U33" i="6"/>
  <c r="U285" i="6" s="1"/>
  <c r="I33" i="6"/>
  <c r="BN32" i="6"/>
  <c r="BN284" i="6" s="1"/>
  <c r="BB32" i="6"/>
  <c r="BB284" i="6" s="1"/>
  <c r="AP32" i="6"/>
  <c r="AP284" i="6" s="1"/>
  <c r="AD32" i="6"/>
  <c r="AD284" i="6" s="1"/>
  <c r="R32" i="6"/>
  <c r="R284" i="6" s="1"/>
  <c r="BW31" i="6"/>
  <c r="BW283" i="6" s="1"/>
  <c r="BK31" i="6"/>
  <c r="BK283" i="6" s="1"/>
  <c r="AY31" i="6"/>
  <c r="AY283" i="6" s="1"/>
  <c r="AM31" i="6"/>
  <c r="AM283" i="6" s="1"/>
  <c r="AA31" i="6"/>
  <c r="AA283" i="6" s="1"/>
  <c r="O31" i="6"/>
  <c r="O283" i="6" s="1"/>
  <c r="BT30" i="6"/>
  <c r="BT282" i="6" s="1"/>
  <c r="BH30" i="6"/>
  <c r="BH282" i="6" s="1"/>
  <c r="AV30" i="6"/>
  <c r="AV282" i="6" s="1"/>
  <c r="AJ30" i="6"/>
  <c r="AJ282" i="6" s="1"/>
  <c r="X30" i="6"/>
  <c r="X282" i="6" s="1"/>
  <c r="L30" i="6"/>
  <c r="L282" i="6" s="1"/>
  <c r="BQ29" i="6"/>
  <c r="BQ281" i="6" s="1"/>
  <c r="BE29" i="6"/>
  <c r="BE281" i="6" s="1"/>
  <c r="AS29" i="6"/>
  <c r="AS281" i="6" s="1"/>
  <c r="AG29" i="6"/>
  <c r="AG281" i="6" s="1"/>
  <c r="U29" i="6"/>
  <c r="U281" i="6" s="1"/>
  <c r="I29" i="6"/>
  <c r="BN28" i="6"/>
  <c r="BN280" i="6" s="1"/>
  <c r="BB28" i="6"/>
  <c r="BB280" i="6" s="1"/>
  <c r="AP28" i="6"/>
  <c r="AP280" i="6" s="1"/>
  <c r="AD28" i="6"/>
  <c r="AD280" i="6" s="1"/>
  <c r="R28" i="6"/>
  <c r="R280" i="6" s="1"/>
  <c r="BW27" i="6"/>
  <c r="BK27" i="6"/>
  <c r="AY27" i="6"/>
  <c r="AM27" i="6"/>
  <c r="AA27" i="6"/>
  <c r="O27" i="6"/>
  <c r="BT25" i="6"/>
  <c r="BT277" i="6" s="1"/>
  <c r="BH25" i="6"/>
  <c r="BH277" i="6" s="1"/>
  <c r="AV25" i="6"/>
  <c r="AV277" i="6" s="1"/>
  <c r="AJ25" i="6"/>
  <c r="AJ277" i="6" s="1"/>
  <c r="X25" i="6"/>
  <c r="X277" i="6" s="1"/>
  <c r="L25" i="6"/>
  <c r="L277" i="6" s="1"/>
  <c r="BQ24" i="6"/>
  <c r="BQ276" i="6" s="1"/>
  <c r="BE24" i="6"/>
  <c r="BE276" i="6" s="1"/>
  <c r="AS24" i="6"/>
  <c r="AS276" i="6" s="1"/>
  <c r="AG24" i="6"/>
  <c r="AG276" i="6" s="1"/>
  <c r="U24" i="6"/>
  <c r="U276" i="6" s="1"/>
  <c r="I24" i="6"/>
  <c r="BN23" i="6"/>
  <c r="BN275" i="6" s="1"/>
  <c r="BB23" i="6"/>
  <c r="BB275" i="6" s="1"/>
  <c r="AP23" i="6"/>
  <c r="AP275" i="6" s="1"/>
  <c r="AD23" i="6"/>
  <c r="AD275" i="6" s="1"/>
  <c r="R23" i="6"/>
  <c r="R275" i="6" s="1"/>
  <c r="BW22" i="6"/>
  <c r="BW274" i="6" s="1"/>
  <c r="BK22" i="6"/>
  <c r="BK274" i="6" s="1"/>
  <c r="AY22" i="6"/>
  <c r="AY274" i="6" s="1"/>
  <c r="AM22" i="6"/>
  <c r="AM274" i="6" s="1"/>
  <c r="AA22" i="6"/>
  <c r="AA274" i="6" s="1"/>
  <c r="O22" i="6"/>
  <c r="O274" i="6" s="1"/>
  <c r="BT21" i="6"/>
  <c r="BT273" i="6" s="1"/>
  <c r="BH21" i="6"/>
  <c r="BH273" i="6" s="1"/>
  <c r="AV21" i="6"/>
  <c r="AV273" i="6" s="1"/>
  <c r="AJ21" i="6"/>
  <c r="AJ273" i="6" s="1"/>
  <c r="X21" i="6"/>
  <c r="X273" i="6" s="1"/>
  <c r="L21" i="6"/>
  <c r="L273" i="6" s="1"/>
  <c r="BQ20" i="6"/>
  <c r="BQ272" i="6" s="1"/>
  <c r="BE20" i="6"/>
  <c r="BE272" i="6" s="1"/>
  <c r="AS20" i="6"/>
  <c r="AS272" i="6" s="1"/>
  <c r="AG20" i="6"/>
  <c r="AG272" i="6" s="1"/>
  <c r="U20" i="6"/>
  <c r="U272" i="6" s="1"/>
  <c r="I20" i="6"/>
  <c r="BN19" i="6"/>
  <c r="BN271" i="6" s="1"/>
  <c r="BB19" i="6"/>
  <c r="BB271" i="6" s="1"/>
  <c r="AP19" i="6"/>
  <c r="AP271" i="6" s="1"/>
  <c r="AD19" i="6"/>
  <c r="AD271" i="6" s="1"/>
  <c r="R19" i="6"/>
  <c r="R271" i="6" s="1"/>
  <c r="BW18" i="6"/>
  <c r="BK18" i="6"/>
  <c r="AY18" i="6"/>
  <c r="AM18" i="6"/>
  <c r="AA18" i="6"/>
  <c r="O18" i="6"/>
  <c r="BT16" i="6"/>
  <c r="BT268" i="6" s="1"/>
  <c r="BH16" i="6"/>
  <c r="BH268" i="6" s="1"/>
  <c r="AV16" i="6"/>
  <c r="AV268" i="6" s="1"/>
  <c r="AJ16" i="6"/>
  <c r="AJ268" i="6" s="1"/>
  <c r="X16" i="6"/>
  <c r="X268" i="6" s="1"/>
  <c r="L16" i="6"/>
  <c r="L268" i="6" s="1"/>
  <c r="BQ15" i="6"/>
  <c r="BQ267" i="6" s="1"/>
  <c r="BE15" i="6"/>
  <c r="BE267" i="6" s="1"/>
  <c r="AS15" i="6"/>
  <c r="AS267" i="6" s="1"/>
  <c r="AG15" i="6"/>
  <c r="AG267" i="6" s="1"/>
  <c r="U15" i="6"/>
  <c r="U267" i="6" s="1"/>
  <c r="I15" i="6"/>
  <c r="BN14" i="6"/>
  <c r="BN266" i="6" s="1"/>
  <c r="BB14" i="6"/>
  <c r="BB266" i="6" s="1"/>
  <c r="AP14" i="6"/>
  <c r="AP266" i="6" s="1"/>
  <c r="AD14" i="6"/>
  <c r="AD266" i="6" s="1"/>
  <c r="R14" i="6"/>
  <c r="R266" i="6" s="1"/>
  <c r="BW13" i="6"/>
  <c r="BW265" i="6" s="1"/>
  <c r="BK13" i="6"/>
  <c r="BK265" i="6" s="1"/>
  <c r="AY13" i="6"/>
  <c r="AY265" i="6" s="1"/>
  <c r="AM13" i="6"/>
  <c r="AM265" i="6" s="1"/>
  <c r="AA13" i="6"/>
  <c r="AA265" i="6" s="1"/>
  <c r="O13" i="6"/>
  <c r="O265" i="6" s="1"/>
  <c r="BT12" i="6"/>
  <c r="BT264" i="6" s="1"/>
  <c r="BH12" i="6"/>
  <c r="BH264" i="6" s="1"/>
  <c r="AV12" i="6"/>
  <c r="AV264" i="6" s="1"/>
  <c r="AJ12" i="6"/>
  <c r="AJ264" i="6" s="1"/>
  <c r="X12" i="6"/>
  <c r="X264" i="6" s="1"/>
  <c r="L12" i="6"/>
  <c r="L264" i="6" s="1"/>
  <c r="BQ11" i="6"/>
  <c r="BQ263" i="6" s="1"/>
  <c r="BE11" i="6"/>
  <c r="BE263" i="6" s="1"/>
  <c r="AS11" i="6"/>
  <c r="AS263" i="6" s="1"/>
  <c r="AG11" i="6"/>
  <c r="AG263" i="6" s="1"/>
  <c r="U11" i="6"/>
  <c r="U263" i="6" s="1"/>
  <c r="I11" i="6"/>
  <c r="BN10" i="6"/>
  <c r="BN262" i="6" s="1"/>
  <c r="BB10" i="6"/>
  <c r="BB262" i="6" s="1"/>
  <c r="AP10" i="6"/>
  <c r="AP262" i="6" s="1"/>
  <c r="AD10" i="6"/>
  <c r="AD262" i="6" s="1"/>
  <c r="R10" i="6"/>
  <c r="R262" i="6" s="1"/>
  <c r="BW9" i="6"/>
  <c r="BK9" i="6"/>
  <c r="AY9" i="6"/>
  <c r="AM9" i="6"/>
  <c r="AA9" i="6"/>
  <c r="O9" i="6"/>
  <c r="BR84" i="6"/>
  <c r="BR336" i="6" s="1"/>
  <c r="BF84" i="6"/>
  <c r="BF336" i="6" s="1"/>
  <c r="AT84" i="6"/>
  <c r="AT336" i="6" s="1"/>
  <c r="AH84" i="6"/>
  <c r="AH336" i="6" s="1"/>
  <c r="V84" i="6"/>
  <c r="V336" i="6" s="1"/>
  <c r="J84" i="6"/>
  <c r="J336" i="6" s="1"/>
  <c r="BO83" i="6"/>
  <c r="BO335" i="6" s="1"/>
  <c r="BC83" i="6"/>
  <c r="BC335" i="6" s="1"/>
  <c r="AQ83" i="6"/>
  <c r="AQ335" i="6" s="1"/>
  <c r="AE83" i="6"/>
  <c r="AE335" i="6" s="1"/>
  <c r="S83" i="6"/>
  <c r="S335" i="6" s="1"/>
  <c r="G83" i="6"/>
  <c r="BL82" i="6"/>
  <c r="BL334" i="6" s="1"/>
  <c r="AZ82" i="6"/>
  <c r="AZ334" i="6" s="1"/>
  <c r="AN82" i="6"/>
  <c r="AN334" i="6" s="1"/>
  <c r="AB82" i="6"/>
  <c r="AB334" i="6" s="1"/>
  <c r="P82" i="6"/>
  <c r="P334" i="6" s="1"/>
  <c r="BU81" i="6"/>
  <c r="BU333" i="6" s="1"/>
  <c r="BI81" i="6"/>
  <c r="BI333" i="6" s="1"/>
  <c r="AW81" i="6"/>
  <c r="AW333" i="6" s="1"/>
  <c r="AK81" i="6"/>
  <c r="AK333" i="6" s="1"/>
  <c r="Y81" i="6"/>
  <c r="Y333" i="6" s="1"/>
  <c r="M81" i="6"/>
  <c r="M333" i="6" s="1"/>
  <c r="BR80" i="6"/>
  <c r="BR332" i="6" s="1"/>
  <c r="BF80" i="6"/>
  <c r="BF332" i="6" s="1"/>
  <c r="AT80" i="6"/>
  <c r="AT332" i="6" s="1"/>
  <c r="AH80" i="6"/>
  <c r="AH332" i="6" s="1"/>
  <c r="V80" i="6"/>
  <c r="V332" i="6" s="1"/>
  <c r="J80" i="6"/>
  <c r="J332" i="6" s="1"/>
  <c r="BO79" i="6"/>
  <c r="BO331" i="6" s="1"/>
  <c r="BC79" i="6"/>
  <c r="BC331" i="6" s="1"/>
  <c r="AQ79" i="6"/>
  <c r="AQ331" i="6" s="1"/>
  <c r="AE79" i="6"/>
  <c r="AE331" i="6" s="1"/>
  <c r="S79" i="6"/>
  <c r="S331" i="6" s="1"/>
  <c r="G79" i="6"/>
  <c r="BL78" i="6"/>
  <c r="BL330" i="6" s="1"/>
  <c r="AZ78" i="6"/>
  <c r="AZ330" i="6" s="1"/>
  <c r="AN78" i="6"/>
  <c r="AN330" i="6" s="1"/>
  <c r="AB78" i="6"/>
  <c r="AB330" i="6" s="1"/>
  <c r="P78" i="6"/>
  <c r="P330" i="6" s="1"/>
  <c r="BU77" i="6"/>
  <c r="BU329" i="6" s="1"/>
  <c r="BI77" i="6"/>
  <c r="BI329" i="6" s="1"/>
  <c r="AW77" i="6"/>
  <c r="AW329" i="6" s="1"/>
  <c r="AK77" i="6"/>
  <c r="AK329" i="6" s="1"/>
  <c r="Y77" i="6"/>
  <c r="Y329" i="6" s="1"/>
  <c r="M77" i="6"/>
  <c r="M329" i="6" s="1"/>
  <c r="BR76" i="6"/>
  <c r="BR328" i="6" s="1"/>
  <c r="BF76" i="6"/>
  <c r="BF328" i="6" s="1"/>
  <c r="AT76" i="6"/>
  <c r="AT328" i="6" s="1"/>
  <c r="AH76" i="6"/>
  <c r="AH328" i="6" s="1"/>
  <c r="V76" i="6"/>
  <c r="V328" i="6" s="1"/>
  <c r="J76" i="6"/>
  <c r="J328" i="6" s="1"/>
  <c r="BO75" i="6"/>
  <c r="BO327" i="6" s="1"/>
  <c r="BC75" i="6"/>
  <c r="BC327" i="6" s="1"/>
  <c r="AQ75" i="6"/>
  <c r="AQ327" i="6" s="1"/>
  <c r="AE75" i="6"/>
  <c r="AE327" i="6" s="1"/>
  <c r="S75" i="6"/>
  <c r="S327" i="6" s="1"/>
  <c r="G75" i="6"/>
  <c r="BL74" i="6"/>
  <c r="BL326" i="6" s="1"/>
  <c r="AZ74" i="6"/>
  <c r="AZ326" i="6" s="1"/>
  <c r="AN74" i="6"/>
  <c r="AN326" i="6" s="1"/>
  <c r="AB74" i="6"/>
  <c r="AB326" i="6" s="1"/>
  <c r="P74" i="6"/>
  <c r="P326" i="6" s="1"/>
  <c r="BU73" i="6"/>
  <c r="BU325" i="6" s="1"/>
  <c r="BI73" i="6"/>
  <c r="BI325" i="6" s="1"/>
  <c r="AW73" i="6"/>
  <c r="AW325" i="6" s="1"/>
  <c r="AK73" i="6"/>
  <c r="AK325" i="6" s="1"/>
  <c r="Y73" i="6"/>
  <c r="Y325" i="6" s="1"/>
  <c r="M73" i="6"/>
  <c r="M325" i="6" s="1"/>
  <c r="BR72" i="6"/>
  <c r="BR324" i="6" s="1"/>
  <c r="BF72" i="6"/>
  <c r="BF324" i="6" s="1"/>
  <c r="AT72" i="6"/>
  <c r="AT324" i="6" s="1"/>
  <c r="AH72" i="6"/>
  <c r="AH324" i="6" s="1"/>
  <c r="V72" i="6"/>
  <c r="V324" i="6" s="1"/>
  <c r="J72" i="6"/>
  <c r="J324" i="6" s="1"/>
  <c r="BO71" i="6"/>
  <c r="BO323" i="6" s="1"/>
  <c r="BC71" i="6"/>
  <c r="BC323" i="6" s="1"/>
  <c r="AQ71" i="6"/>
  <c r="AQ323" i="6" s="1"/>
  <c r="AE71" i="6"/>
  <c r="AE323" i="6" s="1"/>
  <c r="S71" i="6"/>
  <c r="S323" i="6" s="1"/>
  <c r="G71" i="6"/>
  <c r="BL70" i="6"/>
  <c r="BL322" i="6" s="1"/>
  <c r="AZ70" i="6"/>
  <c r="AZ322" i="6" s="1"/>
  <c r="AN70" i="6"/>
  <c r="AN322" i="6" s="1"/>
  <c r="AB70" i="6"/>
  <c r="AB322" i="6" s="1"/>
  <c r="P70" i="6"/>
  <c r="P322" i="6" s="1"/>
  <c r="BU69" i="6"/>
  <c r="BU321" i="6" s="1"/>
  <c r="BI69" i="6"/>
  <c r="BI321" i="6" s="1"/>
  <c r="AW69" i="6"/>
  <c r="AW321" i="6" s="1"/>
  <c r="AK69" i="6"/>
  <c r="AK321" i="6" s="1"/>
  <c r="Y69" i="6"/>
  <c r="Y321" i="6" s="1"/>
  <c r="M69" i="6"/>
  <c r="M321" i="6" s="1"/>
  <c r="BR68" i="6"/>
  <c r="BR320" i="6" s="1"/>
  <c r="BF68" i="6"/>
  <c r="BF320" i="6" s="1"/>
  <c r="AT68" i="6"/>
  <c r="AT320" i="6" s="1"/>
  <c r="AH68" i="6"/>
  <c r="AH320" i="6" s="1"/>
  <c r="V68" i="6"/>
  <c r="V320" i="6" s="1"/>
  <c r="J68" i="6"/>
  <c r="J320" i="6" s="1"/>
  <c r="BO67" i="6"/>
  <c r="BO319" i="6" s="1"/>
  <c r="BC67" i="6"/>
  <c r="BC319" i="6" s="1"/>
  <c r="AQ67" i="6"/>
  <c r="AQ319" i="6" s="1"/>
  <c r="AE67" i="6"/>
  <c r="AE319" i="6" s="1"/>
  <c r="S67" i="6"/>
  <c r="S319" i="6" s="1"/>
  <c r="G67" i="6"/>
  <c r="BL66" i="6"/>
  <c r="BL318" i="6" s="1"/>
  <c r="AZ66" i="6"/>
  <c r="AZ318" i="6" s="1"/>
  <c r="AN66" i="6"/>
  <c r="AN318" i="6" s="1"/>
  <c r="AB66" i="6"/>
  <c r="AB318" i="6" s="1"/>
  <c r="P66" i="6"/>
  <c r="P318" i="6" s="1"/>
  <c r="BU65" i="6"/>
  <c r="BU317" i="6" s="1"/>
  <c r="BI65" i="6"/>
  <c r="BI317" i="6" s="1"/>
  <c r="AW65" i="6"/>
  <c r="AW317" i="6" s="1"/>
  <c r="AK65" i="6"/>
  <c r="AK317" i="6" s="1"/>
  <c r="Y65" i="6"/>
  <c r="Y317" i="6" s="1"/>
  <c r="M65" i="6"/>
  <c r="M317" i="6" s="1"/>
  <c r="BR64" i="6"/>
  <c r="BR316" i="6" s="1"/>
  <c r="BF64" i="6"/>
  <c r="BF316" i="6" s="1"/>
  <c r="AT64" i="6"/>
  <c r="AT316" i="6" s="1"/>
  <c r="AH64" i="6"/>
  <c r="AH316" i="6" s="1"/>
  <c r="V64" i="6"/>
  <c r="V316" i="6" s="1"/>
  <c r="J64" i="6"/>
  <c r="J316" i="6" s="1"/>
  <c r="BO63" i="6"/>
  <c r="BO315" i="6" s="1"/>
  <c r="BC63" i="6"/>
  <c r="BC315" i="6" s="1"/>
  <c r="AQ63" i="6"/>
  <c r="AQ315" i="6" s="1"/>
  <c r="AE63" i="6"/>
  <c r="AE315" i="6" s="1"/>
  <c r="S63" i="6"/>
  <c r="S315" i="6" s="1"/>
  <c r="G63" i="6"/>
  <c r="BL62" i="6"/>
  <c r="AZ62" i="6"/>
  <c r="AN62" i="6"/>
  <c r="AB62" i="6"/>
  <c r="P62" i="6"/>
  <c r="BU60" i="6"/>
  <c r="BU312" i="6" s="1"/>
  <c r="BI60" i="6"/>
  <c r="BI312" i="6" s="1"/>
  <c r="AW60" i="6"/>
  <c r="AW312" i="6" s="1"/>
  <c r="AK60" i="6"/>
  <c r="AK312" i="6" s="1"/>
  <c r="Y60" i="6"/>
  <c r="Y312" i="6" s="1"/>
  <c r="M60" i="6"/>
  <c r="M312" i="6" s="1"/>
  <c r="BR59" i="6"/>
  <c r="BR311" i="6" s="1"/>
  <c r="BF59" i="6"/>
  <c r="BF311" i="6" s="1"/>
  <c r="AT59" i="6"/>
  <c r="AT311" i="6" s="1"/>
  <c r="AH59" i="6"/>
  <c r="AH311" i="6" s="1"/>
  <c r="V59" i="6"/>
  <c r="V311" i="6" s="1"/>
  <c r="J59" i="6"/>
  <c r="J311" i="6" s="1"/>
  <c r="BO58" i="6"/>
  <c r="BO310" i="6" s="1"/>
  <c r="BC58" i="6"/>
  <c r="BC310" i="6" s="1"/>
  <c r="AQ58" i="6"/>
  <c r="AQ310" i="6" s="1"/>
  <c r="AE58" i="6"/>
  <c r="AE310" i="6" s="1"/>
  <c r="S58" i="6"/>
  <c r="S310" i="6" s="1"/>
  <c r="G58" i="6"/>
  <c r="BL57" i="6"/>
  <c r="BL309" i="6" s="1"/>
  <c r="AZ57" i="6"/>
  <c r="AZ309" i="6" s="1"/>
  <c r="AN57" i="6"/>
  <c r="AN309" i="6" s="1"/>
  <c r="AB57" i="6"/>
  <c r="AB309" i="6" s="1"/>
  <c r="P57" i="6"/>
  <c r="P309" i="6" s="1"/>
  <c r="BU56" i="6"/>
  <c r="BU308" i="6" s="1"/>
  <c r="BI56" i="6"/>
  <c r="BI308" i="6" s="1"/>
  <c r="AW56" i="6"/>
  <c r="AW308" i="6" s="1"/>
  <c r="AK56" i="6"/>
  <c r="AK308" i="6" s="1"/>
  <c r="Y56" i="6"/>
  <c r="Y308" i="6" s="1"/>
  <c r="M56" i="6"/>
  <c r="M308" i="6" s="1"/>
  <c r="BR55" i="6"/>
  <c r="BR307" i="6" s="1"/>
  <c r="BF55" i="6"/>
  <c r="BF307" i="6" s="1"/>
  <c r="AT55" i="6"/>
  <c r="AT307" i="6" s="1"/>
  <c r="AH55" i="6"/>
  <c r="AH307" i="6" s="1"/>
  <c r="V55" i="6"/>
  <c r="V307" i="6" s="1"/>
  <c r="J55" i="6"/>
  <c r="J307" i="6" s="1"/>
  <c r="BO54" i="6"/>
  <c r="BO306" i="6" s="1"/>
  <c r="BC54" i="6"/>
  <c r="BC306" i="6" s="1"/>
  <c r="AQ54" i="6"/>
  <c r="AQ306" i="6" s="1"/>
  <c r="AE54" i="6"/>
  <c r="AE306" i="6" s="1"/>
  <c r="S54" i="6"/>
  <c r="S306" i="6" s="1"/>
  <c r="G54" i="6"/>
  <c r="BL53" i="6"/>
  <c r="BL305" i="6" s="1"/>
  <c r="AZ53" i="6"/>
  <c r="AZ305" i="6" s="1"/>
  <c r="AN53" i="6"/>
  <c r="AN305" i="6" s="1"/>
  <c r="AB53" i="6"/>
  <c r="AB305" i="6" s="1"/>
  <c r="P53" i="6"/>
  <c r="P305" i="6" s="1"/>
  <c r="BU52" i="6"/>
  <c r="BU304" i="6" s="1"/>
  <c r="BI52" i="6"/>
  <c r="BI304" i="6" s="1"/>
  <c r="AW52" i="6"/>
  <c r="AW304" i="6" s="1"/>
  <c r="AK52" i="6"/>
  <c r="AK304" i="6" s="1"/>
  <c r="Y52" i="6"/>
  <c r="Y304" i="6" s="1"/>
  <c r="M52" i="6"/>
  <c r="M304" i="6" s="1"/>
  <c r="BR51" i="6"/>
  <c r="BR303" i="6" s="1"/>
  <c r="BF51" i="6"/>
  <c r="BF303" i="6" s="1"/>
  <c r="AT51" i="6"/>
  <c r="AT303" i="6" s="1"/>
  <c r="AH51" i="6"/>
  <c r="AH303" i="6" s="1"/>
  <c r="V51" i="6"/>
  <c r="V303" i="6" s="1"/>
  <c r="J51" i="6"/>
  <c r="J303" i="6" s="1"/>
  <c r="BO50" i="6"/>
  <c r="BO302" i="6" s="1"/>
  <c r="BC50" i="6"/>
  <c r="BC302" i="6" s="1"/>
  <c r="AQ50" i="6"/>
  <c r="AQ302" i="6" s="1"/>
  <c r="AE50" i="6"/>
  <c r="AE302" i="6" s="1"/>
  <c r="S50" i="6"/>
  <c r="S302" i="6" s="1"/>
  <c r="G50" i="6"/>
  <c r="BL49" i="6"/>
  <c r="BL301" i="6" s="1"/>
  <c r="AZ49" i="6"/>
  <c r="AZ301" i="6" s="1"/>
  <c r="AN49" i="6"/>
  <c r="AN301" i="6" s="1"/>
  <c r="AB49" i="6"/>
  <c r="AB301" i="6" s="1"/>
  <c r="P49" i="6"/>
  <c r="P301" i="6" s="1"/>
  <c r="BU48" i="6"/>
  <c r="BI48" i="6"/>
  <c r="AW48" i="6"/>
  <c r="AK48" i="6"/>
  <c r="Y48" i="6"/>
  <c r="M48" i="6"/>
  <c r="BR45" i="6"/>
  <c r="BR297" i="6" s="1"/>
  <c r="BF45" i="6"/>
  <c r="BF297" i="6" s="1"/>
  <c r="AT45" i="6"/>
  <c r="AT297" i="6" s="1"/>
  <c r="AH45" i="6"/>
  <c r="AH297" i="6" s="1"/>
  <c r="V45" i="6"/>
  <c r="V297" i="6" s="1"/>
  <c r="J45" i="6"/>
  <c r="J297" i="6" s="1"/>
  <c r="BO44" i="6"/>
  <c r="BO296" i="6" s="1"/>
  <c r="BC44" i="6"/>
  <c r="BC296" i="6" s="1"/>
  <c r="AQ44" i="6"/>
  <c r="AQ296" i="6" s="1"/>
  <c r="AE44" i="6"/>
  <c r="AE296" i="6" s="1"/>
  <c r="S44" i="6"/>
  <c r="S296" i="6" s="1"/>
  <c r="G44" i="6"/>
  <c r="BL43" i="6"/>
  <c r="BL295" i="6" s="1"/>
  <c r="AZ43" i="6"/>
  <c r="AZ295" i="6" s="1"/>
  <c r="AN43" i="6"/>
  <c r="AN295" i="6" s="1"/>
  <c r="AB43" i="6"/>
  <c r="AB295" i="6" s="1"/>
  <c r="P43" i="6"/>
  <c r="P295" i="6" s="1"/>
  <c r="BU42" i="6"/>
  <c r="BU294" i="6" s="1"/>
  <c r="BI42" i="6"/>
  <c r="BI294" i="6" s="1"/>
  <c r="AW42" i="6"/>
  <c r="AW294" i="6" s="1"/>
  <c r="AK42" i="6"/>
  <c r="AK294" i="6" s="1"/>
  <c r="Y42" i="6"/>
  <c r="Y294" i="6" s="1"/>
  <c r="M42" i="6"/>
  <c r="M294" i="6" s="1"/>
  <c r="BR41" i="6"/>
  <c r="BR293" i="6" s="1"/>
  <c r="BF41" i="6"/>
  <c r="BF293" i="6" s="1"/>
  <c r="AT41" i="6"/>
  <c r="AT293" i="6" s="1"/>
  <c r="AH41" i="6"/>
  <c r="AH293" i="6" s="1"/>
  <c r="V41" i="6"/>
  <c r="V293" i="6" s="1"/>
  <c r="J41" i="6"/>
  <c r="J293" i="6" s="1"/>
  <c r="BO40" i="6"/>
  <c r="BO292" i="6" s="1"/>
  <c r="BC40" i="6"/>
  <c r="BC292" i="6" s="1"/>
  <c r="AQ40" i="6"/>
  <c r="AQ292" i="6" s="1"/>
  <c r="AE40" i="6"/>
  <c r="AE292" i="6" s="1"/>
  <c r="S40" i="6"/>
  <c r="S292" i="6" s="1"/>
  <c r="G40" i="6"/>
  <c r="BL39" i="6"/>
  <c r="BL291" i="6" s="1"/>
  <c r="AZ39" i="6"/>
  <c r="AZ291" i="6" s="1"/>
  <c r="AN39" i="6"/>
  <c r="AN291" i="6" s="1"/>
  <c r="AB39" i="6"/>
  <c r="AB291" i="6" s="1"/>
  <c r="P39" i="6"/>
  <c r="P291" i="6" s="1"/>
  <c r="BU38" i="6"/>
  <c r="BU290" i="6" s="1"/>
  <c r="BI38" i="6"/>
  <c r="BI290" i="6" s="1"/>
  <c r="AW38" i="6"/>
  <c r="AW290" i="6" s="1"/>
  <c r="AK38" i="6"/>
  <c r="AK290" i="6" s="1"/>
  <c r="Y38" i="6"/>
  <c r="Y290" i="6" s="1"/>
  <c r="M38" i="6"/>
  <c r="M290" i="6" s="1"/>
  <c r="BR37" i="6"/>
  <c r="BR289" i="6" s="1"/>
  <c r="BF37" i="6"/>
  <c r="BF289" i="6" s="1"/>
  <c r="AT37" i="6"/>
  <c r="AT289" i="6" s="1"/>
  <c r="AH37" i="6"/>
  <c r="AH289" i="6" s="1"/>
  <c r="V37" i="6"/>
  <c r="V289" i="6" s="1"/>
  <c r="J37" i="6"/>
  <c r="J289" i="6" s="1"/>
  <c r="BO36" i="6"/>
  <c r="BO288" i="6" s="1"/>
  <c r="BC36" i="6"/>
  <c r="BC288" i="6" s="1"/>
  <c r="AQ36" i="6"/>
  <c r="AQ288" i="6" s="1"/>
  <c r="AE36" i="6"/>
  <c r="AE288" i="6" s="1"/>
  <c r="S36" i="6"/>
  <c r="S288" i="6" s="1"/>
  <c r="G36" i="6"/>
  <c r="BL35" i="6"/>
  <c r="AZ35" i="6"/>
  <c r="AN35" i="6"/>
  <c r="AB35" i="6"/>
  <c r="P35" i="6"/>
  <c r="BU33" i="6"/>
  <c r="BU285" i="6" s="1"/>
  <c r="BI33" i="6"/>
  <c r="BI285" i="6" s="1"/>
  <c r="AW33" i="6"/>
  <c r="AW285" i="6" s="1"/>
  <c r="AK33" i="6"/>
  <c r="AK285" i="6" s="1"/>
  <c r="Y33" i="6"/>
  <c r="Y285" i="6" s="1"/>
  <c r="M33" i="6"/>
  <c r="M285" i="6" s="1"/>
  <c r="BR32" i="6"/>
  <c r="BR284" i="6" s="1"/>
  <c r="BF32" i="6"/>
  <c r="BF284" i="6" s="1"/>
  <c r="AT32" i="6"/>
  <c r="AT284" i="6" s="1"/>
  <c r="AH32" i="6"/>
  <c r="AH284" i="6" s="1"/>
  <c r="V32" i="6"/>
  <c r="V284" i="6" s="1"/>
  <c r="J32" i="6"/>
  <c r="J284" i="6" s="1"/>
  <c r="BO31" i="6"/>
  <c r="BO283" i="6" s="1"/>
  <c r="BC31" i="6"/>
  <c r="BC283" i="6" s="1"/>
  <c r="AQ31" i="6"/>
  <c r="AQ283" i="6" s="1"/>
  <c r="AE31" i="6"/>
  <c r="AE283" i="6" s="1"/>
  <c r="S31" i="6"/>
  <c r="S283" i="6" s="1"/>
  <c r="G31" i="6"/>
  <c r="BL30" i="6"/>
  <c r="BL282" i="6" s="1"/>
  <c r="AZ30" i="6"/>
  <c r="AZ282" i="6" s="1"/>
  <c r="AN30" i="6"/>
  <c r="AN282" i="6" s="1"/>
  <c r="AB30" i="6"/>
  <c r="AB282" i="6" s="1"/>
  <c r="P30" i="6"/>
  <c r="P282" i="6" s="1"/>
  <c r="BU29" i="6"/>
  <c r="BU281" i="6" s="1"/>
  <c r="BI29" i="6"/>
  <c r="BI281" i="6" s="1"/>
  <c r="AW29" i="6"/>
  <c r="AW281" i="6" s="1"/>
  <c r="AK29" i="6"/>
  <c r="AK281" i="6" s="1"/>
  <c r="Y29" i="6"/>
  <c r="Y281" i="6" s="1"/>
  <c r="M29" i="6"/>
  <c r="M281" i="6" s="1"/>
  <c r="BR28" i="6"/>
  <c r="BR280" i="6" s="1"/>
  <c r="BF28" i="6"/>
  <c r="BF280" i="6" s="1"/>
  <c r="AT28" i="6"/>
  <c r="AT280" i="6" s="1"/>
  <c r="AH28" i="6"/>
  <c r="AH280" i="6" s="1"/>
  <c r="V28" i="6"/>
  <c r="V280" i="6" s="1"/>
  <c r="J28" i="6"/>
  <c r="J280" i="6" s="1"/>
  <c r="BO27" i="6"/>
  <c r="BC27" i="6"/>
  <c r="AQ27" i="6"/>
  <c r="AE27" i="6"/>
  <c r="S27" i="6"/>
  <c r="G27" i="6"/>
  <c r="BL25" i="6"/>
  <c r="BL277" i="6" s="1"/>
  <c r="AZ25" i="6"/>
  <c r="AZ277" i="6" s="1"/>
  <c r="AN25" i="6"/>
  <c r="AN277" i="6" s="1"/>
  <c r="AB25" i="6"/>
  <c r="AB277" i="6" s="1"/>
  <c r="P25" i="6"/>
  <c r="P277" i="6" s="1"/>
  <c r="BU24" i="6"/>
  <c r="BU276" i="6" s="1"/>
  <c r="BI24" i="6"/>
  <c r="BI276" i="6" s="1"/>
  <c r="AW24" i="6"/>
  <c r="AW276" i="6" s="1"/>
  <c r="AK24" i="6"/>
  <c r="AK276" i="6" s="1"/>
  <c r="Y24" i="6"/>
  <c r="Y276" i="6" s="1"/>
  <c r="M24" i="6"/>
  <c r="M276" i="6" s="1"/>
  <c r="BR23" i="6"/>
  <c r="BR275" i="6" s="1"/>
  <c r="BF23" i="6"/>
  <c r="BF275" i="6" s="1"/>
  <c r="AT23" i="6"/>
  <c r="AT275" i="6" s="1"/>
  <c r="AH23" i="6"/>
  <c r="AH275" i="6" s="1"/>
  <c r="V23" i="6"/>
  <c r="V275" i="6" s="1"/>
  <c r="J23" i="6"/>
  <c r="J275" i="6" s="1"/>
  <c r="BO22" i="6"/>
  <c r="BO274" i="6" s="1"/>
  <c r="BC22" i="6"/>
  <c r="BC274" i="6" s="1"/>
  <c r="AQ22" i="6"/>
  <c r="AQ274" i="6" s="1"/>
  <c r="AE22" i="6"/>
  <c r="AE274" i="6" s="1"/>
  <c r="S22" i="6"/>
  <c r="S274" i="6" s="1"/>
  <c r="G22" i="6"/>
  <c r="BL21" i="6"/>
  <c r="BL273" i="6" s="1"/>
  <c r="AZ21" i="6"/>
  <c r="AZ273" i="6" s="1"/>
  <c r="AN21" i="6"/>
  <c r="AN273" i="6" s="1"/>
  <c r="AB21" i="6"/>
  <c r="AB273" i="6" s="1"/>
  <c r="P21" i="6"/>
  <c r="P273" i="6" s="1"/>
  <c r="BU20" i="6"/>
  <c r="BU272" i="6" s="1"/>
  <c r="BI20" i="6"/>
  <c r="BI272" i="6" s="1"/>
  <c r="AW20" i="6"/>
  <c r="AW272" i="6" s="1"/>
  <c r="AK20" i="6"/>
  <c r="AK272" i="6" s="1"/>
  <c r="Y20" i="6"/>
  <c r="Y272" i="6" s="1"/>
  <c r="M20" i="6"/>
  <c r="M272" i="6" s="1"/>
  <c r="BR19" i="6"/>
  <c r="BR271" i="6" s="1"/>
  <c r="BF19" i="6"/>
  <c r="BF271" i="6" s="1"/>
  <c r="AT19" i="6"/>
  <c r="AT271" i="6" s="1"/>
  <c r="AH19" i="6"/>
  <c r="AH271" i="6" s="1"/>
  <c r="V19" i="6"/>
  <c r="V271" i="6" s="1"/>
  <c r="J19" i="6"/>
  <c r="J271" i="6" s="1"/>
  <c r="BO18" i="6"/>
  <c r="BC18" i="6"/>
  <c r="AQ18" i="6"/>
  <c r="AE18" i="6"/>
  <c r="S18" i="6"/>
  <c r="G18" i="6"/>
  <c r="BL16" i="6"/>
  <c r="BL268" i="6" s="1"/>
  <c r="AZ16" i="6"/>
  <c r="AZ268" i="6" s="1"/>
  <c r="AN16" i="6"/>
  <c r="AN268" i="6" s="1"/>
  <c r="AB16" i="6"/>
  <c r="AB268" i="6" s="1"/>
  <c r="P16" i="6"/>
  <c r="P268" i="6" s="1"/>
  <c r="BU15" i="6"/>
  <c r="BU267" i="6" s="1"/>
  <c r="BI15" i="6"/>
  <c r="BI267" i="6" s="1"/>
  <c r="AW15" i="6"/>
  <c r="AW267" i="6" s="1"/>
  <c r="AK15" i="6"/>
  <c r="AK267" i="6" s="1"/>
  <c r="Y15" i="6"/>
  <c r="Y267" i="6" s="1"/>
  <c r="M15" i="6"/>
  <c r="M267" i="6" s="1"/>
  <c r="BR14" i="6"/>
  <c r="BR266" i="6" s="1"/>
  <c r="BF14" i="6"/>
  <c r="BF266" i="6" s="1"/>
  <c r="AT14" i="6"/>
  <c r="AT266" i="6" s="1"/>
  <c r="AH14" i="6"/>
  <c r="AH266" i="6" s="1"/>
  <c r="V14" i="6"/>
  <c r="V266" i="6" s="1"/>
  <c r="J14" i="6"/>
  <c r="J266" i="6" s="1"/>
  <c r="BO13" i="6"/>
  <c r="BO265" i="6" s="1"/>
  <c r="BC13" i="6"/>
  <c r="BC265" i="6" s="1"/>
  <c r="AQ13" i="6"/>
  <c r="AQ265" i="6" s="1"/>
  <c r="AE13" i="6"/>
  <c r="AE265" i="6" s="1"/>
  <c r="S13" i="6"/>
  <c r="S265" i="6" s="1"/>
  <c r="G13" i="6"/>
  <c r="BL12" i="6"/>
  <c r="BL264" i="6" s="1"/>
  <c r="AZ12" i="6"/>
  <c r="AZ264" i="6" s="1"/>
  <c r="AN12" i="6"/>
  <c r="AN264" i="6" s="1"/>
  <c r="AB12" i="6"/>
  <c r="AB264" i="6" s="1"/>
  <c r="P12" i="6"/>
  <c r="P264" i="6" s="1"/>
  <c r="BU11" i="6"/>
  <c r="BU263" i="6" s="1"/>
  <c r="BI11" i="6"/>
  <c r="BI263" i="6" s="1"/>
  <c r="AW11" i="6"/>
  <c r="AW263" i="6" s="1"/>
  <c r="AK11" i="6"/>
  <c r="AK263" i="6" s="1"/>
  <c r="Y11" i="6"/>
  <c r="Y263" i="6" s="1"/>
  <c r="M11" i="6"/>
  <c r="M263" i="6" s="1"/>
  <c r="BR10" i="6"/>
  <c r="BR262" i="6" s="1"/>
  <c r="BF10" i="6"/>
  <c r="BF262" i="6" s="1"/>
  <c r="AT10" i="6"/>
  <c r="AT262" i="6" s="1"/>
  <c r="AH10" i="6"/>
  <c r="AH262" i="6" s="1"/>
  <c r="V10" i="6"/>
  <c r="V262" i="6" s="1"/>
  <c r="J10" i="6"/>
  <c r="J262" i="6" s="1"/>
  <c r="BO9" i="6"/>
  <c r="BC9" i="6"/>
  <c r="AQ9" i="6"/>
  <c r="AE9" i="6"/>
  <c r="S9" i="6"/>
  <c r="G9" i="6"/>
  <c r="BN72" i="6"/>
  <c r="BN324" i="6" s="1"/>
  <c r="AP72" i="6"/>
  <c r="AP324" i="6" s="1"/>
  <c r="R72" i="6"/>
  <c r="R324" i="6" s="1"/>
  <c r="BK71" i="6"/>
  <c r="BK323" i="6" s="1"/>
  <c r="AM71" i="6"/>
  <c r="AM323" i="6" s="1"/>
  <c r="O71" i="6"/>
  <c r="O323" i="6" s="1"/>
  <c r="BH70" i="6"/>
  <c r="BH322" i="6" s="1"/>
  <c r="AP70" i="6"/>
  <c r="AP322" i="6" s="1"/>
  <c r="X70" i="6"/>
  <c r="X322" i="6" s="1"/>
  <c r="I70" i="6"/>
  <c r="BK69" i="6"/>
  <c r="BK321" i="6" s="1"/>
  <c r="AS69" i="6"/>
  <c r="AS321" i="6" s="1"/>
  <c r="AD69" i="6"/>
  <c r="AD321" i="6" s="1"/>
  <c r="O69" i="6"/>
  <c r="O321" i="6" s="1"/>
  <c r="BN68" i="6"/>
  <c r="BN320" i="6" s="1"/>
  <c r="AY68" i="6"/>
  <c r="AY320" i="6" s="1"/>
  <c r="AJ68" i="6"/>
  <c r="AJ320" i="6" s="1"/>
  <c r="R68" i="6"/>
  <c r="R320" i="6" s="1"/>
  <c r="BT67" i="6"/>
  <c r="BT319" i="6" s="1"/>
  <c r="BE67" i="6"/>
  <c r="BE319" i="6" s="1"/>
  <c r="AM67" i="6"/>
  <c r="AM319" i="6" s="1"/>
  <c r="X67" i="6"/>
  <c r="X319" i="6" s="1"/>
  <c r="I67" i="6"/>
  <c r="BH66" i="6"/>
  <c r="BH318" i="6" s="1"/>
  <c r="AS66" i="6"/>
  <c r="AS318" i="6" s="1"/>
  <c r="AD66" i="6"/>
  <c r="AD318" i="6" s="1"/>
  <c r="L66" i="6"/>
  <c r="L318" i="6" s="1"/>
  <c r="BN65" i="6"/>
  <c r="BN317" i="6" s="1"/>
  <c r="AY65" i="6"/>
  <c r="AY317" i="6" s="1"/>
  <c r="AG65" i="6"/>
  <c r="AG317" i="6" s="1"/>
  <c r="R65" i="6"/>
  <c r="R317" i="6" s="1"/>
  <c r="BT64" i="6"/>
  <c r="BT316" i="6" s="1"/>
  <c r="BB64" i="6"/>
  <c r="BB316" i="6" s="1"/>
  <c r="AM64" i="6"/>
  <c r="AM316" i="6" s="1"/>
  <c r="X64" i="6"/>
  <c r="X316" i="6" s="1"/>
  <c r="BW63" i="6"/>
  <c r="BW315" i="6" s="1"/>
  <c r="BH63" i="6"/>
  <c r="BH315" i="6" s="1"/>
  <c r="AS63" i="6"/>
  <c r="AS315" i="6" s="1"/>
  <c r="AA63" i="6"/>
  <c r="AA315" i="6" s="1"/>
  <c r="L63" i="6"/>
  <c r="L315" i="6" s="1"/>
  <c r="BN62" i="6"/>
  <c r="AV62" i="6"/>
  <c r="AG62" i="6"/>
  <c r="R62" i="6"/>
  <c r="BQ60" i="6"/>
  <c r="BQ312" i="6" s="1"/>
  <c r="BB60" i="6"/>
  <c r="BB312" i="6" s="1"/>
  <c r="AM60" i="6"/>
  <c r="AM312" i="6" s="1"/>
  <c r="U60" i="6"/>
  <c r="U312" i="6" s="1"/>
  <c r="BW59" i="6"/>
  <c r="BW311" i="6" s="1"/>
  <c r="BH59" i="6"/>
  <c r="BH311" i="6" s="1"/>
  <c r="AP59" i="6"/>
  <c r="AP311" i="6" s="1"/>
  <c r="AA59" i="6"/>
  <c r="AA311" i="6" s="1"/>
  <c r="L59" i="6"/>
  <c r="L311" i="6" s="1"/>
  <c r="BK58" i="6"/>
  <c r="BK310" i="6" s="1"/>
  <c r="AV58" i="6"/>
  <c r="AV310" i="6" s="1"/>
  <c r="AG58" i="6"/>
  <c r="AG310" i="6" s="1"/>
  <c r="O58" i="6"/>
  <c r="O310" i="6" s="1"/>
  <c r="BQ57" i="6"/>
  <c r="BQ309" i="6" s="1"/>
  <c r="BB57" i="6"/>
  <c r="BB309" i="6" s="1"/>
  <c r="AM57" i="6"/>
  <c r="AM309" i="6" s="1"/>
  <c r="AA57" i="6"/>
  <c r="AA309" i="6" s="1"/>
  <c r="O57" i="6"/>
  <c r="O309" i="6" s="1"/>
  <c r="BT56" i="6"/>
  <c r="BT308" i="6" s="1"/>
  <c r="BH56" i="6"/>
  <c r="BH308" i="6" s="1"/>
  <c r="AV56" i="6"/>
  <c r="AV308" i="6" s="1"/>
  <c r="AJ56" i="6"/>
  <c r="AJ308" i="6" s="1"/>
  <c r="X56" i="6"/>
  <c r="X308" i="6" s="1"/>
  <c r="L56" i="6"/>
  <c r="L308" i="6" s="1"/>
  <c r="BQ55" i="6"/>
  <c r="BQ307" i="6" s="1"/>
  <c r="BE55" i="6"/>
  <c r="BE307" i="6" s="1"/>
  <c r="AS55" i="6"/>
  <c r="AS307" i="6" s="1"/>
  <c r="AG55" i="6"/>
  <c r="AG307" i="6" s="1"/>
  <c r="U55" i="6"/>
  <c r="U307" i="6" s="1"/>
  <c r="I55" i="6"/>
  <c r="BN54" i="6"/>
  <c r="BN306" i="6" s="1"/>
  <c r="BB54" i="6"/>
  <c r="BB306" i="6" s="1"/>
  <c r="AP54" i="6"/>
  <c r="AP306" i="6" s="1"/>
  <c r="AD54" i="6"/>
  <c r="AD306" i="6" s="1"/>
  <c r="R54" i="6"/>
  <c r="R306" i="6" s="1"/>
  <c r="BW53" i="6"/>
  <c r="BW305" i="6" s="1"/>
  <c r="BK53" i="6"/>
  <c r="BK305" i="6" s="1"/>
  <c r="AY53" i="6"/>
  <c r="AY305" i="6" s="1"/>
  <c r="AM53" i="6"/>
  <c r="AM305" i="6" s="1"/>
  <c r="AA53" i="6"/>
  <c r="AA305" i="6" s="1"/>
  <c r="O53" i="6"/>
  <c r="O305" i="6" s="1"/>
  <c r="BT52" i="6"/>
  <c r="BT304" i="6" s="1"/>
  <c r="BH52" i="6"/>
  <c r="BH304" i="6" s="1"/>
  <c r="AV52" i="6"/>
  <c r="AV304" i="6" s="1"/>
  <c r="AJ52" i="6"/>
  <c r="AJ304" i="6" s="1"/>
  <c r="X52" i="6"/>
  <c r="X304" i="6" s="1"/>
  <c r="L52" i="6"/>
  <c r="L304" i="6" s="1"/>
  <c r="BQ51" i="6"/>
  <c r="BQ303" i="6" s="1"/>
  <c r="BE51" i="6"/>
  <c r="BE303" i="6" s="1"/>
  <c r="AS51" i="6"/>
  <c r="AS303" i="6" s="1"/>
  <c r="AG51" i="6"/>
  <c r="AG303" i="6" s="1"/>
  <c r="U51" i="6"/>
  <c r="U303" i="6" s="1"/>
  <c r="I51" i="6"/>
  <c r="BN50" i="6"/>
  <c r="BN302" i="6" s="1"/>
  <c r="BB50" i="6"/>
  <c r="BB302" i="6" s="1"/>
  <c r="AP50" i="6"/>
  <c r="AP302" i="6" s="1"/>
  <c r="AD50" i="6"/>
  <c r="AD302" i="6" s="1"/>
  <c r="R50" i="6"/>
  <c r="R302" i="6" s="1"/>
  <c r="BW49" i="6"/>
  <c r="BW301" i="6" s="1"/>
  <c r="BK49" i="6"/>
  <c r="BK301" i="6" s="1"/>
  <c r="AY49" i="6"/>
  <c r="AY301" i="6" s="1"/>
  <c r="AM49" i="6"/>
  <c r="AM301" i="6" s="1"/>
  <c r="AA49" i="6"/>
  <c r="AA301" i="6" s="1"/>
  <c r="O49" i="6"/>
  <c r="O301" i="6" s="1"/>
  <c r="BT48" i="6"/>
  <c r="BH48" i="6"/>
  <c r="AV48" i="6"/>
  <c r="AJ48" i="6"/>
  <c r="X48" i="6"/>
  <c r="L48" i="6"/>
  <c r="BQ45" i="6"/>
  <c r="BQ297" i="6" s="1"/>
  <c r="BE45" i="6"/>
  <c r="BE297" i="6" s="1"/>
  <c r="AS45" i="6"/>
  <c r="AS297" i="6" s="1"/>
  <c r="AG45" i="6"/>
  <c r="AG297" i="6" s="1"/>
  <c r="U45" i="6"/>
  <c r="U297" i="6" s="1"/>
  <c r="I45" i="6"/>
  <c r="BN44" i="6"/>
  <c r="BN296" i="6" s="1"/>
  <c r="BB44" i="6"/>
  <c r="BB296" i="6" s="1"/>
  <c r="AP44" i="6"/>
  <c r="AP296" i="6" s="1"/>
  <c r="AD44" i="6"/>
  <c r="AD296" i="6" s="1"/>
  <c r="R44" i="6"/>
  <c r="R296" i="6" s="1"/>
  <c r="BW43" i="6"/>
  <c r="BW295" i="6" s="1"/>
  <c r="BK43" i="6"/>
  <c r="BK295" i="6" s="1"/>
  <c r="AY43" i="6"/>
  <c r="AY295" i="6" s="1"/>
  <c r="AM43" i="6"/>
  <c r="AM295" i="6" s="1"/>
  <c r="AA43" i="6"/>
  <c r="AA295" i="6" s="1"/>
  <c r="O43" i="6"/>
  <c r="O295" i="6" s="1"/>
  <c r="BT42" i="6"/>
  <c r="BT294" i="6" s="1"/>
  <c r="BH42" i="6"/>
  <c r="BH294" i="6" s="1"/>
  <c r="AV42" i="6"/>
  <c r="AV294" i="6" s="1"/>
  <c r="AJ42" i="6"/>
  <c r="AJ294" i="6" s="1"/>
  <c r="X42" i="6"/>
  <c r="X294" i="6" s="1"/>
  <c r="L42" i="6"/>
  <c r="L294" i="6" s="1"/>
  <c r="BQ41" i="6"/>
  <c r="BQ293" i="6" s="1"/>
  <c r="BE41" i="6"/>
  <c r="BE293" i="6" s="1"/>
  <c r="AS41" i="6"/>
  <c r="AS293" i="6" s="1"/>
  <c r="AG41" i="6"/>
  <c r="AG293" i="6" s="1"/>
  <c r="U41" i="6"/>
  <c r="U293" i="6" s="1"/>
  <c r="I41" i="6"/>
  <c r="BN40" i="6"/>
  <c r="BN292" i="6" s="1"/>
  <c r="BB40" i="6"/>
  <c r="BB292" i="6" s="1"/>
  <c r="AP40" i="6"/>
  <c r="AP292" i="6" s="1"/>
  <c r="AD40" i="6"/>
  <c r="AD292" i="6" s="1"/>
  <c r="R40" i="6"/>
  <c r="R292" i="6" s="1"/>
  <c r="BW39" i="6"/>
  <c r="BW291" i="6" s="1"/>
  <c r="BK39" i="6"/>
  <c r="BK291" i="6" s="1"/>
  <c r="AY39" i="6"/>
  <c r="AY291" i="6" s="1"/>
  <c r="AM39" i="6"/>
  <c r="AM291" i="6" s="1"/>
  <c r="AA39" i="6"/>
  <c r="AA291" i="6" s="1"/>
  <c r="O39" i="6"/>
  <c r="O291" i="6" s="1"/>
  <c r="BT38" i="6"/>
  <c r="BT290" i="6" s="1"/>
  <c r="BH38" i="6"/>
  <c r="BH290" i="6" s="1"/>
  <c r="AV38" i="6"/>
  <c r="AV290" i="6" s="1"/>
  <c r="AJ38" i="6"/>
  <c r="AJ290" i="6" s="1"/>
  <c r="X38" i="6"/>
  <c r="X290" i="6" s="1"/>
  <c r="L38" i="6"/>
  <c r="L290" i="6" s="1"/>
  <c r="BQ37" i="6"/>
  <c r="BQ289" i="6" s="1"/>
  <c r="BE37" i="6"/>
  <c r="BE289" i="6" s="1"/>
  <c r="AS37" i="6"/>
  <c r="AS289" i="6" s="1"/>
  <c r="AG37" i="6"/>
  <c r="AG289" i="6" s="1"/>
  <c r="U37" i="6"/>
  <c r="U289" i="6" s="1"/>
  <c r="I37" i="6"/>
  <c r="BN36" i="6"/>
  <c r="BN288" i="6" s="1"/>
  <c r="BB36" i="6"/>
  <c r="BB288" i="6" s="1"/>
  <c r="AP36" i="6"/>
  <c r="AP288" i="6" s="1"/>
  <c r="AD36" i="6"/>
  <c r="AD288" i="6" s="1"/>
  <c r="R36" i="6"/>
  <c r="R288" i="6" s="1"/>
  <c r="BW35" i="6"/>
  <c r="BK35" i="6"/>
  <c r="AY35" i="6"/>
  <c r="AM35" i="6"/>
  <c r="AA35" i="6"/>
  <c r="O35" i="6"/>
  <c r="BT33" i="6"/>
  <c r="BT285" i="6" s="1"/>
  <c r="BH33" i="6"/>
  <c r="BH285" i="6" s="1"/>
  <c r="AV33" i="6"/>
  <c r="AV285" i="6" s="1"/>
  <c r="AJ33" i="6"/>
  <c r="AJ285" i="6" s="1"/>
  <c r="X33" i="6"/>
  <c r="X285" i="6" s="1"/>
  <c r="L33" i="6"/>
  <c r="L285" i="6" s="1"/>
  <c r="BQ32" i="6"/>
  <c r="BQ284" i="6" s="1"/>
  <c r="BE32" i="6"/>
  <c r="BE284" i="6" s="1"/>
  <c r="AS32" i="6"/>
  <c r="AS284" i="6" s="1"/>
  <c r="AG32" i="6"/>
  <c r="AG284" i="6" s="1"/>
  <c r="U32" i="6"/>
  <c r="U284" i="6" s="1"/>
  <c r="I32" i="6"/>
  <c r="BN31" i="6"/>
  <c r="BN283" i="6" s="1"/>
  <c r="BB31" i="6"/>
  <c r="BB283" i="6" s="1"/>
  <c r="AP31" i="6"/>
  <c r="AP283" i="6" s="1"/>
  <c r="AD31" i="6"/>
  <c r="AD283" i="6" s="1"/>
  <c r="R31" i="6"/>
  <c r="R283" i="6" s="1"/>
  <c r="BW30" i="6"/>
  <c r="BW282" i="6" s="1"/>
  <c r="BK30" i="6"/>
  <c r="BK282" i="6" s="1"/>
  <c r="AY30" i="6"/>
  <c r="AY282" i="6" s="1"/>
  <c r="AM30" i="6"/>
  <c r="AM282" i="6" s="1"/>
  <c r="AA30" i="6"/>
  <c r="AA282" i="6" s="1"/>
  <c r="O30" i="6"/>
  <c r="O282" i="6" s="1"/>
  <c r="BT29" i="6"/>
  <c r="BT281" i="6" s="1"/>
  <c r="BH29" i="6"/>
  <c r="BH281" i="6" s="1"/>
  <c r="AV29" i="6"/>
  <c r="AV281" i="6" s="1"/>
  <c r="AJ29" i="6"/>
  <c r="AJ281" i="6" s="1"/>
  <c r="X29" i="6"/>
  <c r="X281" i="6" s="1"/>
  <c r="L29" i="6"/>
  <c r="L281" i="6" s="1"/>
  <c r="BQ28" i="6"/>
  <c r="BQ280" i="6" s="1"/>
  <c r="BE28" i="6"/>
  <c r="BE280" i="6" s="1"/>
  <c r="AS28" i="6"/>
  <c r="AS280" i="6" s="1"/>
  <c r="AG28" i="6"/>
  <c r="AG280" i="6" s="1"/>
  <c r="U28" i="6"/>
  <c r="U280" i="6" s="1"/>
  <c r="I28" i="6"/>
  <c r="BN27" i="6"/>
  <c r="BB27" i="6"/>
  <c r="AP27" i="6"/>
  <c r="AD27" i="6"/>
  <c r="R27" i="6"/>
  <c r="BW25" i="6"/>
  <c r="BW277" i="6" s="1"/>
  <c r="BK25" i="6"/>
  <c r="BK277" i="6" s="1"/>
  <c r="AY25" i="6"/>
  <c r="AY277" i="6" s="1"/>
  <c r="AM25" i="6"/>
  <c r="AM277" i="6" s="1"/>
  <c r="AA25" i="6"/>
  <c r="AA277" i="6" s="1"/>
  <c r="O25" i="6"/>
  <c r="O277" i="6" s="1"/>
  <c r="BT24" i="6"/>
  <c r="BT276" i="6" s="1"/>
  <c r="BH24" i="6"/>
  <c r="BH276" i="6" s="1"/>
  <c r="AV24" i="6"/>
  <c r="AV276" i="6" s="1"/>
  <c r="AJ24" i="6"/>
  <c r="AJ276" i="6" s="1"/>
  <c r="X24" i="6"/>
  <c r="X276" i="6" s="1"/>
  <c r="L24" i="6"/>
  <c r="L276" i="6" s="1"/>
  <c r="BQ23" i="6"/>
  <c r="BQ275" i="6" s="1"/>
  <c r="BE23" i="6"/>
  <c r="BE275" i="6" s="1"/>
  <c r="AS23" i="6"/>
  <c r="AS275" i="6" s="1"/>
  <c r="AG23" i="6"/>
  <c r="AG275" i="6" s="1"/>
  <c r="U23" i="6"/>
  <c r="U275" i="6" s="1"/>
  <c r="I23" i="6"/>
  <c r="BN22" i="6"/>
  <c r="BN274" i="6" s="1"/>
  <c r="BB22" i="6"/>
  <c r="BB274" i="6" s="1"/>
  <c r="AP22" i="6"/>
  <c r="AP274" i="6" s="1"/>
  <c r="AD22" i="6"/>
  <c r="AD274" i="6" s="1"/>
  <c r="R22" i="6"/>
  <c r="R274" i="6" s="1"/>
  <c r="BW21" i="6"/>
  <c r="BW273" i="6" s="1"/>
  <c r="BK21" i="6"/>
  <c r="BK273" i="6" s="1"/>
  <c r="AY21" i="6"/>
  <c r="AY273" i="6" s="1"/>
  <c r="AM21" i="6"/>
  <c r="AM273" i="6" s="1"/>
  <c r="AA21" i="6"/>
  <c r="AA273" i="6" s="1"/>
  <c r="O21" i="6"/>
  <c r="O273" i="6" s="1"/>
  <c r="BT20" i="6"/>
  <c r="BT272" i="6" s="1"/>
  <c r="BH20" i="6"/>
  <c r="BH272" i="6" s="1"/>
  <c r="AV20" i="6"/>
  <c r="AV272" i="6" s="1"/>
  <c r="AJ20" i="6"/>
  <c r="AJ272" i="6" s="1"/>
  <c r="X20" i="6"/>
  <c r="X272" i="6" s="1"/>
  <c r="L20" i="6"/>
  <c r="L272" i="6" s="1"/>
  <c r="BQ19" i="6"/>
  <c r="BQ271" i="6" s="1"/>
  <c r="BE19" i="6"/>
  <c r="BE271" i="6" s="1"/>
  <c r="AS19" i="6"/>
  <c r="AS271" i="6" s="1"/>
  <c r="AG19" i="6"/>
  <c r="AG271" i="6" s="1"/>
  <c r="U19" i="6"/>
  <c r="U271" i="6" s="1"/>
  <c r="I19" i="6"/>
  <c r="BN18" i="6"/>
  <c r="BB18" i="6"/>
  <c r="AP18" i="6"/>
  <c r="AD18" i="6"/>
  <c r="R18" i="6"/>
  <c r="BW16" i="6"/>
  <c r="BW268" i="6" s="1"/>
  <c r="BK16" i="6"/>
  <c r="BK268" i="6" s="1"/>
  <c r="AY16" i="6"/>
  <c r="AY268" i="6" s="1"/>
  <c r="AM16" i="6"/>
  <c r="AM268" i="6" s="1"/>
  <c r="AA16" i="6"/>
  <c r="AA268" i="6" s="1"/>
  <c r="O16" i="6"/>
  <c r="O268" i="6" s="1"/>
  <c r="BT15" i="6"/>
  <c r="BT267" i="6" s="1"/>
  <c r="BH15" i="6"/>
  <c r="BH267" i="6" s="1"/>
  <c r="AV15" i="6"/>
  <c r="AV267" i="6" s="1"/>
  <c r="AJ15" i="6"/>
  <c r="AJ267" i="6" s="1"/>
  <c r="X15" i="6"/>
  <c r="X267" i="6" s="1"/>
  <c r="L15" i="6"/>
  <c r="L267" i="6" s="1"/>
  <c r="BQ14" i="6"/>
  <c r="BQ266" i="6" s="1"/>
  <c r="BE14" i="6"/>
  <c r="BE266" i="6" s="1"/>
  <c r="AS14" i="6"/>
  <c r="AS266" i="6" s="1"/>
  <c r="AG14" i="6"/>
  <c r="AG266" i="6" s="1"/>
  <c r="U14" i="6"/>
  <c r="U266" i="6" s="1"/>
  <c r="I14" i="6"/>
  <c r="BN13" i="6"/>
  <c r="BN265" i="6" s="1"/>
  <c r="BB13" i="6"/>
  <c r="BB265" i="6" s="1"/>
  <c r="AP13" i="6"/>
  <c r="AP265" i="6" s="1"/>
  <c r="AD13" i="6"/>
  <c r="AD265" i="6" s="1"/>
  <c r="R13" i="6"/>
  <c r="R265" i="6" s="1"/>
  <c r="BW12" i="6"/>
  <c r="BW264" i="6" s="1"/>
  <c r="BK12" i="6"/>
  <c r="BK264" i="6" s="1"/>
  <c r="AY12" i="6"/>
  <c r="AY264" i="6" s="1"/>
  <c r="AM12" i="6"/>
  <c r="AM264" i="6" s="1"/>
  <c r="AA12" i="6"/>
  <c r="AA264" i="6" s="1"/>
  <c r="O12" i="6"/>
  <c r="O264" i="6" s="1"/>
  <c r="BT11" i="6"/>
  <c r="BT263" i="6" s="1"/>
  <c r="BH11" i="6"/>
  <c r="BH263" i="6" s="1"/>
  <c r="AV11" i="6"/>
  <c r="AV263" i="6" s="1"/>
  <c r="AJ11" i="6"/>
  <c r="AJ263" i="6" s="1"/>
  <c r="X11" i="6"/>
  <c r="X263" i="6" s="1"/>
  <c r="L11" i="6"/>
  <c r="L263" i="6" s="1"/>
  <c r="BQ10" i="6"/>
  <c r="BQ262" i="6" s="1"/>
  <c r="BE10" i="6"/>
  <c r="BE262" i="6" s="1"/>
  <c r="AS10" i="6"/>
  <c r="AS262" i="6" s="1"/>
  <c r="AG10" i="6"/>
  <c r="AG262" i="6" s="1"/>
  <c r="U10" i="6"/>
  <c r="U262" i="6" s="1"/>
  <c r="I10" i="6"/>
  <c r="BN9" i="6"/>
  <c r="BB9" i="6"/>
  <c r="AP9" i="6"/>
  <c r="AD9" i="6"/>
  <c r="R9" i="6"/>
  <c r="BU84" i="6"/>
  <c r="BU336" i="6" s="1"/>
  <c r="BI84" i="6"/>
  <c r="BI336" i="6" s="1"/>
  <c r="AW84" i="6"/>
  <c r="AW336" i="6" s="1"/>
  <c r="AK84" i="6"/>
  <c r="AK336" i="6" s="1"/>
  <c r="Y84" i="6"/>
  <c r="Y336" i="6" s="1"/>
  <c r="M84" i="6"/>
  <c r="M336" i="6" s="1"/>
  <c r="BR83" i="6"/>
  <c r="BR335" i="6" s="1"/>
  <c r="BF83" i="6"/>
  <c r="BF335" i="6" s="1"/>
  <c r="AT83" i="6"/>
  <c r="AT335" i="6" s="1"/>
  <c r="AH83" i="6"/>
  <c r="AH335" i="6" s="1"/>
  <c r="V83" i="6"/>
  <c r="V335" i="6" s="1"/>
  <c r="J83" i="6"/>
  <c r="J335" i="6" s="1"/>
  <c r="BO82" i="6"/>
  <c r="BO334" i="6" s="1"/>
  <c r="BC82" i="6"/>
  <c r="BC334" i="6" s="1"/>
  <c r="AQ82" i="6"/>
  <c r="AQ334" i="6" s="1"/>
  <c r="AE82" i="6"/>
  <c r="AE334" i="6" s="1"/>
  <c r="S82" i="6"/>
  <c r="S334" i="6" s="1"/>
  <c r="G82" i="6"/>
  <c r="BL81" i="6"/>
  <c r="BL333" i="6" s="1"/>
  <c r="AZ81" i="6"/>
  <c r="AZ333" i="6" s="1"/>
  <c r="AN81" i="6"/>
  <c r="AN333" i="6" s="1"/>
  <c r="AB81" i="6"/>
  <c r="AB333" i="6" s="1"/>
  <c r="P81" i="6"/>
  <c r="P333" i="6" s="1"/>
  <c r="BU80" i="6"/>
  <c r="BU332" i="6" s="1"/>
  <c r="BI80" i="6"/>
  <c r="BI332" i="6" s="1"/>
  <c r="AW80" i="6"/>
  <c r="AW332" i="6" s="1"/>
  <c r="AK80" i="6"/>
  <c r="AK332" i="6" s="1"/>
  <c r="Y80" i="6"/>
  <c r="Y332" i="6" s="1"/>
  <c r="M80" i="6"/>
  <c r="M332" i="6" s="1"/>
  <c r="BR79" i="6"/>
  <c r="BR331" i="6" s="1"/>
  <c r="BF79" i="6"/>
  <c r="BF331" i="6" s="1"/>
  <c r="AT79" i="6"/>
  <c r="AT331" i="6" s="1"/>
  <c r="AH79" i="6"/>
  <c r="AH331" i="6" s="1"/>
  <c r="V79" i="6"/>
  <c r="V331" i="6" s="1"/>
  <c r="J79" i="6"/>
  <c r="J331" i="6" s="1"/>
  <c r="BO78" i="6"/>
  <c r="BO330" i="6" s="1"/>
  <c r="BC78" i="6"/>
  <c r="BC330" i="6" s="1"/>
  <c r="AQ78" i="6"/>
  <c r="AQ330" i="6" s="1"/>
  <c r="AE78" i="6"/>
  <c r="AE330" i="6" s="1"/>
  <c r="S78" i="6"/>
  <c r="S330" i="6" s="1"/>
  <c r="G78" i="6"/>
  <c r="BL77" i="6"/>
  <c r="BL329" i="6" s="1"/>
  <c r="AZ77" i="6"/>
  <c r="AZ329" i="6" s="1"/>
  <c r="AN77" i="6"/>
  <c r="AN329" i="6" s="1"/>
  <c r="AB77" i="6"/>
  <c r="AB329" i="6" s="1"/>
  <c r="P77" i="6"/>
  <c r="P329" i="6" s="1"/>
  <c r="BU76" i="6"/>
  <c r="BU328" i="6" s="1"/>
  <c r="BI76" i="6"/>
  <c r="BI328" i="6" s="1"/>
  <c r="AW76" i="6"/>
  <c r="AW328" i="6" s="1"/>
  <c r="AK76" i="6"/>
  <c r="AK328" i="6" s="1"/>
  <c r="Y76" i="6"/>
  <c r="Y328" i="6" s="1"/>
  <c r="M76" i="6"/>
  <c r="M328" i="6" s="1"/>
  <c r="BR75" i="6"/>
  <c r="BR327" i="6" s="1"/>
  <c r="BF75" i="6"/>
  <c r="BF327" i="6" s="1"/>
  <c r="AT75" i="6"/>
  <c r="AT327" i="6" s="1"/>
  <c r="AH75" i="6"/>
  <c r="AH327" i="6" s="1"/>
  <c r="V75" i="6"/>
  <c r="V327" i="6" s="1"/>
  <c r="J75" i="6"/>
  <c r="J327" i="6" s="1"/>
  <c r="BO74" i="6"/>
  <c r="BO326" i="6" s="1"/>
  <c r="BC74" i="6"/>
  <c r="BC326" i="6" s="1"/>
  <c r="AQ74" i="6"/>
  <c r="AQ326" i="6" s="1"/>
  <c r="AE74" i="6"/>
  <c r="AE326" i="6" s="1"/>
  <c r="S74" i="6"/>
  <c r="S326" i="6" s="1"/>
  <c r="G74" i="6"/>
  <c r="BL73" i="6"/>
  <c r="BL325" i="6" s="1"/>
  <c r="AZ73" i="6"/>
  <c r="AZ325" i="6" s="1"/>
  <c r="AN73" i="6"/>
  <c r="AN325" i="6" s="1"/>
  <c r="AB73" i="6"/>
  <c r="AB325" i="6" s="1"/>
  <c r="P73" i="6"/>
  <c r="P325" i="6" s="1"/>
  <c r="BU72" i="6"/>
  <c r="BU324" i="6" s="1"/>
  <c r="BI72" i="6"/>
  <c r="BI324" i="6" s="1"/>
  <c r="AW72" i="6"/>
  <c r="AW324" i="6" s="1"/>
  <c r="AK72" i="6"/>
  <c r="AK324" i="6" s="1"/>
  <c r="Y72" i="6"/>
  <c r="Y324" i="6" s="1"/>
  <c r="M72" i="6"/>
  <c r="M324" i="6" s="1"/>
  <c r="BR71" i="6"/>
  <c r="BR323" i="6" s="1"/>
  <c r="BF71" i="6"/>
  <c r="BF323" i="6" s="1"/>
  <c r="AT71" i="6"/>
  <c r="AT323" i="6" s="1"/>
  <c r="AH71" i="6"/>
  <c r="AH323" i="6" s="1"/>
  <c r="V71" i="6"/>
  <c r="V323" i="6" s="1"/>
  <c r="J71" i="6"/>
  <c r="J323" i="6" s="1"/>
  <c r="BO70" i="6"/>
  <c r="BO322" i="6" s="1"/>
  <c r="BC70" i="6"/>
  <c r="BC322" i="6" s="1"/>
  <c r="AQ70" i="6"/>
  <c r="AQ322" i="6" s="1"/>
  <c r="AE70" i="6"/>
  <c r="AE322" i="6" s="1"/>
  <c r="S70" i="6"/>
  <c r="S322" i="6" s="1"/>
  <c r="G70" i="6"/>
  <c r="BL69" i="6"/>
  <c r="BL321" i="6" s="1"/>
  <c r="AZ69" i="6"/>
  <c r="AZ321" i="6" s="1"/>
  <c r="AN69" i="6"/>
  <c r="AN321" i="6" s="1"/>
  <c r="AB69" i="6"/>
  <c r="AB321" i="6" s="1"/>
  <c r="P69" i="6"/>
  <c r="P321" i="6" s="1"/>
  <c r="BU68" i="6"/>
  <c r="BU320" i="6" s="1"/>
  <c r="BI68" i="6"/>
  <c r="BI320" i="6" s="1"/>
  <c r="AW68" i="6"/>
  <c r="AW320" i="6" s="1"/>
  <c r="AK68" i="6"/>
  <c r="AK320" i="6" s="1"/>
  <c r="Y68" i="6"/>
  <c r="Y320" i="6" s="1"/>
  <c r="M68" i="6"/>
  <c r="M320" i="6" s="1"/>
  <c r="BR67" i="6"/>
  <c r="BR319" i="6" s="1"/>
  <c r="BF67" i="6"/>
  <c r="BF319" i="6" s="1"/>
  <c r="AT67" i="6"/>
  <c r="AT319" i="6" s="1"/>
  <c r="AH67" i="6"/>
  <c r="AH319" i="6" s="1"/>
  <c r="V67" i="6"/>
  <c r="V319" i="6" s="1"/>
  <c r="J67" i="6"/>
  <c r="J319" i="6" s="1"/>
  <c r="BO66" i="6"/>
  <c r="BO318" i="6" s="1"/>
  <c r="BC66" i="6"/>
  <c r="BC318" i="6" s="1"/>
  <c r="AQ66" i="6"/>
  <c r="AQ318" i="6" s="1"/>
  <c r="AE66" i="6"/>
  <c r="AE318" i="6" s="1"/>
  <c r="S66" i="6"/>
  <c r="S318" i="6" s="1"/>
  <c r="G66" i="6"/>
  <c r="BL65" i="6"/>
  <c r="BL317" i="6" s="1"/>
  <c r="AZ65" i="6"/>
  <c r="AZ317" i="6" s="1"/>
  <c r="AN65" i="6"/>
  <c r="AN317" i="6" s="1"/>
  <c r="AB65" i="6"/>
  <c r="AB317" i="6" s="1"/>
  <c r="P65" i="6"/>
  <c r="P317" i="6" s="1"/>
  <c r="BU64" i="6"/>
  <c r="BU316" i="6" s="1"/>
  <c r="BI64" i="6"/>
  <c r="BI316" i="6" s="1"/>
  <c r="AW64" i="6"/>
  <c r="AW316" i="6" s="1"/>
  <c r="AK64" i="6"/>
  <c r="AK316" i="6" s="1"/>
  <c r="Y64" i="6"/>
  <c r="Y316" i="6" s="1"/>
  <c r="M64" i="6"/>
  <c r="M316" i="6" s="1"/>
  <c r="BR63" i="6"/>
  <c r="BR315" i="6" s="1"/>
  <c r="BF63" i="6"/>
  <c r="BF315" i="6" s="1"/>
  <c r="AT63" i="6"/>
  <c r="AT315" i="6" s="1"/>
  <c r="AH63" i="6"/>
  <c r="AH315" i="6" s="1"/>
  <c r="V63" i="6"/>
  <c r="V315" i="6" s="1"/>
  <c r="J63" i="6"/>
  <c r="J315" i="6" s="1"/>
  <c r="BO62" i="6"/>
  <c r="BC62" i="6"/>
  <c r="AQ62" i="6"/>
  <c r="AE62" i="6"/>
  <c r="S62" i="6"/>
  <c r="G62" i="6"/>
  <c r="BL60" i="6"/>
  <c r="BL312" i="6" s="1"/>
  <c r="AZ60" i="6"/>
  <c r="AZ312" i="6" s="1"/>
  <c r="AN60" i="6"/>
  <c r="AN312" i="6" s="1"/>
  <c r="AB60" i="6"/>
  <c r="AB312" i="6" s="1"/>
  <c r="P60" i="6"/>
  <c r="P312" i="6" s="1"/>
  <c r="BU59" i="6"/>
  <c r="BU311" i="6" s="1"/>
  <c r="BI59" i="6"/>
  <c r="BI311" i="6" s="1"/>
  <c r="AW59" i="6"/>
  <c r="AW311" i="6" s="1"/>
  <c r="AK59" i="6"/>
  <c r="AK311" i="6" s="1"/>
  <c r="Y59" i="6"/>
  <c r="Y311" i="6" s="1"/>
  <c r="M59" i="6"/>
  <c r="M311" i="6" s="1"/>
  <c r="BR58" i="6"/>
  <c r="BR310" i="6" s="1"/>
  <c r="BF58" i="6"/>
  <c r="BF310" i="6" s="1"/>
  <c r="AT58" i="6"/>
  <c r="AT310" i="6" s="1"/>
  <c r="AH58" i="6"/>
  <c r="AH310" i="6" s="1"/>
  <c r="V58" i="6"/>
  <c r="V310" i="6" s="1"/>
  <c r="J58" i="6"/>
  <c r="J310" i="6" s="1"/>
  <c r="BO57" i="6"/>
  <c r="BO309" i="6" s="1"/>
  <c r="BC57" i="6"/>
  <c r="BC309" i="6" s="1"/>
  <c r="AQ57" i="6"/>
  <c r="AQ309" i="6" s="1"/>
  <c r="AE57" i="6"/>
  <c r="AE309" i="6" s="1"/>
  <c r="S57" i="6"/>
  <c r="S309" i="6" s="1"/>
  <c r="G57" i="6"/>
  <c r="BL56" i="6"/>
  <c r="BL308" i="6" s="1"/>
  <c r="AZ56" i="6"/>
  <c r="AZ308" i="6" s="1"/>
  <c r="AN56" i="6"/>
  <c r="AN308" i="6" s="1"/>
  <c r="AB56" i="6"/>
  <c r="AB308" i="6" s="1"/>
  <c r="P56" i="6"/>
  <c r="P308" i="6" s="1"/>
  <c r="BU55" i="6"/>
  <c r="BU307" i="6" s="1"/>
  <c r="BI55" i="6"/>
  <c r="BI307" i="6" s="1"/>
  <c r="AW55" i="6"/>
  <c r="AW307" i="6" s="1"/>
  <c r="AK55" i="6"/>
  <c r="AK307" i="6" s="1"/>
  <c r="Y55" i="6"/>
  <c r="Y307" i="6" s="1"/>
  <c r="M55" i="6"/>
  <c r="M307" i="6" s="1"/>
  <c r="BR54" i="6"/>
  <c r="BR306" i="6" s="1"/>
  <c r="BF54" i="6"/>
  <c r="BF306" i="6" s="1"/>
  <c r="AT54" i="6"/>
  <c r="AT306" i="6" s="1"/>
  <c r="AH54" i="6"/>
  <c r="AH306" i="6" s="1"/>
  <c r="V54" i="6"/>
  <c r="V306" i="6" s="1"/>
  <c r="J54" i="6"/>
  <c r="J306" i="6" s="1"/>
  <c r="BO53" i="6"/>
  <c r="BO305" i="6" s="1"/>
  <c r="BC53" i="6"/>
  <c r="BC305" i="6" s="1"/>
  <c r="AQ53" i="6"/>
  <c r="AQ305" i="6" s="1"/>
  <c r="AE53" i="6"/>
  <c r="AE305" i="6" s="1"/>
  <c r="S53" i="6"/>
  <c r="S305" i="6" s="1"/>
  <c r="G53" i="6"/>
  <c r="BL52" i="6"/>
  <c r="BL304" i="6" s="1"/>
  <c r="AZ52" i="6"/>
  <c r="AZ304" i="6" s="1"/>
  <c r="AN52" i="6"/>
  <c r="AN304" i="6" s="1"/>
  <c r="AB52" i="6"/>
  <c r="AB304" i="6" s="1"/>
  <c r="P52" i="6"/>
  <c r="P304" i="6" s="1"/>
  <c r="BU51" i="6"/>
  <c r="BU303" i="6" s="1"/>
  <c r="BI51" i="6"/>
  <c r="BI303" i="6" s="1"/>
  <c r="AW51" i="6"/>
  <c r="AW303" i="6" s="1"/>
  <c r="AK51" i="6"/>
  <c r="AK303" i="6" s="1"/>
  <c r="Y51" i="6"/>
  <c r="Y303" i="6" s="1"/>
  <c r="M51" i="6"/>
  <c r="M303" i="6" s="1"/>
  <c r="BR50" i="6"/>
  <c r="BR302" i="6" s="1"/>
  <c r="BF50" i="6"/>
  <c r="BF302" i="6" s="1"/>
  <c r="AT50" i="6"/>
  <c r="AT302" i="6" s="1"/>
  <c r="AH50" i="6"/>
  <c r="AH302" i="6" s="1"/>
  <c r="V50" i="6"/>
  <c r="V302" i="6" s="1"/>
  <c r="J50" i="6"/>
  <c r="J302" i="6" s="1"/>
  <c r="BO49" i="6"/>
  <c r="BO301" i="6" s="1"/>
  <c r="BC49" i="6"/>
  <c r="BC301" i="6" s="1"/>
  <c r="AQ49" i="6"/>
  <c r="AQ301" i="6" s="1"/>
  <c r="AE49" i="6"/>
  <c r="AE301" i="6" s="1"/>
  <c r="S49" i="6"/>
  <c r="S301" i="6" s="1"/>
  <c r="G49" i="6"/>
  <c r="BL48" i="6"/>
  <c r="AZ48" i="6"/>
  <c r="AN48" i="6"/>
  <c r="AB48" i="6"/>
  <c r="P48" i="6"/>
  <c r="BU45" i="6"/>
  <c r="BU297" i="6" s="1"/>
  <c r="BI45" i="6"/>
  <c r="BI297" i="6" s="1"/>
  <c r="AW45" i="6"/>
  <c r="AW297" i="6" s="1"/>
  <c r="AK45" i="6"/>
  <c r="AK297" i="6" s="1"/>
  <c r="Y45" i="6"/>
  <c r="Y297" i="6" s="1"/>
  <c r="M45" i="6"/>
  <c r="M297" i="6" s="1"/>
  <c r="BR44" i="6"/>
  <c r="BR296" i="6" s="1"/>
  <c r="BF44" i="6"/>
  <c r="BF296" i="6" s="1"/>
  <c r="AT44" i="6"/>
  <c r="AT296" i="6" s="1"/>
  <c r="AH44" i="6"/>
  <c r="AH296" i="6" s="1"/>
  <c r="V44" i="6"/>
  <c r="V296" i="6" s="1"/>
  <c r="J44" i="6"/>
  <c r="J296" i="6" s="1"/>
  <c r="BO43" i="6"/>
  <c r="BO295" i="6" s="1"/>
  <c r="BC43" i="6"/>
  <c r="BC295" i="6" s="1"/>
  <c r="AQ43" i="6"/>
  <c r="AQ295" i="6" s="1"/>
  <c r="AE43" i="6"/>
  <c r="AE295" i="6" s="1"/>
  <c r="S43" i="6"/>
  <c r="S295" i="6" s="1"/>
  <c r="G43" i="6"/>
  <c r="BL42" i="6"/>
  <c r="BL294" i="6" s="1"/>
  <c r="AZ42" i="6"/>
  <c r="AZ294" i="6" s="1"/>
  <c r="AN42" i="6"/>
  <c r="AN294" i="6" s="1"/>
  <c r="AB42" i="6"/>
  <c r="AB294" i="6" s="1"/>
  <c r="P42" i="6"/>
  <c r="P294" i="6" s="1"/>
  <c r="BU41" i="6"/>
  <c r="BU293" i="6" s="1"/>
  <c r="BI41" i="6"/>
  <c r="BI293" i="6" s="1"/>
  <c r="AW41" i="6"/>
  <c r="AW293" i="6" s="1"/>
  <c r="AK41" i="6"/>
  <c r="AK293" i="6" s="1"/>
  <c r="Y41" i="6"/>
  <c r="Y293" i="6" s="1"/>
  <c r="M41" i="6"/>
  <c r="M293" i="6" s="1"/>
  <c r="BR40" i="6"/>
  <c r="BR292" i="6" s="1"/>
  <c r="BF40" i="6"/>
  <c r="BF292" i="6" s="1"/>
  <c r="AT40" i="6"/>
  <c r="AT292" i="6" s="1"/>
  <c r="AH40" i="6"/>
  <c r="AH292" i="6" s="1"/>
  <c r="V40" i="6"/>
  <c r="V292" i="6" s="1"/>
  <c r="J40" i="6"/>
  <c r="J292" i="6" s="1"/>
  <c r="BO39" i="6"/>
  <c r="BO291" i="6" s="1"/>
  <c r="BC39" i="6"/>
  <c r="BC291" i="6" s="1"/>
  <c r="AQ39" i="6"/>
  <c r="AQ291" i="6" s="1"/>
  <c r="AE39" i="6"/>
  <c r="AE291" i="6" s="1"/>
  <c r="S39" i="6"/>
  <c r="S291" i="6" s="1"/>
  <c r="G39" i="6"/>
  <c r="BL38" i="6"/>
  <c r="BL290" i="6" s="1"/>
  <c r="AZ38" i="6"/>
  <c r="AZ290" i="6" s="1"/>
  <c r="AN38" i="6"/>
  <c r="AN290" i="6" s="1"/>
  <c r="AB38" i="6"/>
  <c r="AB290" i="6" s="1"/>
  <c r="P38" i="6"/>
  <c r="P290" i="6" s="1"/>
  <c r="BU37" i="6"/>
  <c r="BU289" i="6" s="1"/>
  <c r="BI37" i="6"/>
  <c r="BI289" i="6" s="1"/>
  <c r="AW37" i="6"/>
  <c r="AW289" i="6" s="1"/>
  <c r="AK37" i="6"/>
  <c r="AK289" i="6" s="1"/>
  <c r="Y37" i="6"/>
  <c r="Y289" i="6" s="1"/>
  <c r="M37" i="6"/>
  <c r="M289" i="6" s="1"/>
  <c r="BR36" i="6"/>
  <c r="BR288" i="6" s="1"/>
  <c r="BF36" i="6"/>
  <c r="BF288" i="6" s="1"/>
  <c r="AT36" i="6"/>
  <c r="AT288" i="6" s="1"/>
  <c r="AH36" i="6"/>
  <c r="AH288" i="6" s="1"/>
  <c r="V36" i="6"/>
  <c r="V288" i="6" s="1"/>
  <c r="J36" i="6"/>
  <c r="J288" i="6" s="1"/>
  <c r="BO35" i="6"/>
  <c r="BC35" i="6"/>
  <c r="AQ35" i="6"/>
  <c r="AE35" i="6"/>
  <c r="S35" i="6"/>
  <c r="G35" i="6"/>
  <c r="BL33" i="6"/>
  <c r="BL285" i="6" s="1"/>
  <c r="AZ33" i="6"/>
  <c r="AZ285" i="6" s="1"/>
  <c r="AN33" i="6"/>
  <c r="AN285" i="6" s="1"/>
  <c r="AB33" i="6"/>
  <c r="AB285" i="6" s="1"/>
  <c r="P33" i="6"/>
  <c r="P285" i="6" s="1"/>
  <c r="BU32" i="6"/>
  <c r="BU284" i="6" s="1"/>
  <c r="BI32" i="6"/>
  <c r="BI284" i="6" s="1"/>
  <c r="AW32" i="6"/>
  <c r="AW284" i="6" s="1"/>
  <c r="AK32" i="6"/>
  <c r="AK284" i="6" s="1"/>
  <c r="Y32" i="6"/>
  <c r="Y284" i="6" s="1"/>
  <c r="M32" i="6"/>
  <c r="M284" i="6" s="1"/>
  <c r="BR31" i="6"/>
  <c r="BR283" i="6" s="1"/>
  <c r="BF31" i="6"/>
  <c r="BF283" i="6" s="1"/>
  <c r="AT31" i="6"/>
  <c r="AT283" i="6" s="1"/>
  <c r="AH31" i="6"/>
  <c r="AH283" i="6" s="1"/>
  <c r="V31" i="6"/>
  <c r="V283" i="6" s="1"/>
  <c r="J31" i="6"/>
  <c r="J283" i="6" s="1"/>
  <c r="BO30" i="6"/>
  <c r="BO282" i="6" s="1"/>
  <c r="BC30" i="6"/>
  <c r="BC282" i="6" s="1"/>
  <c r="AQ30" i="6"/>
  <c r="AQ282" i="6" s="1"/>
  <c r="AE30" i="6"/>
  <c r="AE282" i="6" s="1"/>
  <c r="S30" i="6"/>
  <c r="S282" i="6" s="1"/>
  <c r="G30" i="6"/>
  <c r="BL29" i="6"/>
  <c r="BL281" i="6" s="1"/>
  <c r="AZ29" i="6"/>
  <c r="AZ281" i="6" s="1"/>
  <c r="AN29" i="6"/>
  <c r="AN281" i="6" s="1"/>
  <c r="AB29" i="6"/>
  <c r="AB281" i="6" s="1"/>
  <c r="P29" i="6"/>
  <c r="P281" i="6" s="1"/>
  <c r="BU28" i="6"/>
  <c r="BU280" i="6" s="1"/>
  <c r="BI28" i="6"/>
  <c r="BI280" i="6" s="1"/>
  <c r="AW28" i="6"/>
  <c r="AW280" i="6" s="1"/>
  <c r="AK28" i="6"/>
  <c r="AK280" i="6" s="1"/>
  <c r="Y28" i="6"/>
  <c r="Y280" i="6" s="1"/>
  <c r="M28" i="6"/>
  <c r="M280" i="6" s="1"/>
  <c r="BR27" i="6"/>
  <c r="BF27" i="6"/>
  <c r="AT27" i="6"/>
  <c r="AH27" i="6"/>
  <c r="V27" i="6"/>
  <c r="J27" i="6"/>
  <c r="BO25" i="6"/>
  <c r="BO277" i="6" s="1"/>
  <c r="BC25" i="6"/>
  <c r="BC277" i="6" s="1"/>
  <c r="AQ25" i="6"/>
  <c r="AQ277" i="6" s="1"/>
  <c r="AE25" i="6"/>
  <c r="AE277" i="6" s="1"/>
  <c r="S25" i="6"/>
  <c r="S277" i="6" s="1"/>
  <c r="G25" i="6"/>
  <c r="BL24" i="6"/>
  <c r="BL276" i="6" s="1"/>
  <c r="AZ24" i="6"/>
  <c r="AZ276" i="6" s="1"/>
  <c r="AN24" i="6"/>
  <c r="AN276" i="6" s="1"/>
  <c r="AB24" i="6"/>
  <c r="AB276" i="6" s="1"/>
  <c r="P24" i="6"/>
  <c r="P276" i="6" s="1"/>
  <c r="BU23" i="6"/>
  <c r="BU275" i="6" s="1"/>
  <c r="BI23" i="6"/>
  <c r="BI275" i="6" s="1"/>
  <c r="AW23" i="6"/>
  <c r="AW275" i="6" s="1"/>
  <c r="AK23" i="6"/>
  <c r="AK275" i="6" s="1"/>
  <c r="Y23" i="6"/>
  <c r="Y275" i="6" s="1"/>
  <c r="M23" i="6"/>
  <c r="M275" i="6" s="1"/>
  <c r="BR22" i="6"/>
  <c r="BR274" i="6" s="1"/>
  <c r="BF22" i="6"/>
  <c r="BF274" i="6" s="1"/>
  <c r="AT22" i="6"/>
  <c r="AT274" i="6" s="1"/>
  <c r="AH22" i="6"/>
  <c r="AH274" i="6" s="1"/>
  <c r="V22" i="6"/>
  <c r="V274" i="6" s="1"/>
  <c r="J22" i="6"/>
  <c r="J274" i="6" s="1"/>
  <c r="BO21" i="6"/>
  <c r="BO273" i="6" s="1"/>
  <c r="BC21" i="6"/>
  <c r="BC273" i="6" s="1"/>
  <c r="AQ21" i="6"/>
  <c r="AQ273" i="6" s="1"/>
  <c r="AE21" i="6"/>
  <c r="AE273" i="6" s="1"/>
  <c r="S21" i="6"/>
  <c r="S273" i="6" s="1"/>
  <c r="G21" i="6"/>
  <c r="BL20" i="6"/>
  <c r="BL272" i="6" s="1"/>
  <c r="AZ20" i="6"/>
  <c r="AZ272" i="6" s="1"/>
  <c r="AN20" i="6"/>
  <c r="AN272" i="6" s="1"/>
  <c r="AB20" i="6"/>
  <c r="AB272" i="6" s="1"/>
  <c r="P20" i="6"/>
  <c r="P272" i="6" s="1"/>
  <c r="BU19" i="6"/>
  <c r="BU271" i="6" s="1"/>
  <c r="BI19" i="6"/>
  <c r="BI271" i="6" s="1"/>
  <c r="AW19" i="6"/>
  <c r="AW271" i="6" s="1"/>
  <c r="AK19" i="6"/>
  <c r="AK271" i="6" s="1"/>
  <c r="Y19" i="6"/>
  <c r="Y271" i="6" s="1"/>
  <c r="M19" i="6"/>
  <c r="M271" i="6" s="1"/>
  <c r="BR18" i="6"/>
  <c r="BF18" i="6"/>
  <c r="AT18" i="6"/>
  <c r="AH18" i="6"/>
  <c r="V18" i="6"/>
  <c r="J18" i="6"/>
  <c r="BO16" i="6"/>
  <c r="BO268" i="6" s="1"/>
  <c r="BC16" i="6"/>
  <c r="BC268" i="6" s="1"/>
  <c r="AQ16" i="6"/>
  <c r="AQ268" i="6" s="1"/>
  <c r="AE16" i="6"/>
  <c r="AE268" i="6" s="1"/>
  <c r="S16" i="6"/>
  <c r="S268" i="6" s="1"/>
  <c r="G16" i="6"/>
  <c r="BL15" i="6"/>
  <c r="BL267" i="6" s="1"/>
  <c r="AZ15" i="6"/>
  <c r="AZ267" i="6" s="1"/>
  <c r="AN15" i="6"/>
  <c r="AN267" i="6" s="1"/>
  <c r="AB15" i="6"/>
  <c r="AB267" i="6" s="1"/>
  <c r="P15" i="6"/>
  <c r="P267" i="6" s="1"/>
  <c r="BU14" i="6"/>
  <c r="BU266" i="6" s="1"/>
  <c r="BI14" i="6"/>
  <c r="BI266" i="6" s="1"/>
  <c r="AW14" i="6"/>
  <c r="AW266" i="6" s="1"/>
  <c r="AK14" i="6"/>
  <c r="AK266" i="6" s="1"/>
  <c r="Y14" i="6"/>
  <c r="Y266" i="6" s="1"/>
  <c r="M14" i="6"/>
  <c r="M266" i="6" s="1"/>
  <c r="BR13" i="6"/>
  <c r="BR265" i="6" s="1"/>
  <c r="BF13" i="6"/>
  <c r="BF265" i="6" s="1"/>
  <c r="AT13" i="6"/>
  <c r="AT265" i="6" s="1"/>
  <c r="AH13" i="6"/>
  <c r="AH265" i="6" s="1"/>
  <c r="V13" i="6"/>
  <c r="V265" i="6" s="1"/>
  <c r="J13" i="6"/>
  <c r="J265" i="6" s="1"/>
  <c r="BO12" i="6"/>
  <c r="BO264" i="6" s="1"/>
  <c r="BC12" i="6"/>
  <c r="BC264" i="6" s="1"/>
  <c r="AQ12" i="6"/>
  <c r="AQ264" i="6" s="1"/>
  <c r="AE12" i="6"/>
  <c r="AE264" i="6" s="1"/>
  <c r="S12" i="6"/>
  <c r="S264" i="6" s="1"/>
  <c r="G12" i="6"/>
  <c r="BL11" i="6"/>
  <c r="BL263" i="6" s="1"/>
  <c r="AZ11" i="6"/>
  <c r="AZ263" i="6" s="1"/>
  <c r="AN11" i="6"/>
  <c r="AN263" i="6" s="1"/>
  <c r="AB11" i="6"/>
  <c r="AB263" i="6" s="1"/>
  <c r="P11" i="6"/>
  <c r="P263" i="6" s="1"/>
  <c r="BU10" i="6"/>
  <c r="BU262" i="6" s="1"/>
  <c r="BI10" i="6"/>
  <c r="BI262" i="6" s="1"/>
  <c r="AW10" i="6"/>
  <c r="AW262" i="6" s="1"/>
  <c r="AK10" i="6"/>
  <c r="AK262" i="6" s="1"/>
  <c r="Y10" i="6"/>
  <c r="Y262" i="6" s="1"/>
  <c r="M10" i="6"/>
  <c r="M262" i="6" s="1"/>
  <c r="BR9" i="6"/>
  <c r="BF9" i="6"/>
  <c r="AT9" i="6"/>
  <c r="AH9" i="6"/>
  <c r="V9" i="6"/>
  <c r="J9" i="6"/>
  <c r="BT72" i="6"/>
  <c r="BT324" i="6" s="1"/>
  <c r="AV72" i="6"/>
  <c r="AV324" i="6" s="1"/>
  <c r="X72" i="6"/>
  <c r="X324" i="6" s="1"/>
  <c r="BQ71" i="6"/>
  <c r="BQ323" i="6" s="1"/>
  <c r="AS71" i="6"/>
  <c r="AS323" i="6" s="1"/>
  <c r="U71" i="6"/>
  <c r="U323" i="6" s="1"/>
  <c r="BN70" i="6"/>
  <c r="BN322" i="6" s="1"/>
  <c r="AS70" i="6"/>
  <c r="AS322" i="6" s="1"/>
  <c r="AD70" i="6"/>
  <c r="AD322" i="6" s="1"/>
  <c r="L70" i="6"/>
  <c r="L322" i="6" s="1"/>
  <c r="BN69" i="6"/>
  <c r="BN321" i="6" s="1"/>
  <c r="AY69" i="6"/>
  <c r="AY321" i="6" s="1"/>
  <c r="AG69" i="6"/>
  <c r="AG321" i="6" s="1"/>
  <c r="R69" i="6"/>
  <c r="R321" i="6" s="1"/>
  <c r="BT68" i="6"/>
  <c r="BT320" i="6" s="1"/>
  <c r="BB68" i="6"/>
  <c r="BB320" i="6" s="1"/>
  <c r="AM68" i="6"/>
  <c r="AM320" i="6" s="1"/>
  <c r="X68" i="6"/>
  <c r="X320" i="6" s="1"/>
  <c r="BW67" i="6"/>
  <c r="BW319" i="6" s="1"/>
  <c r="BH67" i="6"/>
  <c r="BH319" i="6" s="1"/>
  <c r="AS67" i="6"/>
  <c r="AS319" i="6" s="1"/>
  <c r="AA67" i="6"/>
  <c r="AA319" i="6" s="1"/>
  <c r="L67" i="6"/>
  <c r="L319" i="6" s="1"/>
  <c r="BN66" i="6"/>
  <c r="BN318" i="6" s="1"/>
  <c r="AV66" i="6"/>
  <c r="AV318" i="6" s="1"/>
  <c r="AG66" i="6"/>
  <c r="AG318" i="6" s="1"/>
  <c r="R66" i="6"/>
  <c r="R318" i="6" s="1"/>
  <c r="BQ65" i="6"/>
  <c r="BQ317" i="6" s="1"/>
  <c r="BB65" i="6"/>
  <c r="BB317" i="6" s="1"/>
  <c r="AM65" i="6"/>
  <c r="AM317" i="6" s="1"/>
  <c r="U65" i="6"/>
  <c r="U317" i="6" s="1"/>
  <c r="BW64" i="6"/>
  <c r="BW316" i="6" s="1"/>
  <c r="BH64" i="6"/>
  <c r="BH316" i="6" s="1"/>
  <c r="AP64" i="6"/>
  <c r="AP316" i="6" s="1"/>
  <c r="AA64" i="6"/>
  <c r="AA316" i="6" s="1"/>
  <c r="L64" i="6"/>
  <c r="L316" i="6" s="1"/>
  <c r="BK63" i="6"/>
  <c r="BK315" i="6" s="1"/>
  <c r="AV63" i="6"/>
  <c r="AV315" i="6" s="1"/>
  <c r="AG63" i="6"/>
  <c r="AG315" i="6" s="1"/>
  <c r="O63" i="6"/>
  <c r="O315" i="6" s="1"/>
  <c r="BQ62" i="6"/>
  <c r="BB62" i="6"/>
  <c r="AJ62" i="6"/>
  <c r="U62" i="6"/>
  <c r="BW60" i="6"/>
  <c r="BW312" i="6" s="1"/>
  <c r="BE60" i="6"/>
  <c r="BE312" i="6" s="1"/>
  <c r="AP60" i="6"/>
  <c r="AP312" i="6" s="1"/>
  <c r="AA60" i="6"/>
  <c r="AA312" i="6" s="1"/>
  <c r="I60" i="6"/>
  <c r="BK59" i="6"/>
  <c r="BK311" i="6" s="1"/>
  <c r="AV59" i="6"/>
  <c r="AV311" i="6" s="1"/>
  <c r="AD59" i="6"/>
  <c r="AD311" i="6" s="1"/>
  <c r="O59" i="6"/>
  <c r="O311" i="6" s="1"/>
  <c r="BQ58" i="6"/>
  <c r="BQ310" i="6" s="1"/>
  <c r="AY58" i="6"/>
  <c r="AY310" i="6" s="1"/>
  <c r="AJ58" i="6"/>
  <c r="AJ310" i="6" s="1"/>
  <c r="U58" i="6"/>
  <c r="U310" i="6" s="1"/>
  <c r="BT57" i="6"/>
  <c r="BT309" i="6" s="1"/>
  <c r="BE57" i="6"/>
  <c r="BE309" i="6" s="1"/>
  <c r="AP57" i="6"/>
  <c r="AP309" i="6" s="1"/>
  <c r="AD57" i="6"/>
  <c r="AD309" i="6" s="1"/>
  <c r="R57" i="6"/>
  <c r="R309" i="6" s="1"/>
  <c r="BW56" i="6"/>
  <c r="BW308" i="6" s="1"/>
  <c r="BK56" i="6"/>
  <c r="BK308" i="6" s="1"/>
  <c r="AY56" i="6"/>
  <c r="AY308" i="6" s="1"/>
  <c r="AM56" i="6"/>
  <c r="AM308" i="6" s="1"/>
  <c r="AA56" i="6"/>
  <c r="AA308" i="6" s="1"/>
  <c r="O56" i="6"/>
  <c r="O308" i="6" s="1"/>
  <c r="BT55" i="6"/>
  <c r="BT307" i="6" s="1"/>
  <c r="BH55" i="6"/>
  <c r="BH307" i="6" s="1"/>
  <c r="AV55" i="6"/>
  <c r="AV307" i="6" s="1"/>
  <c r="AJ55" i="6"/>
  <c r="AJ307" i="6" s="1"/>
  <c r="X55" i="6"/>
  <c r="X307" i="6" s="1"/>
  <c r="L55" i="6"/>
  <c r="L307" i="6" s="1"/>
  <c r="BQ54" i="6"/>
  <c r="BQ306" i="6" s="1"/>
  <c r="BE54" i="6"/>
  <c r="BE306" i="6" s="1"/>
  <c r="AS54" i="6"/>
  <c r="AS306" i="6" s="1"/>
  <c r="AG54" i="6"/>
  <c r="AG306" i="6" s="1"/>
  <c r="U54" i="6"/>
  <c r="U306" i="6" s="1"/>
  <c r="I54" i="6"/>
  <c r="BN53" i="6"/>
  <c r="BN305" i="6" s="1"/>
  <c r="BB53" i="6"/>
  <c r="BB305" i="6" s="1"/>
  <c r="AP53" i="6"/>
  <c r="AP305" i="6" s="1"/>
  <c r="AD53" i="6"/>
  <c r="AD305" i="6" s="1"/>
  <c r="R53" i="6"/>
  <c r="R305" i="6" s="1"/>
  <c r="BW52" i="6"/>
  <c r="BW304" i="6" s="1"/>
  <c r="BK52" i="6"/>
  <c r="BK304" i="6" s="1"/>
  <c r="AY52" i="6"/>
  <c r="AY304" i="6" s="1"/>
  <c r="AM52" i="6"/>
  <c r="AM304" i="6" s="1"/>
  <c r="AA52" i="6"/>
  <c r="AA304" i="6" s="1"/>
  <c r="O52" i="6"/>
  <c r="O304" i="6" s="1"/>
  <c r="BT51" i="6"/>
  <c r="BT303" i="6" s="1"/>
  <c r="BH51" i="6"/>
  <c r="BH303" i="6" s="1"/>
  <c r="AV51" i="6"/>
  <c r="AV303" i="6" s="1"/>
  <c r="AJ51" i="6"/>
  <c r="AJ303" i="6" s="1"/>
  <c r="X51" i="6"/>
  <c r="X303" i="6" s="1"/>
  <c r="L51" i="6"/>
  <c r="L303" i="6" s="1"/>
  <c r="BQ50" i="6"/>
  <c r="BQ302" i="6" s="1"/>
  <c r="BE50" i="6"/>
  <c r="BE302" i="6" s="1"/>
  <c r="AS50" i="6"/>
  <c r="AS302" i="6" s="1"/>
  <c r="AG50" i="6"/>
  <c r="AG302" i="6" s="1"/>
  <c r="U50" i="6"/>
  <c r="U302" i="6" s="1"/>
  <c r="I50" i="6"/>
  <c r="BN49" i="6"/>
  <c r="BN301" i="6" s="1"/>
  <c r="BB49" i="6"/>
  <c r="BB301" i="6" s="1"/>
  <c r="AP49" i="6"/>
  <c r="AP301" i="6" s="1"/>
  <c r="AD49" i="6"/>
  <c r="AD301" i="6" s="1"/>
  <c r="R49" i="6"/>
  <c r="R301" i="6" s="1"/>
  <c r="BW48" i="6"/>
  <c r="BK48" i="6"/>
  <c r="AY48" i="6"/>
  <c r="AM48" i="6"/>
  <c r="AA48" i="6"/>
  <c r="O48" i="6"/>
  <c r="BT45" i="6"/>
  <c r="BT297" i="6" s="1"/>
  <c r="BH45" i="6"/>
  <c r="BH297" i="6" s="1"/>
  <c r="AV45" i="6"/>
  <c r="AV297" i="6" s="1"/>
  <c r="AJ45" i="6"/>
  <c r="AJ297" i="6" s="1"/>
  <c r="X45" i="6"/>
  <c r="X297" i="6" s="1"/>
  <c r="L45" i="6"/>
  <c r="L297" i="6" s="1"/>
  <c r="BQ44" i="6"/>
  <c r="BQ296" i="6" s="1"/>
  <c r="BE44" i="6"/>
  <c r="BE296" i="6" s="1"/>
  <c r="AS44" i="6"/>
  <c r="AS296" i="6" s="1"/>
  <c r="AG44" i="6"/>
  <c r="AG296" i="6" s="1"/>
  <c r="U44" i="6"/>
  <c r="U296" i="6" s="1"/>
  <c r="I44" i="6"/>
  <c r="BN43" i="6"/>
  <c r="BN295" i="6" s="1"/>
  <c r="BB43" i="6"/>
  <c r="BB295" i="6" s="1"/>
  <c r="AP43" i="6"/>
  <c r="AP295" i="6" s="1"/>
  <c r="AD43" i="6"/>
  <c r="AD295" i="6" s="1"/>
  <c r="R43" i="6"/>
  <c r="R295" i="6" s="1"/>
  <c r="BW42" i="6"/>
  <c r="BW294" i="6" s="1"/>
  <c r="BK42" i="6"/>
  <c r="BK294" i="6" s="1"/>
  <c r="AY42" i="6"/>
  <c r="AY294" i="6" s="1"/>
  <c r="AM42" i="6"/>
  <c r="AM294" i="6" s="1"/>
  <c r="AA42" i="6"/>
  <c r="AA294" i="6" s="1"/>
  <c r="O42" i="6"/>
  <c r="O294" i="6" s="1"/>
  <c r="BT41" i="6"/>
  <c r="BT293" i="6" s="1"/>
  <c r="BH41" i="6"/>
  <c r="BH293" i="6" s="1"/>
  <c r="AV41" i="6"/>
  <c r="AV293" i="6" s="1"/>
  <c r="AJ41" i="6"/>
  <c r="AJ293" i="6" s="1"/>
  <c r="X41" i="6"/>
  <c r="X293" i="6" s="1"/>
  <c r="L41" i="6"/>
  <c r="L293" i="6" s="1"/>
  <c r="BQ40" i="6"/>
  <c r="BQ292" i="6" s="1"/>
  <c r="BE40" i="6"/>
  <c r="BE292" i="6" s="1"/>
  <c r="AS40" i="6"/>
  <c r="AS292" i="6" s="1"/>
  <c r="AG40" i="6"/>
  <c r="AG292" i="6" s="1"/>
  <c r="U40" i="6"/>
  <c r="U292" i="6" s="1"/>
  <c r="I40" i="6"/>
  <c r="BN39" i="6"/>
  <c r="BN291" i="6" s="1"/>
  <c r="BB39" i="6"/>
  <c r="BB291" i="6" s="1"/>
  <c r="AP39" i="6"/>
  <c r="AP291" i="6" s="1"/>
  <c r="AD39" i="6"/>
  <c r="AD291" i="6" s="1"/>
  <c r="R39" i="6"/>
  <c r="R291" i="6" s="1"/>
  <c r="BW38" i="6"/>
  <c r="BW290" i="6" s="1"/>
  <c r="BK38" i="6"/>
  <c r="BK290" i="6" s="1"/>
  <c r="AY38" i="6"/>
  <c r="AY290" i="6" s="1"/>
  <c r="AM38" i="6"/>
  <c r="AM290" i="6" s="1"/>
  <c r="AA38" i="6"/>
  <c r="AA290" i="6" s="1"/>
  <c r="O38" i="6"/>
  <c r="O290" i="6" s="1"/>
  <c r="BT37" i="6"/>
  <c r="BT289" i="6" s="1"/>
  <c r="BH37" i="6"/>
  <c r="BH289" i="6" s="1"/>
  <c r="AV37" i="6"/>
  <c r="AV289" i="6" s="1"/>
  <c r="AJ37" i="6"/>
  <c r="AJ289" i="6" s="1"/>
  <c r="X37" i="6"/>
  <c r="X289" i="6" s="1"/>
  <c r="L37" i="6"/>
  <c r="L289" i="6" s="1"/>
  <c r="BQ36" i="6"/>
  <c r="BQ288" i="6" s="1"/>
  <c r="BE36" i="6"/>
  <c r="BE288" i="6" s="1"/>
  <c r="AS36" i="6"/>
  <c r="AS288" i="6" s="1"/>
  <c r="AG36" i="6"/>
  <c r="AG288" i="6" s="1"/>
  <c r="U36" i="6"/>
  <c r="U288" i="6" s="1"/>
  <c r="I36" i="6"/>
  <c r="BN35" i="6"/>
  <c r="BB35" i="6"/>
  <c r="AP35" i="6"/>
  <c r="AD35" i="6"/>
  <c r="R35" i="6"/>
  <c r="BW33" i="6"/>
  <c r="BW285" i="6" s="1"/>
  <c r="BK33" i="6"/>
  <c r="BK285" i="6" s="1"/>
  <c r="AY33" i="6"/>
  <c r="AY285" i="6" s="1"/>
  <c r="AM33" i="6"/>
  <c r="AM285" i="6" s="1"/>
  <c r="AA33" i="6"/>
  <c r="AA285" i="6" s="1"/>
  <c r="O33" i="6"/>
  <c r="O285" i="6" s="1"/>
  <c r="BT32" i="6"/>
  <c r="BT284" i="6" s="1"/>
  <c r="BH32" i="6"/>
  <c r="BH284" i="6" s="1"/>
  <c r="AV32" i="6"/>
  <c r="AV284" i="6" s="1"/>
  <c r="AJ32" i="6"/>
  <c r="AJ284" i="6" s="1"/>
  <c r="X32" i="6"/>
  <c r="X284" i="6" s="1"/>
  <c r="L32" i="6"/>
  <c r="L284" i="6" s="1"/>
  <c r="BQ31" i="6"/>
  <c r="BQ283" i="6" s="1"/>
  <c r="BE31" i="6"/>
  <c r="BE283" i="6" s="1"/>
  <c r="AS31" i="6"/>
  <c r="AS283" i="6" s="1"/>
  <c r="AG31" i="6"/>
  <c r="AG283" i="6" s="1"/>
  <c r="U31" i="6"/>
  <c r="U283" i="6" s="1"/>
  <c r="I31" i="6"/>
  <c r="BN30" i="6"/>
  <c r="BN282" i="6" s="1"/>
  <c r="BB30" i="6"/>
  <c r="BB282" i="6" s="1"/>
  <c r="AP30" i="6"/>
  <c r="AP282" i="6" s="1"/>
  <c r="AD30" i="6"/>
  <c r="AD282" i="6" s="1"/>
  <c r="R30" i="6"/>
  <c r="R282" i="6" s="1"/>
  <c r="BW29" i="6"/>
  <c r="BW281" i="6" s="1"/>
  <c r="BK29" i="6"/>
  <c r="BK281" i="6" s="1"/>
  <c r="AY29" i="6"/>
  <c r="AY281" i="6" s="1"/>
  <c r="AM29" i="6"/>
  <c r="AM281" i="6" s="1"/>
  <c r="AA29" i="6"/>
  <c r="AA281" i="6" s="1"/>
  <c r="O29" i="6"/>
  <c r="O281" i="6" s="1"/>
  <c r="BT28" i="6"/>
  <c r="BT280" i="6" s="1"/>
  <c r="BH28" i="6"/>
  <c r="BH280" i="6" s="1"/>
  <c r="AV28" i="6"/>
  <c r="AV280" i="6" s="1"/>
  <c r="AJ28" i="6"/>
  <c r="AJ280" i="6" s="1"/>
  <c r="X28" i="6"/>
  <c r="X280" i="6" s="1"/>
  <c r="L28" i="6"/>
  <c r="L280" i="6" s="1"/>
  <c r="BQ27" i="6"/>
  <c r="BE27" i="6"/>
  <c r="AS27" i="6"/>
  <c r="AG27" i="6"/>
  <c r="U27" i="6"/>
  <c r="I27" i="6"/>
  <c r="BN25" i="6"/>
  <c r="BN277" i="6" s="1"/>
  <c r="BB25" i="6"/>
  <c r="BB277" i="6" s="1"/>
  <c r="AP25" i="6"/>
  <c r="AP277" i="6" s="1"/>
  <c r="AD25" i="6"/>
  <c r="AD277" i="6" s="1"/>
  <c r="R25" i="6"/>
  <c r="R277" i="6" s="1"/>
  <c r="BW24" i="6"/>
  <c r="BW276" i="6" s="1"/>
  <c r="BK24" i="6"/>
  <c r="BK276" i="6" s="1"/>
  <c r="AY24" i="6"/>
  <c r="AY276" i="6" s="1"/>
  <c r="AM24" i="6"/>
  <c r="AM276" i="6" s="1"/>
  <c r="AA24" i="6"/>
  <c r="AA276" i="6" s="1"/>
  <c r="O24" i="6"/>
  <c r="O276" i="6" s="1"/>
  <c r="BT23" i="6"/>
  <c r="BT275" i="6" s="1"/>
  <c r="BH23" i="6"/>
  <c r="BH275" i="6" s="1"/>
  <c r="AV23" i="6"/>
  <c r="AV275" i="6" s="1"/>
  <c r="AJ23" i="6"/>
  <c r="AJ275" i="6" s="1"/>
  <c r="X23" i="6"/>
  <c r="X275" i="6" s="1"/>
  <c r="L23" i="6"/>
  <c r="L275" i="6" s="1"/>
  <c r="BQ22" i="6"/>
  <c r="BQ274" i="6" s="1"/>
  <c r="BE22" i="6"/>
  <c r="BE274" i="6" s="1"/>
  <c r="AS22" i="6"/>
  <c r="AS274" i="6" s="1"/>
  <c r="AG22" i="6"/>
  <c r="AG274" i="6" s="1"/>
  <c r="U22" i="6"/>
  <c r="U274" i="6" s="1"/>
  <c r="I22" i="6"/>
  <c r="BN21" i="6"/>
  <c r="BN273" i="6" s="1"/>
  <c r="BB21" i="6"/>
  <c r="BB273" i="6" s="1"/>
  <c r="AP21" i="6"/>
  <c r="AP273" i="6" s="1"/>
  <c r="AD21" i="6"/>
  <c r="AD273" i="6" s="1"/>
  <c r="R21" i="6"/>
  <c r="R273" i="6" s="1"/>
  <c r="BW20" i="6"/>
  <c r="BW272" i="6" s="1"/>
  <c r="BK20" i="6"/>
  <c r="BK272" i="6" s="1"/>
  <c r="AY20" i="6"/>
  <c r="AY272" i="6" s="1"/>
  <c r="AM20" i="6"/>
  <c r="AM272" i="6" s="1"/>
  <c r="AA20" i="6"/>
  <c r="AA272" i="6" s="1"/>
  <c r="O20" i="6"/>
  <c r="O272" i="6" s="1"/>
  <c r="BT19" i="6"/>
  <c r="BT271" i="6" s="1"/>
  <c r="BH19" i="6"/>
  <c r="BH271" i="6" s="1"/>
  <c r="AV19" i="6"/>
  <c r="AV271" i="6" s="1"/>
  <c r="AJ19" i="6"/>
  <c r="AJ271" i="6" s="1"/>
  <c r="X19" i="6"/>
  <c r="X271" i="6" s="1"/>
  <c r="L19" i="6"/>
  <c r="L271" i="6" s="1"/>
  <c r="BQ18" i="6"/>
  <c r="BE18" i="6"/>
  <c r="AS18" i="6"/>
  <c r="AG18" i="6"/>
  <c r="U18" i="6"/>
  <c r="I18" i="6"/>
  <c r="BN16" i="6"/>
  <c r="BN268" i="6" s="1"/>
  <c r="BB16" i="6"/>
  <c r="BB268" i="6" s="1"/>
  <c r="AP16" i="6"/>
  <c r="AP268" i="6" s="1"/>
  <c r="AD16" i="6"/>
  <c r="AD268" i="6" s="1"/>
  <c r="R16" i="6"/>
  <c r="R268" i="6" s="1"/>
  <c r="BW15" i="6"/>
  <c r="BW267" i="6" s="1"/>
  <c r="BK15" i="6"/>
  <c r="BK267" i="6" s="1"/>
  <c r="AY15" i="6"/>
  <c r="AY267" i="6" s="1"/>
  <c r="AM15" i="6"/>
  <c r="AM267" i="6" s="1"/>
  <c r="AA15" i="6"/>
  <c r="AA267" i="6" s="1"/>
  <c r="O15" i="6"/>
  <c r="O267" i="6" s="1"/>
  <c r="BT14" i="6"/>
  <c r="BT266" i="6" s="1"/>
  <c r="BH14" i="6"/>
  <c r="BH266" i="6" s="1"/>
  <c r="AV14" i="6"/>
  <c r="AV266" i="6" s="1"/>
  <c r="AJ14" i="6"/>
  <c r="AJ266" i="6" s="1"/>
  <c r="X14" i="6"/>
  <c r="X266" i="6" s="1"/>
  <c r="L14" i="6"/>
  <c r="L266" i="6" s="1"/>
  <c r="BQ13" i="6"/>
  <c r="BQ265" i="6" s="1"/>
  <c r="BE13" i="6"/>
  <c r="BE265" i="6" s="1"/>
  <c r="AS13" i="6"/>
  <c r="AS265" i="6" s="1"/>
  <c r="AG13" i="6"/>
  <c r="AG265" i="6" s="1"/>
  <c r="U13" i="6"/>
  <c r="U265" i="6" s="1"/>
  <c r="I13" i="6"/>
  <c r="BN12" i="6"/>
  <c r="BN264" i="6" s="1"/>
  <c r="BB12" i="6"/>
  <c r="BB264" i="6" s="1"/>
  <c r="AP12" i="6"/>
  <c r="AP264" i="6" s="1"/>
  <c r="AD12" i="6"/>
  <c r="AD264" i="6" s="1"/>
  <c r="R12" i="6"/>
  <c r="R264" i="6" s="1"/>
  <c r="BW11" i="6"/>
  <c r="BW263" i="6" s="1"/>
  <c r="BK11" i="6"/>
  <c r="BK263" i="6" s="1"/>
  <c r="AY11" i="6"/>
  <c r="AY263" i="6" s="1"/>
  <c r="AM11" i="6"/>
  <c r="AM263" i="6" s="1"/>
  <c r="AA11" i="6"/>
  <c r="AA263" i="6" s="1"/>
  <c r="O11" i="6"/>
  <c r="O263" i="6" s="1"/>
  <c r="BT10" i="6"/>
  <c r="BT262" i="6" s="1"/>
  <c r="BH10" i="6"/>
  <c r="BH262" i="6" s="1"/>
  <c r="AV10" i="6"/>
  <c r="AV262" i="6" s="1"/>
  <c r="AJ10" i="6"/>
  <c r="AJ262" i="6" s="1"/>
  <c r="X10" i="6"/>
  <c r="X262" i="6" s="1"/>
  <c r="L10" i="6"/>
  <c r="L262" i="6" s="1"/>
  <c r="BQ9" i="6"/>
  <c r="BE9" i="6"/>
  <c r="AS9" i="6"/>
  <c r="AG9" i="6"/>
  <c r="U9" i="6"/>
  <c r="I9" i="6"/>
  <c r="BL84" i="6"/>
  <c r="BL336" i="6" s="1"/>
  <c r="AZ84" i="6"/>
  <c r="AZ336" i="6" s="1"/>
  <c r="AN84" i="6"/>
  <c r="AN336" i="6" s="1"/>
  <c r="AB84" i="6"/>
  <c r="AB336" i="6" s="1"/>
  <c r="P84" i="6"/>
  <c r="P336" i="6" s="1"/>
  <c r="BU83" i="6"/>
  <c r="BU335" i="6" s="1"/>
  <c r="BI83" i="6"/>
  <c r="BI335" i="6" s="1"/>
  <c r="AW83" i="6"/>
  <c r="AW335" i="6" s="1"/>
  <c r="AK83" i="6"/>
  <c r="AK335" i="6" s="1"/>
  <c r="Y83" i="6"/>
  <c r="Y335" i="6" s="1"/>
  <c r="M83" i="6"/>
  <c r="M335" i="6" s="1"/>
  <c r="BR82" i="6"/>
  <c r="BR334" i="6" s="1"/>
  <c r="BF82" i="6"/>
  <c r="BF334" i="6" s="1"/>
  <c r="AT82" i="6"/>
  <c r="AT334" i="6" s="1"/>
  <c r="AH82" i="6"/>
  <c r="AH334" i="6" s="1"/>
  <c r="V82" i="6"/>
  <c r="V334" i="6" s="1"/>
  <c r="J82" i="6"/>
  <c r="J334" i="6" s="1"/>
  <c r="BO81" i="6"/>
  <c r="BO333" i="6" s="1"/>
  <c r="BC81" i="6"/>
  <c r="BC333" i="6" s="1"/>
  <c r="AQ81" i="6"/>
  <c r="AQ333" i="6" s="1"/>
  <c r="AE81" i="6"/>
  <c r="AE333" i="6" s="1"/>
  <c r="S81" i="6"/>
  <c r="S333" i="6" s="1"/>
  <c r="G81" i="6"/>
  <c r="BL80" i="6"/>
  <c r="BL332" i="6" s="1"/>
  <c r="AZ80" i="6"/>
  <c r="AZ332" i="6" s="1"/>
  <c r="AN80" i="6"/>
  <c r="AN332" i="6" s="1"/>
  <c r="AB80" i="6"/>
  <c r="AB332" i="6" s="1"/>
  <c r="P80" i="6"/>
  <c r="P332" i="6" s="1"/>
  <c r="BU79" i="6"/>
  <c r="BU331" i="6" s="1"/>
  <c r="BI79" i="6"/>
  <c r="BI331" i="6" s="1"/>
  <c r="AW79" i="6"/>
  <c r="AW331" i="6" s="1"/>
  <c r="AK79" i="6"/>
  <c r="AK331" i="6" s="1"/>
  <c r="Y79" i="6"/>
  <c r="Y331" i="6" s="1"/>
  <c r="M79" i="6"/>
  <c r="M331" i="6" s="1"/>
  <c r="BR78" i="6"/>
  <c r="BR330" i="6" s="1"/>
  <c r="BF78" i="6"/>
  <c r="BF330" i="6" s="1"/>
  <c r="AT78" i="6"/>
  <c r="AT330" i="6" s="1"/>
  <c r="AH78" i="6"/>
  <c r="AH330" i="6" s="1"/>
  <c r="V78" i="6"/>
  <c r="V330" i="6" s="1"/>
  <c r="J78" i="6"/>
  <c r="J330" i="6" s="1"/>
  <c r="BO77" i="6"/>
  <c r="BO329" i="6" s="1"/>
  <c r="BC77" i="6"/>
  <c r="BC329" i="6" s="1"/>
  <c r="AQ77" i="6"/>
  <c r="AQ329" i="6" s="1"/>
  <c r="AE77" i="6"/>
  <c r="AE329" i="6" s="1"/>
  <c r="S77" i="6"/>
  <c r="S329" i="6" s="1"/>
  <c r="G77" i="6"/>
  <c r="BL76" i="6"/>
  <c r="BL328" i="6" s="1"/>
  <c r="AZ76" i="6"/>
  <c r="AZ328" i="6" s="1"/>
  <c r="AN76" i="6"/>
  <c r="AN328" i="6" s="1"/>
  <c r="AB76" i="6"/>
  <c r="AB328" i="6" s="1"/>
  <c r="P76" i="6"/>
  <c r="P328" i="6" s="1"/>
  <c r="BU75" i="6"/>
  <c r="BU327" i="6" s="1"/>
  <c r="BI75" i="6"/>
  <c r="BI327" i="6" s="1"/>
  <c r="AW75" i="6"/>
  <c r="AW327" i="6" s="1"/>
  <c r="AK75" i="6"/>
  <c r="AK327" i="6" s="1"/>
  <c r="Y75" i="6"/>
  <c r="Y327" i="6" s="1"/>
  <c r="M75" i="6"/>
  <c r="M327" i="6" s="1"/>
  <c r="BR74" i="6"/>
  <c r="BR326" i="6" s="1"/>
  <c r="BF74" i="6"/>
  <c r="BF326" i="6" s="1"/>
  <c r="AT74" i="6"/>
  <c r="AT326" i="6" s="1"/>
  <c r="AH74" i="6"/>
  <c r="AH326" i="6" s="1"/>
  <c r="V74" i="6"/>
  <c r="V326" i="6" s="1"/>
  <c r="J74" i="6"/>
  <c r="J326" i="6" s="1"/>
  <c r="BO73" i="6"/>
  <c r="BO325" i="6" s="1"/>
  <c r="BC73" i="6"/>
  <c r="BC325" i="6" s="1"/>
  <c r="AQ73" i="6"/>
  <c r="AQ325" i="6" s="1"/>
  <c r="AE73" i="6"/>
  <c r="AE325" i="6" s="1"/>
  <c r="S73" i="6"/>
  <c r="S325" i="6" s="1"/>
  <c r="G73" i="6"/>
  <c r="BL72" i="6"/>
  <c r="BL324" i="6" s="1"/>
  <c r="AZ72" i="6"/>
  <c r="AZ324" i="6" s="1"/>
  <c r="AN72" i="6"/>
  <c r="AN324" i="6" s="1"/>
  <c r="AB72" i="6"/>
  <c r="AB324" i="6" s="1"/>
  <c r="P72" i="6"/>
  <c r="P324" i="6" s="1"/>
  <c r="BU71" i="6"/>
  <c r="BU323" i="6" s="1"/>
  <c r="BI71" i="6"/>
  <c r="BI323" i="6" s="1"/>
  <c r="AW71" i="6"/>
  <c r="AW323" i="6" s="1"/>
  <c r="AK71" i="6"/>
  <c r="AK323" i="6" s="1"/>
  <c r="Y71" i="6"/>
  <c r="Y323" i="6" s="1"/>
  <c r="M71" i="6"/>
  <c r="M323" i="6" s="1"/>
  <c r="BR70" i="6"/>
  <c r="BR322" i="6" s="1"/>
  <c r="BF70" i="6"/>
  <c r="BF322" i="6" s="1"/>
  <c r="AT70" i="6"/>
  <c r="AT322" i="6" s="1"/>
  <c r="AH70" i="6"/>
  <c r="AH322" i="6" s="1"/>
  <c r="V70" i="6"/>
  <c r="V322" i="6" s="1"/>
  <c r="J70" i="6"/>
  <c r="J322" i="6" s="1"/>
  <c r="BO69" i="6"/>
  <c r="BO321" i="6" s="1"/>
  <c r="BC69" i="6"/>
  <c r="BC321" i="6" s="1"/>
  <c r="AQ69" i="6"/>
  <c r="AQ321" i="6" s="1"/>
  <c r="AE69" i="6"/>
  <c r="AE321" i="6" s="1"/>
  <c r="S69" i="6"/>
  <c r="S321" i="6" s="1"/>
  <c r="G69" i="6"/>
  <c r="BL68" i="6"/>
  <c r="BL320" i="6" s="1"/>
  <c r="AZ68" i="6"/>
  <c r="AZ320" i="6" s="1"/>
  <c r="AN68" i="6"/>
  <c r="AN320" i="6" s="1"/>
  <c r="AB68" i="6"/>
  <c r="AB320" i="6" s="1"/>
  <c r="P68" i="6"/>
  <c r="P320" i="6" s="1"/>
  <c r="BU67" i="6"/>
  <c r="BU319" i="6" s="1"/>
  <c r="BI67" i="6"/>
  <c r="BI319" i="6" s="1"/>
  <c r="AW67" i="6"/>
  <c r="AW319" i="6" s="1"/>
  <c r="AK67" i="6"/>
  <c r="AK319" i="6" s="1"/>
  <c r="Y67" i="6"/>
  <c r="Y319" i="6" s="1"/>
  <c r="M67" i="6"/>
  <c r="M319" i="6" s="1"/>
  <c r="BR66" i="6"/>
  <c r="BR318" i="6" s="1"/>
  <c r="BF66" i="6"/>
  <c r="BF318" i="6" s="1"/>
  <c r="AT66" i="6"/>
  <c r="AT318" i="6" s="1"/>
  <c r="AH66" i="6"/>
  <c r="AH318" i="6" s="1"/>
  <c r="V66" i="6"/>
  <c r="V318" i="6" s="1"/>
  <c r="J66" i="6"/>
  <c r="J318" i="6" s="1"/>
  <c r="BO65" i="6"/>
  <c r="BO317" i="6" s="1"/>
  <c r="BC65" i="6"/>
  <c r="BC317" i="6" s="1"/>
  <c r="AQ65" i="6"/>
  <c r="AQ317" i="6" s="1"/>
  <c r="AE65" i="6"/>
  <c r="AE317" i="6" s="1"/>
  <c r="S65" i="6"/>
  <c r="S317" i="6" s="1"/>
  <c r="G65" i="6"/>
  <c r="BL64" i="6"/>
  <c r="BL316" i="6" s="1"/>
  <c r="AZ64" i="6"/>
  <c r="AZ316" i="6" s="1"/>
  <c r="AN64" i="6"/>
  <c r="AN316" i="6" s="1"/>
  <c r="AB64" i="6"/>
  <c r="AB316" i="6" s="1"/>
  <c r="P64" i="6"/>
  <c r="P316" i="6" s="1"/>
  <c r="BU63" i="6"/>
  <c r="BU315" i="6" s="1"/>
  <c r="BI63" i="6"/>
  <c r="BI315" i="6" s="1"/>
  <c r="AW63" i="6"/>
  <c r="AW315" i="6" s="1"/>
  <c r="AK63" i="6"/>
  <c r="AK315" i="6" s="1"/>
  <c r="Y63" i="6"/>
  <c r="Y315" i="6" s="1"/>
  <c r="M63" i="6"/>
  <c r="M315" i="6" s="1"/>
  <c r="BR62" i="6"/>
  <c r="BF62" i="6"/>
  <c r="AT62" i="6"/>
  <c r="AH62" i="6"/>
  <c r="V62" i="6"/>
  <c r="J62" i="6"/>
  <c r="BO60" i="6"/>
  <c r="BO312" i="6" s="1"/>
  <c r="BC60" i="6"/>
  <c r="BC312" i="6" s="1"/>
  <c r="AQ60" i="6"/>
  <c r="AQ312" i="6" s="1"/>
  <c r="AE60" i="6"/>
  <c r="AE312" i="6" s="1"/>
  <c r="S60" i="6"/>
  <c r="S312" i="6" s="1"/>
  <c r="G60" i="6"/>
  <c r="BL59" i="6"/>
  <c r="BL311" i="6" s="1"/>
  <c r="AZ59" i="6"/>
  <c r="AZ311" i="6" s="1"/>
  <c r="AN59" i="6"/>
  <c r="AN311" i="6" s="1"/>
  <c r="AB59" i="6"/>
  <c r="AB311" i="6" s="1"/>
  <c r="P59" i="6"/>
  <c r="P311" i="6" s="1"/>
  <c r="BU58" i="6"/>
  <c r="BU310" i="6" s="1"/>
  <c r="BI58" i="6"/>
  <c r="BI310" i="6" s="1"/>
  <c r="AW58" i="6"/>
  <c r="AW310" i="6" s="1"/>
  <c r="AK58" i="6"/>
  <c r="AK310" i="6" s="1"/>
  <c r="Y58" i="6"/>
  <c r="Y310" i="6" s="1"/>
  <c r="M58" i="6"/>
  <c r="M310" i="6" s="1"/>
  <c r="BR57" i="6"/>
  <c r="BR309" i="6" s="1"/>
  <c r="BF57" i="6"/>
  <c r="BF309" i="6" s="1"/>
  <c r="AT57" i="6"/>
  <c r="AT309" i="6" s="1"/>
  <c r="AH57" i="6"/>
  <c r="AH309" i="6" s="1"/>
  <c r="V57" i="6"/>
  <c r="V309" i="6" s="1"/>
  <c r="J57" i="6"/>
  <c r="J309" i="6" s="1"/>
  <c r="BO56" i="6"/>
  <c r="BO308" i="6" s="1"/>
  <c r="BC56" i="6"/>
  <c r="BC308" i="6" s="1"/>
  <c r="AQ56" i="6"/>
  <c r="AQ308" i="6" s="1"/>
  <c r="AE56" i="6"/>
  <c r="AE308" i="6" s="1"/>
  <c r="S56" i="6"/>
  <c r="S308" i="6" s="1"/>
  <c r="G56" i="6"/>
  <c r="BL55" i="6"/>
  <c r="BL307" i="6" s="1"/>
  <c r="AZ55" i="6"/>
  <c r="AZ307" i="6" s="1"/>
  <c r="AN55" i="6"/>
  <c r="AN307" i="6" s="1"/>
  <c r="AB55" i="6"/>
  <c r="AB307" i="6" s="1"/>
  <c r="P55" i="6"/>
  <c r="P307" i="6" s="1"/>
  <c r="BU54" i="6"/>
  <c r="BU306" i="6" s="1"/>
  <c r="BI54" i="6"/>
  <c r="BI306" i="6" s="1"/>
  <c r="AW54" i="6"/>
  <c r="AW306" i="6" s="1"/>
  <c r="AK54" i="6"/>
  <c r="AK306" i="6" s="1"/>
  <c r="Y54" i="6"/>
  <c r="Y306" i="6" s="1"/>
  <c r="M54" i="6"/>
  <c r="M306" i="6" s="1"/>
  <c r="BR53" i="6"/>
  <c r="BR305" i="6" s="1"/>
  <c r="BF53" i="6"/>
  <c r="BF305" i="6" s="1"/>
  <c r="AT53" i="6"/>
  <c r="AT305" i="6" s="1"/>
  <c r="AH53" i="6"/>
  <c r="AH305" i="6" s="1"/>
  <c r="V53" i="6"/>
  <c r="V305" i="6" s="1"/>
  <c r="J53" i="6"/>
  <c r="J305" i="6" s="1"/>
  <c r="BO52" i="6"/>
  <c r="BO304" i="6" s="1"/>
  <c r="BC52" i="6"/>
  <c r="BC304" i="6" s="1"/>
  <c r="AQ52" i="6"/>
  <c r="AQ304" i="6" s="1"/>
  <c r="AE52" i="6"/>
  <c r="AE304" i="6" s="1"/>
  <c r="S52" i="6"/>
  <c r="S304" i="6" s="1"/>
  <c r="G52" i="6"/>
  <c r="BL51" i="6"/>
  <c r="BL303" i="6" s="1"/>
  <c r="AZ51" i="6"/>
  <c r="AZ303" i="6" s="1"/>
  <c r="AN51" i="6"/>
  <c r="AN303" i="6" s="1"/>
  <c r="AB51" i="6"/>
  <c r="AB303" i="6" s="1"/>
  <c r="P51" i="6"/>
  <c r="P303" i="6" s="1"/>
  <c r="BU50" i="6"/>
  <c r="BU302" i="6" s="1"/>
  <c r="BI50" i="6"/>
  <c r="BI302" i="6" s="1"/>
  <c r="AW50" i="6"/>
  <c r="AW302" i="6" s="1"/>
  <c r="AK50" i="6"/>
  <c r="AK302" i="6" s="1"/>
  <c r="Y50" i="6"/>
  <c r="Y302" i="6" s="1"/>
  <c r="M50" i="6"/>
  <c r="M302" i="6" s="1"/>
  <c r="BR49" i="6"/>
  <c r="BR301" i="6" s="1"/>
  <c r="BF49" i="6"/>
  <c r="BF301" i="6" s="1"/>
  <c r="AT49" i="6"/>
  <c r="AT301" i="6" s="1"/>
  <c r="AH49" i="6"/>
  <c r="AH301" i="6" s="1"/>
  <c r="V49" i="6"/>
  <c r="V301" i="6" s="1"/>
  <c r="J49" i="6"/>
  <c r="J301" i="6" s="1"/>
  <c r="BO48" i="6"/>
  <c r="BC48" i="6"/>
  <c r="AQ48" i="6"/>
  <c r="AE48" i="6"/>
  <c r="S48" i="6"/>
  <c r="G48" i="6"/>
  <c r="BL45" i="6"/>
  <c r="BL297" i="6" s="1"/>
  <c r="AZ45" i="6"/>
  <c r="AZ297" i="6" s="1"/>
  <c r="AN45" i="6"/>
  <c r="AN297" i="6" s="1"/>
  <c r="AB45" i="6"/>
  <c r="AB297" i="6" s="1"/>
  <c r="P45" i="6"/>
  <c r="P297" i="6" s="1"/>
  <c r="BU44" i="6"/>
  <c r="BU296" i="6" s="1"/>
  <c r="BI44" i="6"/>
  <c r="BI296" i="6" s="1"/>
  <c r="AW44" i="6"/>
  <c r="AW296" i="6" s="1"/>
  <c r="AK44" i="6"/>
  <c r="AK296" i="6" s="1"/>
  <c r="Y44" i="6"/>
  <c r="Y296" i="6" s="1"/>
  <c r="M44" i="6"/>
  <c r="M296" i="6" s="1"/>
  <c r="BR43" i="6"/>
  <c r="BR295" i="6" s="1"/>
  <c r="BF43" i="6"/>
  <c r="BF295" i="6" s="1"/>
  <c r="AT43" i="6"/>
  <c r="AT295" i="6" s="1"/>
  <c r="AH43" i="6"/>
  <c r="AH295" i="6" s="1"/>
  <c r="V43" i="6"/>
  <c r="V295" i="6" s="1"/>
  <c r="J43" i="6"/>
  <c r="J295" i="6" s="1"/>
  <c r="BO42" i="6"/>
  <c r="BO294" i="6" s="1"/>
  <c r="BC42" i="6"/>
  <c r="BC294" i="6" s="1"/>
  <c r="AQ42" i="6"/>
  <c r="AQ294" i="6" s="1"/>
  <c r="AE42" i="6"/>
  <c r="AE294" i="6" s="1"/>
  <c r="S42" i="6"/>
  <c r="S294" i="6" s="1"/>
  <c r="G42" i="6"/>
  <c r="BL41" i="6"/>
  <c r="BL293" i="6" s="1"/>
  <c r="AZ41" i="6"/>
  <c r="AZ293" i="6" s="1"/>
  <c r="AN41" i="6"/>
  <c r="AN293" i="6" s="1"/>
  <c r="AB41" i="6"/>
  <c r="AB293" i="6" s="1"/>
  <c r="P41" i="6"/>
  <c r="P293" i="6" s="1"/>
  <c r="BU40" i="6"/>
  <c r="BU292" i="6" s="1"/>
  <c r="BI40" i="6"/>
  <c r="BI292" i="6" s="1"/>
  <c r="AW40" i="6"/>
  <c r="AW292" i="6" s="1"/>
  <c r="AK40" i="6"/>
  <c r="AK292" i="6" s="1"/>
  <c r="Y40" i="6"/>
  <c r="Y292" i="6" s="1"/>
  <c r="M40" i="6"/>
  <c r="M292" i="6" s="1"/>
  <c r="BR39" i="6"/>
  <c r="BR291" i="6" s="1"/>
  <c r="BF39" i="6"/>
  <c r="BF291" i="6" s="1"/>
  <c r="AT39" i="6"/>
  <c r="AT291" i="6" s="1"/>
  <c r="AH39" i="6"/>
  <c r="AH291" i="6" s="1"/>
  <c r="V39" i="6"/>
  <c r="V291" i="6" s="1"/>
  <c r="J39" i="6"/>
  <c r="J291" i="6" s="1"/>
  <c r="BO38" i="6"/>
  <c r="BO290" i="6" s="1"/>
  <c r="BC38" i="6"/>
  <c r="BC290" i="6" s="1"/>
  <c r="AQ38" i="6"/>
  <c r="AQ290" i="6" s="1"/>
  <c r="AE38" i="6"/>
  <c r="AE290" i="6" s="1"/>
  <c r="S38" i="6"/>
  <c r="S290" i="6" s="1"/>
  <c r="G38" i="6"/>
  <c r="BL37" i="6"/>
  <c r="BL289" i="6" s="1"/>
  <c r="AZ37" i="6"/>
  <c r="AZ289" i="6" s="1"/>
  <c r="AN37" i="6"/>
  <c r="AN289" i="6" s="1"/>
  <c r="AB37" i="6"/>
  <c r="AB289" i="6" s="1"/>
  <c r="P37" i="6"/>
  <c r="P289" i="6" s="1"/>
  <c r="BU36" i="6"/>
  <c r="BU288" i="6" s="1"/>
  <c r="BI36" i="6"/>
  <c r="BI288" i="6" s="1"/>
  <c r="AW36" i="6"/>
  <c r="AW288" i="6" s="1"/>
  <c r="AK36" i="6"/>
  <c r="AK288" i="6" s="1"/>
  <c r="Y36" i="6"/>
  <c r="Y288" i="6" s="1"/>
  <c r="M36" i="6"/>
  <c r="M288" i="6" s="1"/>
  <c r="BR35" i="6"/>
  <c r="BF35" i="6"/>
  <c r="AT35" i="6"/>
  <c r="AH35" i="6"/>
  <c r="V35" i="6"/>
  <c r="J35" i="6"/>
  <c r="BO33" i="6"/>
  <c r="BO285" i="6" s="1"/>
  <c r="BC33" i="6"/>
  <c r="BC285" i="6" s="1"/>
  <c r="AQ33" i="6"/>
  <c r="AQ285" i="6" s="1"/>
  <c r="AE33" i="6"/>
  <c r="AE285" i="6" s="1"/>
  <c r="S33" i="6"/>
  <c r="S285" i="6" s="1"/>
  <c r="G33" i="6"/>
  <c r="BL32" i="6"/>
  <c r="BL284" i="6" s="1"/>
  <c r="AZ32" i="6"/>
  <c r="AZ284" i="6" s="1"/>
  <c r="AN32" i="6"/>
  <c r="AN284" i="6" s="1"/>
  <c r="AB32" i="6"/>
  <c r="AB284" i="6" s="1"/>
  <c r="P32" i="6"/>
  <c r="P284" i="6" s="1"/>
  <c r="BU31" i="6"/>
  <c r="BU283" i="6" s="1"/>
  <c r="BI31" i="6"/>
  <c r="BI283" i="6" s="1"/>
  <c r="AW31" i="6"/>
  <c r="AW283" i="6" s="1"/>
  <c r="AK31" i="6"/>
  <c r="AK283" i="6" s="1"/>
  <c r="Y31" i="6"/>
  <c r="Y283" i="6" s="1"/>
  <c r="M31" i="6"/>
  <c r="M283" i="6" s="1"/>
  <c r="BR30" i="6"/>
  <c r="BR282" i="6" s="1"/>
  <c r="BF30" i="6"/>
  <c r="BF282" i="6" s="1"/>
  <c r="AT30" i="6"/>
  <c r="AT282" i="6" s="1"/>
  <c r="AH30" i="6"/>
  <c r="AH282" i="6" s="1"/>
  <c r="V30" i="6"/>
  <c r="V282" i="6" s="1"/>
  <c r="J30" i="6"/>
  <c r="J282" i="6" s="1"/>
  <c r="BO29" i="6"/>
  <c r="BO281" i="6" s="1"/>
  <c r="BC29" i="6"/>
  <c r="BC281" i="6" s="1"/>
  <c r="AQ29" i="6"/>
  <c r="AQ281" i="6" s="1"/>
  <c r="AE29" i="6"/>
  <c r="AE281" i="6" s="1"/>
  <c r="S29" i="6"/>
  <c r="S281" i="6" s="1"/>
  <c r="G29" i="6"/>
  <c r="BL28" i="6"/>
  <c r="BL280" i="6" s="1"/>
  <c r="AZ28" i="6"/>
  <c r="AZ280" i="6" s="1"/>
  <c r="AN28" i="6"/>
  <c r="AN280" i="6" s="1"/>
  <c r="AB28" i="6"/>
  <c r="AB280" i="6" s="1"/>
  <c r="P28" i="6"/>
  <c r="P280" i="6" s="1"/>
  <c r="BU27" i="6"/>
  <c r="BI27" i="6"/>
  <c r="AW27" i="6"/>
  <c r="AK27" i="6"/>
  <c r="Y27" i="6"/>
  <c r="M27" i="6"/>
  <c r="BR25" i="6"/>
  <c r="BR277" i="6" s="1"/>
  <c r="BF25" i="6"/>
  <c r="BF277" i="6" s="1"/>
  <c r="AT25" i="6"/>
  <c r="AT277" i="6" s="1"/>
  <c r="AH25" i="6"/>
  <c r="AH277" i="6" s="1"/>
  <c r="V25" i="6"/>
  <c r="V277" i="6" s="1"/>
  <c r="J25" i="6"/>
  <c r="J277" i="6" s="1"/>
  <c r="BO24" i="6"/>
  <c r="BO276" i="6" s="1"/>
  <c r="BC24" i="6"/>
  <c r="BC276" i="6" s="1"/>
  <c r="AQ24" i="6"/>
  <c r="AQ276" i="6" s="1"/>
  <c r="AE24" i="6"/>
  <c r="AE276" i="6" s="1"/>
  <c r="S24" i="6"/>
  <c r="S276" i="6" s="1"/>
  <c r="G24" i="6"/>
  <c r="BL23" i="6"/>
  <c r="BL275" i="6" s="1"/>
  <c r="AZ23" i="6"/>
  <c r="AZ275" i="6" s="1"/>
  <c r="AN23" i="6"/>
  <c r="AN275" i="6" s="1"/>
  <c r="AB23" i="6"/>
  <c r="AB275" i="6" s="1"/>
  <c r="P23" i="6"/>
  <c r="P275" i="6" s="1"/>
  <c r="BU22" i="6"/>
  <c r="BU274" i="6" s="1"/>
  <c r="BI22" i="6"/>
  <c r="BI274" i="6" s="1"/>
  <c r="AW22" i="6"/>
  <c r="AW274" i="6" s="1"/>
  <c r="AK22" i="6"/>
  <c r="AK274" i="6" s="1"/>
  <c r="Y22" i="6"/>
  <c r="Y274" i="6" s="1"/>
  <c r="M22" i="6"/>
  <c r="M274" i="6" s="1"/>
  <c r="BR21" i="6"/>
  <c r="BR273" i="6" s="1"/>
  <c r="BF21" i="6"/>
  <c r="BF273" i="6" s="1"/>
  <c r="AT21" i="6"/>
  <c r="AT273" i="6" s="1"/>
  <c r="AH21" i="6"/>
  <c r="AH273" i="6" s="1"/>
  <c r="V21" i="6"/>
  <c r="V273" i="6" s="1"/>
  <c r="J21" i="6"/>
  <c r="J273" i="6" s="1"/>
  <c r="BO20" i="6"/>
  <c r="BO272" i="6" s="1"/>
  <c r="BC20" i="6"/>
  <c r="BC272" i="6" s="1"/>
  <c r="AQ20" i="6"/>
  <c r="AQ272" i="6" s="1"/>
  <c r="AE20" i="6"/>
  <c r="AE272" i="6" s="1"/>
  <c r="S20" i="6"/>
  <c r="S272" i="6" s="1"/>
  <c r="G20" i="6"/>
  <c r="BL19" i="6"/>
  <c r="BL271" i="6" s="1"/>
  <c r="AZ19" i="6"/>
  <c r="AZ271" i="6" s="1"/>
  <c r="AN19" i="6"/>
  <c r="AN271" i="6" s="1"/>
  <c r="AB19" i="6"/>
  <c r="AB271" i="6" s="1"/>
  <c r="P19" i="6"/>
  <c r="P271" i="6" s="1"/>
  <c r="BU18" i="6"/>
  <c r="BI18" i="6"/>
  <c r="AW18" i="6"/>
  <c r="AK18" i="6"/>
  <c r="Y18" i="6"/>
  <c r="M18" i="6"/>
  <c r="BR16" i="6"/>
  <c r="BR268" i="6" s="1"/>
  <c r="BF16" i="6"/>
  <c r="BF268" i="6" s="1"/>
  <c r="AT16" i="6"/>
  <c r="AT268" i="6" s="1"/>
  <c r="AH16" i="6"/>
  <c r="AH268" i="6" s="1"/>
  <c r="V16" i="6"/>
  <c r="V268" i="6" s="1"/>
  <c r="J16" i="6"/>
  <c r="J268" i="6" s="1"/>
  <c r="BO15" i="6"/>
  <c r="BO267" i="6" s="1"/>
  <c r="BC15" i="6"/>
  <c r="BC267" i="6" s="1"/>
  <c r="AQ15" i="6"/>
  <c r="AQ267" i="6" s="1"/>
  <c r="AE15" i="6"/>
  <c r="AE267" i="6" s="1"/>
  <c r="S15" i="6"/>
  <c r="S267" i="6" s="1"/>
  <c r="G15" i="6"/>
  <c r="BL14" i="6"/>
  <c r="BL266" i="6" s="1"/>
  <c r="AZ14" i="6"/>
  <c r="AZ266" i="6" s="1"/>
  <c r="AN14" i="6"/>
  <c r="AN266" i="6" s="1"/>
  <c r="AB14" i="6"/>
  <c r="AB266" i="6" s="1"/>
  <c r="P14" i="6"/>
  <c r="P266" i="6" s="1"/>
  <c r="BU13" i="6"/>
  <c r="BU265" i="6" s="1"/>
  <c r="BI13" i="6"/>
  <c r="BI265" i="6" s="1"/>
  <c r="AW13" i="6"/>
  <c r="AW265" i="6" s="1"/>
  <c r="AK13" i="6"/>
  <c r="AK265" i="6" s="1"/>
  <c r="Y13" i="6"/>
  <c r="Y265" i="6" s="1"/>
  <c r="M13" i="6"/>
  <c r="M265" i="6" s="1"/>
  <c r="BR12" i="6"/>
  <c r="BR264" i="6" s="1"/>
  <c r="BF12" i="6"/>
  <c r="BF264" i="6" s="1"/>
  <c r="AT12" i="6"/>
  <c r="AT264" i="6" s="1"/>
  <c r="AH12" i="6"/>
  <c r="AH264" i="6" s="1"/>
  <c r="V12" i="6"/>
  <c r="V264" i="6" s="1"/>
  <c r="J12" i="6"/>
  <c r="J264" i="6" s="1"/>
  <c r="BO11" i="6"/>
  <c r="BO263" i="6" s="1"/>
  <c r="BC11" i="6"/>
  <c r="BC263" i="6" s="1"/>
  <c r="AQ11" i="6"/>
  <c r="AQ263" i="6" s="1"/>
  <c r="AE11" i="6"/>
  <c r="AE263" i="6" s="1"/>
  <c r="S11" i="6"/>
  <c r="S263" i="6" s="1"/>
  <c r="G11" i="6"/>
  <c r="BL10" i="6"/>
  <c r="BL262" i="6" s="1"/>
  <c r="AZ10" i="6"/>
  <c r="AZ262" i="6" s="1"/>
  <c r="AN10" i="6"/>
  <c r="AN262" i="6" s="1"/>
  <c r="AB10" i="6"/>
  <c r="AB262" i="6" s="1"/>
  <c r="P10" i="6"/>
  <c r="P262" i="6" s="1"/>
  <c r="BU9" i="6"/>
  <c r="BI9" i="6"/>
  <c r="AW9" i="6"/>
  <c r="AK9" i="6"/>
  <c r="Y9" i="6"/>
  <c r="M9" i="6"/>
  <c r="O73" i="6"/>
  <c r="O325" i="6" s="1"/>
  <c r="BB72" i="6"/>
  <c r="BB324" i="6" s="1"/>
  <c r="AD72" i="6"/>
  <c r="AD324" i="6" s="1"/>
  <c r="BW71" i="6"/>
  <c r="BW323" i="6" s="1"/>
  <c r="AY71" i="6"/>
  <c r="AY323" i="6" s="1"/>
  <c r="AA71" i="6"/>
  <c r="AA323" i="6" s="1"/>
  <c r="BT70" i="6"/>
  <c r="BT322" i="6" s="1"/>
  <c r="AV70" i="6"/>
  <c r="AV322" i="6" s="1"/>
  <c r="AG70" i="6"/>
  <c r="AG322" i="6" s="1"/>
  <c r="R70" i="6"/>
  <c r="R322" i="6" s="1"/>
  <c r="BQ69" i="6"/>
  <c r="BQ321" i="6" s="1"/>
  <c r="BB69" i="6"/>
  <c r="BB321" i="6" s="1"/>
  <c r="AM69" i="6"/>
  <c r="AM321" i="6" s="1"/>
  <c r="U69" i="6"/>
  <c r="U321" i="6" s="1"/>
  <c r="BW68" i="6"/>
  <c r="BW320" i="6" s="1"/>
  <c r="BH68" i="6"/>
  <c r="BH320" i="6" s="1"/>
  <c r="AP68" i="6"/>
  <c r="AP320" i="6" s="1"/>
  <c r="AA68" i="6"/>
  <c r="AA320" i="6" s="1"/>
  <c r="L68" i="6"/>
  <c r="L320" i="6" s="1"/>
  <c r="BK67" i="6"/>
  <c r="BK319" i="6" s="1"/>
  <c r="AV67" i="6"/>
  <c r="AV319" i="6" s="1"/>
  <c r="AG67" i="6"/>
  <c r="AG319" i="6" s="1"/>
  <c r="O67" i="6"/>
  <c r="O319" i="6" s="1"/>
  <c r="BQ66" i="6"/>
  <c r="BQ318" i="6" s="1"/>
  <c r="BB66" i="6"/>
  <c r="BB318" i="6" s="1"/>
  <c r="AJ66" i="6"/>
  <c r="AJ318" i="6" s="1"/>
  <c r="U66" i="6"/>
  <c r="U318" i="6" s="1"/>
  <c r="BW65" i="6"/>
  <c r="BW317" i="6" s="1"/>
  <c r="BE65" i="6"/>
  <c r="BE317" i="6" s="1"/>
  <c r="AP65" i="6"/>
  <c r="AP317" i="6" s="1"/>
  <c r="AA65" i="6"/>
  <c r="AA317" i="6" s="1"/>
  <c r="I65" i="6"/>
  <c r="BK64" i="6"/>
  <c r="BK316" i="6" s="1"/>
  <c r="AV64" i="6"/>
  <c r="AV316" i="6" s="1"/>
  <c r="AD64" i="6"/>
  <c r="AD316" i="6" s="1"/>
  <c r="O64" i="6"/>
  <c r="O316" i="6" s="1"/>
  <c r="BQ63" i="6"/>
  <c r="BQ315" i="6" s="1"/>
  <c r="AY63" i="6"/>
  <c r="AY315" i="6" s="1"/>
  <c r="AJ63" i="6"/>
  <c r="AJ315" i="6" s="1"/>
  <c r="U63" i="6"/>
  <c r="U315" i="6" s="1"/>
  <c r="BT62" i="6"/>
  <c r="BE62" i="6"/>
  <c r="AP62" i="6"/>
  <c r="X62" i="6"/>
  <c r="I62" i="6"/>
  <c r="BK60" i="6"/>
  <c r="BK312" i="6" s="1"/>
  <c r="AS60" i="6"/>
  <c r="AS312" i="6" s="1"/>
  <c r="AD60" i="6"/>
  <c r="AD312" i="6" s="1"/>
  <c r="O60" i="6"/>
  <c r="O312" i="6" s="1"/>
  <c r="BN59" i="6"/>
  <c r="BN311" i="6" s="1"/>
  <c r="AY59" i="6"/>
  <c r="AY311" i="6" s="1"/>
  <c r="AJ59" i="6"/>
  <c r="AJ311" i="6" s="1"/>
  <c r="R59" i="6"/>
  <c r="R311" i="6" s="1"/>
  <c r="BT58" i="6"/>
  <c r="BT310" i="6" s="1"/>
  <c r="BE58" i="6"/>
  <c r="BE310" i="6" s="1"/>
  <c r="AM58" i="6"/>
  <c r="AM310" i="6" s="1"/>
  <c r="X58" i="6"/>
  <c r="X310" i="6" s="1"/>
  <c r="I58" i="6"/>
  <c r="BH57" i="6"/>
  <c r="BH309" i="6" s="1"/>
  <c r="AS57" i="6"/>
  <c r="AS309" i="6" s="1"/>
  <c r="AG57" i="6"/>
  <c r="AG309" i="6" s="1"/>
  <c r="U57" i="6"/>
  <c r="U309" i="6" s="1"/>
  <c r="I57" i="6"/>
  <c r="BN56" i="6"/>
  <c r="BN308" i="6" s="1"/>
  <c r="BB56" i="6"/>
  <c r="BB308" i="6" s="1"/>
  <c r="AP56" i="6"/>
  <c r="AP308" i="6" s="1"/>
  <c r="AD56" i="6"/>
  <c r="AD308" i="6" s="1"/>
  <c r="R56" i="6"/>
  <c r="R308" i="6" s="1"/>
  <c r="BW55" i="6"/>
  <c r="BW307" i="6" s="1"/>
  <c r="BK55" i="6"/>
  <c r="BK307" i="6" s="1"/>
  <c r="AY55" i="6"/>
  <c r="AY307" i="6" s="1"/>
  <c r="AM55" i="6"/>
  <c r="AM307" i="6" s="1"/>
  <c r="AA55" i="6"/>
  <c r="AA307" i="6" s="1"/>
  <c r="O55" i="6"/>
  <c r="O307" i="6" s="1"/>
  <c r="BT54" i="6"/>
  <c r="BT306" i="6" s="1"/>
  <c r="BH54" i="6"/>
  <c r="BH306" i="6" s="1"/>
  <c r="AV54" i="6"/>
  <c r="AV306" i="6" s="1"/>
  <c r="AJ54" i="6"/>
  <c r="AJ306" i="6" s="1"/>
  <c r="X54" i="6"/>
  <c r="X306" i="6" s="1"/>
  <c r="L54" i="6"/>
  <c r="L306" i="6" s="1"/>
  <c r="BQ53" i="6"/>
  <c r="BQ305" i="6" s="1"/>
  <c r="BE53" i="6"/>
  <c r="BE305" i="6" s="1"/>
  <c r="AS53" i="6"/>
  <c r="AS305" i="6" s="1"/>
  <c r="AG53" i="6"/>
  <c r="AG305" i="6" s="1"/>
  <c r="U53" i="6"/>
  <c r="U305" i="6" s="1"/>
  <c r="I53" i="6"/>
  <c r="BN52" i="6"/>
  <c r="BN304" i="6" s="1"/>
  <c r="BB52" i="6"/>
  <c r="BB304" i="6" s="1"/>
  <c r="AP52" i="6"/>
  <c r="AP304" i="6" s="1"/>
  <c r="AD52" i="6"/>
  <c r="AD304" i="6" s="1"/>
  <c r="R52" i="6"/>
  <c r="R304" i="6" s="1"/>
  <c r="BW51" i="6"/>
  <c r="BW303" i="6" s="1"/>
  <c r="BK51" i="6"/>
  <c r="BK303" i="6" s="1"/>
  <c r="AY51" i="6"/>
  <c r="AY303" i="6" s="1"/>
  <c r="AM51" i="6"/>
  <c r="AM303" i="6" s="1"/>
  <c r="AA51" i="6"/>
  <c r="AA303" i="6" s="1"/>
  <c r="O51" i="6"/>
  <c r="O303" i="6" s="1"/>
  <c r="BT50" i="6"/>
  <c r="BT302" i="6" s="1"/>
  <c r="BH50" i="6"/>
  <c r="BH302" i="6" s="1"/>
  <c r="AV50" i="6"/>
  <c r="AV302" i="6" s="1"/>
  <c r="AJ50" i="6"/>
  <c r="AJ302" i="6" s="1"/>
  <c r="X50" i="6"/>
  <c r="X302" i="6" s="1"/>
  <c r="L50" i="6"/>
  <c r="L302" i="6" s="1"/>
  <c r="BQ49" i="6"/>
  <c r="BQ301" i="6" s="1"/>
  <c r="BE49" i="6"/>
  <c r="BE301" i="6" s="1"/>
  <c r="AS49" i="6"/>
  <c r="AS301" i="6" s="1"/>
  <c r="AG49" i="6"/>
  <c r="AG301" i="6" s="1"/>
  <c r="U49" i="6"/>
  <c r="U301" i="6" s="1"/>
  <c r="I49" i="6"/>
  <c r="BN48" i="6"/>
  <c r="BB48" i="6"/>
  <c r="AP48" i="6"/>
  <c r="AD48" i="6"/>
  <c r="R48" i="6"/>
  <c r="BW45" i="6"/>
  <c r="BW297" i="6" s="1"/>
  <c r="BK45" i="6"/>
  <c r="BK297" i="6" s="1"/>
  <c r="AY45" i="6"/>
  <c r="AY297" i="6" s="1"/>
  <c r="AM45" i="6"/>
  <c r="AM297" i="6" s="1"/>
  <c r="AA45" i="6"/>
  <c r="AA297" i="6" s="1"/>
  <c r="O45" i="6"/>
  <c r="O297" i="6" s="1"/>
  <c r="BT44" i="6"/>
  <c r="BT296" i="6" s="1"/>
  <c r="BH44" i="6"/>
  <c r="BH296" i="6" s="1"/>
  <c r="AV44" i="6"/>
  <c r="AV296" i="6" s="1"/>
  <c r="AJ44" i="6"/>
  <c r="AJ296" i="6" s="1"/>
  <c r="X44" i="6"/>
  <c r="X296" i="6" s="1"/>
  <c r="L44" i="6"/>
  <c r="L296" i="6" s="1"/>
  <c r="BQ43" i="6"/>
  <c r="BQ295" i="6" s="1"/>
  <c r="BE43" i="6"/>
  <c r="BE295" i="6" s="1"/>
  <c r="AS43" i="6"/>
  <c r="AS295" i="6" s="1"/>
  <c r="AG43" i="6"/>
  <c r="AG295" i="6" s="1"/>
  <c r="U43" i="6"/>
  <c r="U295" i="6" s="1"/>
  <c r="I43" i="6"/>
  <c r="BN42" i="6"/>
  <c r="BN294" i="6" s="1"/>
  <c r="BB42" i="6"/>
  <c r="BB294" i="6" s="1"/>
  <c r="AP42" i="6"/>
  <c r="AP294" i="6" s="1"/>
  <c r="AD42" i="6"/>
  <c r="AD294" i="6" s="1"/>
  <c r="R42" i="6"/>
  <c r="R294" i="6" s="1"/>
  <c r="BW41" i="6"/>
  <c r="BW293" i="6" s="1"/>
  <c r="BK41" i="6"/>
  <c r="BK293" i="6" s="1"/>
  <c r="AY41" i="6"/>
  <c r="AY293" i="6" s="1"/>
  <c r="AM41" i="6"/>
  <c r="AM293" i="6" s="1"/>
  <c r="AA41" i="6"/>
  <c r="AA293" i="6" s="1"/>
  <c r="O41" i="6"/>
  <c r="O293" i="6" s="1"/>
  <c r="BT40" i="6"/>
  <c r="BT292" i="6" s="1"/>
  <c r="BH40" i="6"/>
  <c r="BH292" i="6" s="1"/>
  <c r="AV40" i="6"/>
  <c r="AV292" i="6" s="1"/>
  <c r="AJ40" i="6"/>
  <c r="AJ292" i="6" s="1"/>
  <c r="X40" i="6"/>
  <c r="X292" i="6" s="1"/>
  <c r="L40" i="6"/>
  <c r="L292" i="6" s="1"/>
  <c r="BQ39" i="6"/>
  <c r="BQ291" i="6" s="1"/>
  <c r="BE39" i="6"/>
  <c r="BE291" i="6" s="1"/>
  <c r="AS39" i="6"/>
  <c r="AS291" i="6" s="1"/>
  <c r="AG39" i="6"/>
  <c r="AG291" i="6" s="1"/>
  <c r="U39" i="6"/>
  <c r="U291" i="6" s="1"/>
  <c r="I39" i="6"/>
  <c r="BN38" i="6"/>
  <c r="BN290" i="6" s="1"/>
  <c r="BB38" i="6"/>
  <c r="BB290" i="6" s="1"/>
  <c r="AP38" i="6"/>
  <c r="AP290" i="6" s="1"/>
  <c r="AD38" i="6"/>
  <c r="AD290" i="6" s="1"/>
  <c r="R38" i="6"/>
  <c r="R290" i="6" s="1"/>
  <c r="BW37" i="6"/>
  <c r="BW289" i="6" s="1"/>
  <c r="BK37" i="6"/>
  <c r="BK289" i="6" s="1"/>
  <c r="AY37" i="6"/>
  <c r="AY289" i="6" s="1"/>
  <c r="AM37" i="6"/>
  <c r="AM289" i="6" s="1"/>
  <c r="AA37" i="6"/>
  <c r="AA289" i="6" s="1"/>
  <c r="O37" i="6"/>
  <c r="O289" i="6" s="1"/>
  <c r="BT36" i="6"/>
  <c r="BT288" i="6" s="1"/>
  <c r="BH36" i="6"/>
  <c r="BH288" i="6" s="1"/>
  <c r="AV36" i="6"/>
  <c r="AV288" i="6" s="1"/>
  <c r="AJ36" i="6"/>
  <c r="AJ288" i="6" s="1"/>
  <c r="X36" i="6"/>
  <c r="X288" i="6" s="1"/>
  <c r="L36" i="6"/>
  <c r="L288" i="6" s="1"/>
  <c r="BQ35" i="6"/>
  <c r="BE35" i="6"/>
  <c r="AS35" i="6"/>
  <c r="AG35" i="6"/>
  <c r="U35" i="6"/>
  <c r="I35" i="6"/>
  <c r="BN33" i="6"/>
  <c r="BN285" i="6" s="1"/>
  <c r="BB33" i="6"/>
  <c r="BB285" i="6" s="1"/>
  <c r="AP33" i="6"/>
  <c r="AP285" i="6" s="1"/>
  <c r="AD33" i="6"/>
  <c r="AD285" i="6" s="1"/>
  <c r="R33" i="6"/>
  <c r="R285" i="6" s="1"/>
  <c r="BW32" i="6"/>
  <c r="BW284" i="6" s="1"/>
  <c r="BK32" i="6"/>
  <c r="BK284" i="6" s="1"/>
  <c r="AY32" i="6"/>
  <c r="AY284" i="6" s="1"/>
  <c r="AM32" i="6"/>
  <c r="AM284" i="6" s="1"/>
  <c r="AA32" i="6"/>
  <c r="AA284" i="6" s="1"/>
  <c r="O32" i="6"/>
  <c r="O284" i="6" s="1"/>
  <c r="BT31" i="6"/>
  <c r="BT283" i="6" s="1"/>
  <c r="BH31" i="6"/>
  <c r="BH283" i="6" s="1"/>
  <c r="AV31" i="6"/>
  <c r="AV283" i="6" s="1"/>
  <c r="AJ31" i="6"/>
  <c r="AJ283" i="6" s="1"/>
  <c r="X31" i="6"/>
  <c r="X283" i="6" s="1"/>
  <c r="L31" i="6"/>
  <c r="L283" i="6" s="1"/>
  <c r="BQ30" i="6"/>
  <c r="BQ282" i="6" s="1"/>
  <c r="BE30" i="6"/>
  <c r="BE282" i="6" s="1"/>
  <c r="AS30" i="6"/>
  <c r="AS282" i="6" s="1"/>
  <c r="AG30" i="6"/>
  <c r="AG282" i="6" s="1"/>
  <c r="U30" i="6"/>
  <c r="U282" i="6" s="1"/>
  <c r="I30" i="6"/>
  <c r="BN29" i="6"/>
  <c r="BN281" i="6" s="1"/>
  <c r="BB29" i="6"/>
  <c r="BB281" i="6" s="1"/>
  <c r="AP29" i="6"/>
  <c r="AP281" i="6" s="1"/>
  <c r="AD29" i="6"/>
  <c r="AD281" i="6" s="1"/>
  <c r="R29" i="6"/>
  <c r="R281" i="6" s="1"/>
  <c r="BW28" i="6"/>
  <c r="BW280" i="6" s="1"/>
  <c r="BK28" i="6"/>
  <c r="BK280" i="6" s="1"/>
  <c r="AY28" i="6"/>
  <c r="AY280" i="6" s="1"/>
  <c r="AM28" i="6"/>
  <c r="AM280" i="6" s="1"/>
  <c r="AA28" i="6"/>
  <c r="AA280" i="6" s="1"/>
  <c r="O28" i="6"/>
  <c r="O280" i="6" s="1"/>
  <c r="BT27" i="6"/>
  <c r="BH27" i="6"/>
  <c r="AV27" i="6"/>
  <c r="AJ27" i="6"/>
  <c r="X27" i="6"/>
  <c r="L27" i="6"/>
  <c r="BQ25" i="6"/>
  <c r="BQ277" i="6" s="1"/>
  <c r="BE25" i="6"/>
  <c r="BE277" i="6" s="1"/>
  <c r="AS25" i="6"/>
  <c r="AS277" i="6" s="1"/>
  <c r="AG25" i="6"/>
  <c r="AG277" i="6" s="1"/>
  <c r="U25" i="6"/>
  <c r="U277" i="6" s="1"/>
  <c r="I25" i="6"/>
  <c r="BN24" i="6"/>
  <c r="BN276" i="6" s="1"/>
  <c r="BB24" i="6"/>
  <c r="BB276" i="6" s="1"/>
  <c r="AP24" i="6"/>
  <c r="AP276" i="6" s="1"/>
  <c r="AD24" i="6"/>
  <c r="AD276" i="6" s="1"/>
  <c r="R24" i="6"/>
  <c r="R276" i="6" s="1"/>
  <c r="BW23" i="6"/>
  <c r="BW275" i="6" s="1"/>
  <c r="BK23" i="6"/>
  <c r="BK275" i="6" s="1"/>
  <c r="AY23" i="6"/>
  <c r="AY275" i="6" s="1"/>
  <c r="AM23" i="6"/>
  <c r="AM275" i="6" s="1"/>
  <c r="AA23" i="6"/>
  <c r="AA275" i="6" s="1"/>
  <c r="O23" i="6"/>
  <c r="O275" i="6" s="1"/>
  <c r="BT22" i="6"/>
  <c r="BT274" i="6" s="1"/>
  <c r="BH22" i="6"/>
  <c r="BH274" i="6" s="1"/>
  <c r="AV22" i="6"/>
  <c r="AV274" i="6" s="1"/>
  <c r="AJ22" i="6"/>
  <c r="AJ274" i="6" s="1"/>
  <c r="X22" i="6"/>
  <c r="X274" i="6" s="1"/>
  <c r="L22" i="6"/>
  <c r="L274" i="6" s="1"/>
  <c r="BQ21" i="6"/>
  <c r="BQ273" i="6" s="1"/>
  <c r="BE21" i="6"/>
  <c r="BE273" i="6" s="1"/>
  <c r="AS21" i="6"/>
  <c r="AS273" i="6" s="1"/>
  <c r="AG21" i="6"/>
  <c r="AG273" i="6" s="1"/>
  <c r="U21" i="6"/>
  <c r="U273" i="6" s="1"/>
  <c r="I21" i="6"/>
  <c r="BN20" i="6"/>
  <c r="BN272" i="6" s="1"/>
  <c r="BB20" i="6"/>
  <c r="BB272" i="6" s="1"/>
  <c r="AP20" i="6"/>
  <c r="AP272" i="6" s="1"/>
  <c r="AD20" i="6"/>
  <c r="AD272" i="6" s="1"/>
  <c r="R20" i="6"/>
  <c r="R272" i="6" s="1"/>
  <c r="BW19" i="6"/>
  <c r="BW271" i="6" s="1"/>
  <c r="BK19" i="6"/>
  <c r="BK271" i="6" s="1"/>
  <c r="AY19" i="6"/>
  <c r="AY271" i="6" s="1"/>
  <c r="AM19" i="6"/>
  <c r="AM271" i="6" s="1"/>
  <c r="AA19" i="6"/>
  <c r="AA271" i="6" s="1"/>
  <c r="O19" i="6"/>
  <c r="O271" i="6" s="1"/>
  <c r="BT18" i="6"/>
  <c r="BH18" i="6"/>
  <c r="AV18" i="6"/>
  <c r="AJ18" i="6"/>
  <c r="X18" i="6"/>
  <c r="L18" i="6"/>
  <c r="BQ16" i="6"/>
  <c r="BQ268" i="6" s="1"/>
  <c r="BE16" i="6"/>
  <c r="BE268" i="6" s="1"/>
  <c r="AS16" i="6"/>
  <c r="AS268" i="6" s="1"/>
  <c r="AG16" i="6"/>
  <c r="AG268" i="6" s="1"/>
  <c r="U16" i="6"/>
  <c r="U268" i="6" s="1"/>
  <c r="I16" i="6"/>
  <c r="BN15" i="6"/>
  <c r="BN267" i="6" s="1"/>
  <c r="BB15" i="6"/>
  <c r="BB267" i="6" s="1"/>
  <c r="AP15" i="6"/>
  <c r="AP267" i="6" s="1"/>
  <c r="AD15" i="6"/>
  <c r="AD267" i="6" s="1"/>
  <c r="R15" i="6"/>
  <c r="R267" i="6" s="1"/>
  <c r="BW14" i="6"/>
  <c r="BW266" i="6" s="1"/>
  <c r="BK14" i="6"/>
  <c r="BK266" i="6" s="1"/>
  <c r="AY14" i="6"/>
  <c r="AY266" i="6" s="1"/>
  <c r="AM14" i="6"/>
  <c r="AM266" i="6" s="1"/>
  <c r="AA14" i="6"/>
  <c r="AA266" i="6" s="1"/>
  <c r="O14" i="6"/>
  <c r="O266" i="6" s="1"/>
  <c r="BT13" i="6"/>
  <c r="BT265" i="6" s="1"/>
  <c r="BH13" i="6"/>
  <c r="BH265" i="6" s="1"/>
  <c r="AV13" i="6"/>
  <c r="AV265" i="6" s="1"/>
  <c r="AJ13" i="6"/>
  <c r="AJ265" i="6" s="1"/>
  <c r="X13" i="6"/>
  <c r="X265" i="6" s="1"/>
  <c r="L13" i="6"/>
  <c r="L265" i="6" s="1"/>
  <c r="BQ12" i="6"/>
  <c r="BQ264" i="6" s="1"/>
  <c r="BE12" i="6"/>
  <c r="BE264" i="6" s="1"/>
  <c r="AS12" i="6"/>
  <c r="AS264" i="6" s="1"/>
  <c r="AG12" i="6"/>
  <c r="AG264" i="6" s="1"/>
  <c r="U12" i="6"/>
  <c r="U264" i="6" s="1"/>
  <c r="I12" i="6"/>
  <c r="BN11" i="6"/>
  <c r="BN263" i="6" s="1"/>
  <c r="BB11" i="6"/>
  <c r="BB263" i="6" s="1"/>
  <c r="AP11" i="6"/>
  <c r="AP263" i="6" s="1"/>
  <c r="AD11" i="6"/>
  <c r="AD263" i="6" s="1"/>
  <c r="R11" i="6"/>
  <c r="R263" i="6" s="1"/>
  <c r="BW10" i="6"/>
  <c r="BW262" i="6" s="1"/>
  <c r="BK10" i="6"/>
  <c r="BK262" i="6" s="1"/>
  <c r="AY10" i="6"/>
  <c r="AY262" i="6" s="1"/>
  <c r="AM10" i="6"/>
  <c r="AM262" i="6" s="1"/>
  <c r="AA10" i="6"/>
  <c r="AA262" i="6" s="1"/>
  <c r="O10" i="6"/>
  <c r="O262" i="6" s="1"/>
  <c r="BT9" i="6"/>
  <c r="BH9" i="6"/>
  <c r="AV9" i="6"/>
  <c r="AJ9" i="6"/>
  <c r="X9" i="6"/>
  <c r="L9" i="6"/>
  <c r="BO84" i="6"/>
  <c r="BO336" i="6" s="1"/>
  <c r="BC84" i="6"/>
  <c r="BC336" i="6" s="1"/>
  <c r="AQ84" i="6"/>
  <c r="AQ336" i="6" s="1"/>
  <c r="AE84" i="6"/>
  <c r="AE336" i="6" s="1"/>
  <c r="S84" i="6"/>
  <c r="S336" i="6" s="1"/>
  <c r="G84" i="6"/>
  <c r="BL83" i="6"/>
  <c r="BL335" i="6" s="1"/>
  <c r="AZ83" i="6"/>
  <c r="AZ335" i="6" s="1"/>
  <c r="AN83" i="6"/>
  <c r="AN335" i="6" s="1"/>
  <c r="AB83" i="6"/>
  <c r="AB335" i="6" s="1"/>
  <c r="P83" i="6"/>
  <c r="P335" i="6" s="1"/>
  <c r="BU82" i="6"/>
  <c r="BU334" i="6" s="1"/>
  <c r="BI82" i="6"/>
  <c r="BI334" i="6" s="1"/>
  <c r="AW82" i="6"/>
  <c r="AW334" i="6" s="1"/>
  <c r="AK82" i="6"/>
  <c r="AK334" i="6" s="1"/>
  <c r="Y82" i="6"/>
  <c r="Y334" i="6" s="1"/>
  <c r="M82" i="6"/>
  <c r="M334" i="6" s="1"/>
  <c r="BR81" i="6"/>
  <c r="BR333" i="6" s="1"/>
  <c r="BF81" i="6"/>
  <c r="BF333" i="6" s="1"/>
  <c r="AT81" i="6"/>
  <c r="AT333" i="6" s="1"/>
  <c r="AH81" i="6"/>
  <c r="AH333" i="6" s="1"/>
  <c r="V81" i="6"/>
  <c r="V333" i="6" s="1"/>
  <c r="J81" i="6"/>
  <c r="J333" i="6" s="1"/>
  <c r="BO80" i="6"/>
  <c r="BO332" i="6" s="1"/>
  <c r="BC80" i="6"/>
  <c r="BC332" i="6" s="1"/>
  <c r="AQ80" i="6"/>
  <c r="AQ332" i="6" s="1"/>
  <c r="AE80" i="6"/>
  <c r="AE332" i="6" s="1"/>
  <c r="S80" i="6"/>
  <c r="S332" i="6" s="1"/>
  <c r="G80" i="6"/>
  <c r="BL79" i="6"/>
  <c r="BL331" i="6" s="1"/>
  <c r="AZ79" i="6"/>
  <c r="AZ331" i="6" s="1"/>
  <c r="AN79" i="6"/>
  <c r="AN331" i="6" s="1"/>
  <c r="AB79" i="6"/>
  <c r="AB331" i="6" s="1"/>
  <c r="P79" i="6"/>
  <c r="P331" i="6" s="1"/>
  <c r="BU78" i="6"/>
  <c r="BU330" i="6" s="1"/>
  <c r="BI78" i="6"/>
  <c r="BI330" i="6" s="1"/>
  <c r="AW78" i="6"/>
  <c r="AW330" i="6" s="1"/>
  <c r="AK78" i="6"/>
  <c r="AK330" i="6" s="1"/>
  <c r="Y78" i="6"/>
  <c r="Y330" i="6" s="1"/>
  <c r="M78" i="6"/>
  <c r="M330" i="6" s="1"/>
  <c r="BR77" i="6"/>
  <c r="BR329" i="6" s="1"/>
  <c r="BF77" i="6"/>
  <c r="BF329" i="6" s="1"/>
  <c r="AT77" i="6"/>
  <c r="AT329" i="6" s="1"/>
  <c r="AH77" i="6"/>
  <c r="AH329" i="6" s="1"/>
  <c r="V77" i="6"/>
  <c r="V329" i="6" s="1"/>
  <c r="J77" i="6"/>
  <c r="J329" i="6" s="1"/>
  <c r="BO76" i="6"/>
  <c r="BO328" i="6" s="1"/>
  <c r="BC76" i="6"/>
  <c r="BC328" i="6" s="1"/>
  <c r="AQ76" i="6"/>
  <c r="AQ328" i="6" s="1"/>
  <c r="AE76" i="6"/>
  <c r="AE328" i="6" s="1"/>
  <c r="S76" i="6"/>
  <c r="S328" i="6" s="1"/>
  <c r="G76" i="6"/>
  <c r="BL75" i="6"/>
  <c r="BL327" i="6" s="1"/>
  <c r="AZ75" i="6"/>
  <c r="AZ327" i="6" s="1"/>
  <c r="AN75" i="6"/>
  <c r="AN327" i="6" s="1"/>
  <c r="AB75" i="6"/>
  <c r="AB327" i="6" s="1"/>
  <c r="P75" i="6"/>
  <c r="P327" i="6" s="1"/>
  <c r="BU74" i="6"/>
  <c r="BU326" i="6" s="1"/>
  <c r="BI74" i="6"/>
  <c r="BI326" i="6" s="1"/>
  <c r="AW74" i="6"/>
  <c r="AW326" i="6" s="1"/>
  <c r="AK74" i="6"/>
  <c r="AK326" i="6" s="1"/>
  <c r="Y74" i="6"/>
  <c r="Y326" i="6" s="1"/>
  <c r="M74" i="6"/>
  <c r="M326" i="6" s="1"/>
  <c r="BR73" i="6"/>
  <c r="BR325" i="6" s="1"/>
  <c r="BF73" i="6"/>
  <c r="BF325" i="6" s="1"/>
  <c r="AT73" i="6"/>
  <c r="AT325" i="6" s="1"/>
  <c r="AH73" i="6"/>
  <c r="AH325" i="6" s="1"/>
  <c r="V73" i="6"/>
  <c r="V325" i="6" s="1"/>
  <c r="J73" i="6"/>
  <c r="J325" i="6" s="1"/>
  <c r="BO72" i="6"/>
  <c r="BO324" i="6" s="1"/>
  <c r="BC72" i="6"/>
  <c r="BC324" i="6" s="1"/>
  <c r="AQ72" i="6"/>
  <c r="AQ324" i="6" s="1"/>
  <c r="AE72" i="6"/>
  <c r="AE324" i="6" s="1"/>
  <c r="S72" i="6"/>
  <c r="S324" i="6" s="1"/>
  <c r="G72" i="6"/>
  <c r="BL71" i="6"/>
  <c r="BL323" i="6" s="1"/>
  <c r="AZ71" i="6"/>
  <c r="AZ323" i="6" s="1"/>
  <c r="AN71" i="6"/>
  <c r="AN323" i="6" s="1"/>
  <c r="AB71" i="6"/>
  <c r="AB323" i="6" s="1"/>
  <c r="P71" i="6"/>
  <c r="P323" i="6" s="1"/>
  <c r="BU70" i="6"/>
  <c r="BU322" i="6" s="1"/>
  <c r="BI70" i="6"/>
  <c r="BI322" i="6" s="1"/>
  <c r="AW70" i="6"/>
  <c r="AW322" i="6" s="1"/>
  <c r="AK70" i="6"/>
  <c r="AK322" i="6" s="1"/>
  <c r="Y70" i="6"/>
  <c r="Y322" i="6" s="1"/>
  <c r="M70" i="6"/>
  <c r="M322" i="6" s="1"/>
  <c r="BR69" i="6"/>
  <c r="BR321" i="6" s="1"/>
  <c r="BF69" i="6"/>
  <c r="BF321" i="6" s="1"/>
  <c r="AT69" i="6"/>
  <c r="AT321" i="6" s="1"/>
  <c r="AH69" i="6"/>
  <c r="AH321" i="6" s="1"/>
  <c r="V69" i="6"/>
  <c r="V321" i="6" s="1"/>
  <c r="J69" i="6"/>
  <c r="J321" i="6" s="1"/>
  <c r="BO68" i="6"/>
  <c r="BO320" i="6" s="1"/>
  <c r="BC68" i="6"/>
  <c r="BC320" i="6" s="1"/>
  <c r="AQ68" i="6"/>
  <c r="AQ320" i="6" s="1"/>
  <c r="AE68" i="6"/>
  <c r="AE320" i="6" s="1"/>
  <c r="S68" i="6"/>
  <c r="S320" i="6" s="1"/>
  <c r="G68" i="6"/>
  <c r="BL67" i="6"/>
  <c r="BL319" i="6" s="1"/>
  <c r="AZ67" i="6"/>
  <c r="AZ319" i="6" s="1"/>
  <c r="AN67" i="6"/>
  <c r="AN319" i="6" s="1"/>
  <c r="AB67" i="6"/>
  <c r="AB319" i="6" s="1"/>
  <c r="P67" i="6"/>
  <c r="P319" i="6" s="1"/>
  <c r="BU66" i="6"/>
  <c r="BU318" i="6" s="1"/>
  <c r="BI66" i="6"/>
  <c r="BI318" i="6" s="1"/>
  <c r="AW66" i="6"/>
  <c r="AW318" i="6" s="1"/>
  <c r="AK66" i="6"/>
  <c r="AK318" i="6" s="1"/>
  <c r="Y66" i="6"/>
  <c r="Y318" i="6" s="1"/>
  <c r="M66" i="6"/>
  <c r="M318" i="6" s="1"/>
  <c r="BR65" i="6"/>
  <c r="BR317" i="6" s="1"/>
  <c r="BF65" i="6"/>
  <c r="BF317" i="6" s="1"/>
  <c r="AT65" i="6"/>
  <c r="AT317" i="6" s="1"/>
  <c r="AH65" i="6"/>
  <c r="AH317" i="6" s="1"/>
  <c r="V65" i="6"/>
  <c r="V317" i="6" s="1"/>
  <c r="J65" i="6"/>
  <c r="J317" i="6" s="1"/>
  <c r="BO64" i="6"/>
  <c r="BO316" i="6" s="1"/>
  <c r="BC64" i="6"/>
  <c r="BC316" i="6" s="1"/>
  <c r="AQ64" i="6"/>
  <c r="AQ316" i="6" s="1"/>
  <c r="AE64" i="6"/>
  <c r="AE316" i="6" s="1"/>
  <c r="S64" i="6"/>
  <c r="S316" i="6" s="1"/>
  <c r="G64" i="6"/>
  <c r="BL63" i="6"/>
  <c r="BL315" i="6" s="1"/>
  <c r="AZ63" i="6"/>
  <c r="AZ315" i="6" s="1"/>
  <c r="AN63" i="6"/>
  <c r="AN315" i="6" s="1"/>
  <c r="AB63" i="6"/>
  <c r="AB315" i="6" s="1"/>
  <c r="P63" i="6"/>
  <c r="P315" i="6" s="1"/>
  <c r="BU62" i="6"/>
  <c r="BI62" i="6"/>
  <c r="AW62" i="6"/>
  <c r="AK62" i="6"/>
  <c r="Y62" i="6"/>
  <c r="M62" i="6"/>
  <c r="BR60" i="6"/>
  <c r="BR312" i="6" s="1"/>
  <c r="BF60" i="6"/>
  <c r="BF312" i="6" s="1"/>
  <c r="AT60" i="6"/>
  <c r="AT312" i="6" s="1"/>
  <c r="AH60" i="6"/>
  <c r="AH312" i="6" s="1"/>
  <c r="V60" i="6"/>
  <c r="V312" i="6" s="1"/>
  <c r="J60" i="6"/>
  <c r="J312" i="6" s="1"/>
  <c r="BO59" i="6"/>
  <c r="BO311" i="6" s="1"/>
  <c r="BC59" i="6"/>
  <c r="BC311" i="6" s="1"/>
  <c r="AQ59" i="6"/>
  <c r="AQ311" i="6" s="1"/>
  <c r="AE59" i="6"/>
  <c r="AE311" i="6" s="1"/>
  <c r="S59" i="6"/>
  <c r="S311" i="6" s="1"/>
  <c r="G59" i="6"/>
  <c r="BL58" i="6"/>
  <c r="BL310" i="6" s="1"/>
  <c r="AZ58" i="6"/>
  <c r="AZ310" i="6" s="1"/>
  <c r="AN58" i="6"/>
  <c r="AN310" i="6" s="1"/>
  <c r="AB58" i="6"/>
  <c r="AB310" i="6" s="1"/>
  <c r="P58" i="6"/>
  <c r="P310" i="6" s="1"/>
  <c r="BU57" i="6"/>
  <c r="BU309" i="6" s="1"/>
  <c r="BI57" i="6"/>
  <c r="BI309" i="6" s="1"/>
  <c r="AW57" i="6"/>
  <c r="AW309" i="6" s="1"/>
  <c r="AK57" i="6"/>
  <c r="AK309" i="6" s="1"/>
  <c r="Y57" i="6"/>
  <c r="Y309" i="6" s="1"/>
  <c r="M57" i="6"/>
  <c r="M309" i="6" s="1"/>
  <c r="BR56" i="6"/>
  <c r="BR308" i="6" s="1"/>
  <c r="BF56" i="6"/>
  <c r="BF308" i="6" s="1"/>
  <c r="AT56" i="6"/>
  <c r="AT308" i="6" s="1"/>
  <c r="AH56" i="6"/>
  <c r="AH308" i="6" s="1"/>
  <c r="V56" i="6"/>
  <c r="V308" i="6" s="1"/>
  <c r="J56" i="6"/>
  <c r="J308" i="6" s="1"/>
  <c r="BO55" i="6"/>
  <c r="BO307" i="6" s="1"/>
  <c r="BC55" i="6"/>
  <c r="BC307" i="6" s="1"/>
  <c r="AQ55" i="6"/>
  <c r="AQ307" i="6" s="1"/>
  <c r="AE55" i="6"/>
  <c r="AE307" i="6" s="1"/>
  <c r="S55" i="6"/>
  <c r="S307" i="6" s="1"/>
  <c r="G55" i="6"/>
  <c r="BL54" i="6"/>
  <c r="BL306" i="6" s="1"/>
  <c r="AZ54" i="6"/>
  <c r="AZ306" i="6" s="1"/>
  <c r="AN54" i="6"/>
  <c r="AN306" i="6" s="1"/>
  <c r="AB54" i="6"/>
  <c r="AB306" i="6" s="1"/>
  <c r="P54" i="6"/>
  <c r="P306" i="6" s="1"/>
  <c r="BU53" i="6"/>
  <c r="BU305" i="6" s="1"/>
  <c r="BI53" i="6"/>
  <c r="BI305" i="6" s="1"/>
  <c r="AW53" i="6"/>
  <c r="AW305" i="6" s="1"/>
  <c r="AK53" i="6"/>
  <c r="AK305" i="6" s="1"/>
  <c r="Y53" i="6"/>
  <c r="Y305" i="6" s="1"/>
  <c r="M53" i="6"/>
  <c r="M305" i="6" s="1"/>
  <c r="BR52" i="6"/>
  <c r="BR304" i="6" s="1"/>
  <c r="BF52" i="6"/>
  <c r="BF304" i="6" s="1"/>
  <c r="AT52" i="6"/>
  <c r="AT304" i="6" s="1"/>
  <c r="AH52" i="6"/>
  <c r="AH304" i="6" s="1"/>
  <c r="V52" i="6"/>
  <c r="V304" i="6" s="1"/>
  <c r="J52" i="6"/>
  <c r="J304" i="6" s="1"/>
  <c r="BO51" i="6"/>
  <c r="BO303" i="6" s="1"/>
  <c r="BC51" i="6"/>
  <c r="BC303" i="6" s="1"/>
  <c r="AQ51" i="6"/>
  <c r="AQ303" i="6" s="1"/>
  <c r="AE51" i="6"/>
  <c r="AE303" i="6" s="1"/>
  <c r="S51" i="6"/>
  <c r="S303" i="6" s="1"/>
  <c r="G51" i="6"/>
  <c r="BL50" i="6"/>
  <c r="BL302" i="6" s="1"/>
  <c r="AZ50" i="6"/>
  <c r="AZ302" i="6" s="1"/>
  <c r="AN50" i="6"/>
  <c r="AN302" i="6" s="1"/>
  <c r="AB50" i="6"/>
  <c r="AB302" i="6" s="1"/>
  <c r="P50" i="6"/>
  <c r="P302" i="6" s="1"/>
  <c r="BU49" i="6"/>
  <c r="BU301" i="6" s="1"/>
  <c r="BI49" i="6"/>
  <c r="BI301" i="6" s="1"/>
  <c r="AW49" i="6"/>
  <c r="AW301" i="6" s="1"/>
  <c r="AK49" i="6"/>
  <c r="AK301" i="6" s="1"/>
  <c r="Y49" i="6"/>
  <c r="Y301" i="6" s="1"/>
  <c r="M49" i="6"/>
  <c r="M301" i="6" s="1"/>
  <c r="BR48" i="6"/>
  <c r="BF48" i="6"/>
  <c r="AT48" i="6"/>
  <c r="AH48" i="6"/>
  <c r="V48" i="6"/>
  <c r="J48" i="6"/>
  <c r="BO45" i="6"/>
  <c r="BO297" i="6" s="1"/>
  <c r="BC45" i="6"/>
  <c r="BC297" i="6" s="1"/>
  <c r="AQ45" i="6"/>
  <c r="AQ297" i="6" s="1"/>
  <c r="AE45" i="6"/>
  <c r="AE297" i="6" s="1"/>
  <c r="S45" i="6"/>
  <c r="S297" i="6" s="1"/>
  <c r="G45" i="6"/>
  <c r="BL44" i="6"/>
  <c r="BL296" i="6" s="1"/>
  <c r="AZ44" i="6"/>
  <c r="AZ296" i="6" s="1"/>
  <c r="AN44" i="6"/>
  <c r="AN296" i="6" s="1"/>
  <c r="AB44" i="6"/>
  <c r="AB296" i="6" s="1"/>
  <c r="P44" i="6"/>
  <c r="P296" i="6" s="1"/>
  <c r="BU43" i="6"/>
  <c r="BU295" i="6" s="1"/>
  <c r="BI43" i="6"/>
  <c r="BI295" i="6" s="1"/>
  <c r="AW43" i="6"/>
  <c r="AW295" i="6" s="1"/>
  <c r="AK43" i="6"/>
  <c r="AK295" i="6" s="1"/>
  <c r="Y43" i="6"/>
  <c r="Y295" i="6" s="1"/>
  <c r="M43" i="6"/>
  <c r="M295" i="6" s="1"/>
  <c r="BR42" i="6"/>
  <c r="BR294" i="6" s="1"/>
  <c r="BF42" i="6"/>
  <c r="BF294" i="6" s="1"/>
  <c r="AT42" i="6"/>
  <c r="AT294" i="6" s="1"/>
  <c r="AH42" i="6"/>
  <c r="AH294" i="6" s="1"/>
  <c r="V42" i="6"/>
  <c r="V294" i="6" s="1"/>
  <c r="J42" i="6"/>
  <c r="J294" i="6" s="1"/>
  <c r="BO41" i="6"/>
  <c r="BO293" i="6" s="1"/>
  <c r="BC41" i="6"/>
  <c r="BC293" i="6" s="1"/>
  <c r="AQ41" i="6"/>
  <c r="AQ293" i="6" s="1"/>
  <c r="AE41" i="6"/>
  <c r="AE293" i="6" s="1"/>
  <c r="S41" i="6"/>
  <c r="S293" i="6" s="1"/>
  <c r="G41" i="6"/>
  <c r="BL40" i="6"/>
  <c r="BL292" i="6" s="1"/>
  <c r="AZ40" i="6"/>
  <c r="AZ292" i="6" s="1"/>
  <c r="AN40" i="6"/>
  <c r="AN292" i="6" s="1"/>
  <c r="AB40" i="6"/>
  <c r="AB292" i="6" s="1"/>
  <c r="P40" i="6"/>
  <c r="P292" i="6" s="1"/>
  <c r="BU39" i="6"/>
  <c r="BU291" i="6" s="1"/>
  <c r="BI39" i="6"/>
  <c r="BI291" i="6" s="1"/>
  <c r="AW39" i="6"/>
  <c r="AW291" i="6" s="1"/>
  <c r="AK39" i="6"/>
  <c r="AK291" i="6" s="1"/>
  <c r="Y39" i="6"/>
  <c r="Y291" i="6" s="1"/>
  <c r="M39" i="6"/>
  <c r="M291" i="6" s="1"/>
  <c r="BR38" i="6"/>
  <c r="BR290" i="6" s="1"/>
  <c r="BF38" i="6"/>
  <c r="BF290" i="6" s="1"/>
  <c r="AT38" i="6"/>
  <c r="AT290" i="6" s="1"/>
  <c r="AH38" i="6"/>
  <c r="AH290" i="6" s="1"/>
  <c r="V38" i="6"/>
  <c r="V290" i="6" s="1"/>
  <c r="J38" i="6"/>
  <c r="J290" i="6" s="1"/>
  <c r="BO37" i="6"/>
  <c r="BO289" i="6" s="1"/>
  <c r="BC37" i="6"/>
  <c r="BC289" i="6" s="1"/>
  <c r="AQ37" i="6"/>
  <c r="AQ289" i="6" s="1"/>
  <c r="AE37" i="6"/>
  <c r="AE289" i="6" s="1"/>
  <c r="S37" i="6"/>
  <c r="S289" i="6" s="1"/>
  <c r="G37" i="6"/>
  <c r="BL36" i="6"/>
  <c r="BL288" i="6" s="1"/>
  <c r="AZ36" i="6"/>
  <c r="AZ288" i="6" s="1"/>
  <c r="AN36" i="6"/>
  <c r="AN288" i="6" s="1"/>
  <c r="AB36" i="6"/>
  <c r="AB288" i="6" s="1"/>
  <c r="P36" i="6"/>
  <c r="P288" i="6" s="1"/>
  <c r="BU35" i="6"/>
  <c r="BI35" i="6"/>
  <c r="AW35" i="6"/>
  <c r="AK35" i="6"/>
  <c r="Y35" i="6"/>
  <c r="M35" i="6"/>
  <c r="BR33" i="6"/>
  <c r="BR285" i="6" s="1"/>
  <c r="BF33" i="6"/>
  <c r="BF285" i="6" s="1"/>
  <c r="AT33" i="6"/>
  <c r="AT285" i="6" s="1"/>
  <c r="AH33" i="6"/>
  <c r="AH285" i="6" s="1"/>
  <c r="V33" i="6"/>
  <c r="V285" i="6" s="1"/>
  <c r="J33" i="6"/>
  <c r="J285" i="6" s="1"/>
  <c r="BO32" i="6"/>
  <c r="BO284" i="6" s="1"/>
  <c r="BC32" i="6"/>
  <c r="BC284" i="6" s="1"/>
  <c r="AQ32" i="6"/>
  <c r="AQ284" i="6" s="1"/>
  <c r="AE32" i="6"/>
  <c r="AE284" i="6" s="1"/>
  <c r="S32" i="6"/>
  <c r="S284" i="6" s="1"/>
  <c r="G32" i="6"/>
  <c r="BL31" i="6"/>
  <c r="BL283" i="6" s="1"/>
  <c r="AZ31" i="6"/>
  <c r="AZ283" i="6" s="1"/>
  <c r="AN31" i="6"/>
  <c r="AN283" i="6" s="1"/>
  <c r="AB31" i="6"/>
  <c r="AB283" i="6" s="1"/>
  <c r="P31" i="6"/>
  <c r="P283" i="6" s="1"/>
  <c r="BU30" i="6"/>
  <c r="BU282" i="6" s="1"/>
  <c r="BI30" i="6"/>
  <c r="BI282" i="6" s="1"/>
  <c r="AW30" i="6"/>
  <c r="AW282" i="6" s="1"/>
  <c r="AK30" i="6"/>
  <c r="AK282" i="6" s="1"/>
  <c r="Y30" i="6"/>
  <c r="Y282" i="6" s="1"/>
  <c r="M30" i="6"/>
  <c r="M282" i="6" s="1"/>
  <c r="BR29" i="6"/>
  <c r="BR281" i="6" s="1"/>
  <c r="BF29" i="6"/>
  <c r="BF281" i="6" s="1"/>
  <c r="AT29" i="6"/>
  <c r="AT281" i="6" s="1"/>
  <c r="AH29" i="6"/>
  <c r="AH281" i="6" s="1"/>
  <c r="V29" i="6"/>
  <c r="V281" i="6" s="1"/>
  <c r="J29" i="6"/>
  <c r="J281" i="6" s="1"/>
  <c r="BO28" i="6"/>
  <c r="BO280" i="6" s="1"/>
  <c r="BC28" i="6"/>
  <c r="BC280" i="6" s="1"/>
  <c r="AQ28" i="6"/>
  <c r="AQ280" i="6" s="1"/>
  <c r="AE28" i="6"/>
  <c r="AE280" i="6" s="1"/>
  <c r="S28" i="6"/>
  <c r="S280" i="6" s="1"/>
  <c r="G28" i="6"/>
  <c r="BL27" i="6"/>
  <c r="AZ27" i="6"/>
  <c r="AN27" i="6"/>
  <c r="AB27" i="6"/>
  <c r="P27" i="6"/>
  <c r="BU25" i="6"/>
  <c r="BU277" i="6" s="1"/>
  <c r="BI25" i="6"/>
  <c r="BI277" i="6" s="1"/>
  <c r="AW25" i="6"/>
  <c r="AW277" i="6" s="1"/>
  <c r="AK25" i="6"/>
  <c r="AK277" i="6" s="1"/>
  <c r="Y25" i="6"/>
  <c r="Y277" i="6" s="1"/>
  <c r="M25" i="6"/>
  <c r="M277" i="6" s="1"/>
  <c r="BR24" i="6"/>
  <c r="BR276" i="6" s="1"/>
  <c r="BF24" i="6"/>
  <c r="BF276" i="6" s="1"/>
  <c r="AT24" i="6"/>
  <c r="AT276" i="6" s="1"/>
  <c r="AH24" i="6"/>
  <c r="AH276" i="6" s="1"/>
  <c r="V24" i="6"/>
  <c r="V276" i="6" s="1"/>
  <c r="J24" i="6"/>
  <c r="J276" i="6" s="1"/>
  <c r="BO23" i="6"/>
  <c r="BO275" i="6" s="1"/>
  <c r="BC23" i="6"/>
  <c r="BC275" i="6" s="1"/>
  <c r="AQ23" i="6"/>
  <c r="AQ275" i="6" s="1"/>
  <c r="AE23" i="6"/>
  <c r="AE275" i="6" s="1"/>
  <c r="S23" i="6"/>
  <c r="S275" i="6" s="1"/>
  <c r="G23" i="6"/>
  <c r="BL22" i="6"/>
  <c r="BL274" i="6" s="1"/>
  <c r="AZ22" i="6"/>
  <c r="AZ274" i="6" s="1"/>
  <c r="AN22" i="6"/>
  <c r="AN274" i="6" s="1"/>
  <c r="AB22" i="6"/>
  <c r="AB274" i="6" s="1"/>
  <c r="P22" i="6"/>
  <c r="P274" i="6" s="1"/>
  <c r="BU21" i="6"/>
  <c r="BU273" i="6" s="1"/>
  <c r="BI21" i="6"/>
  <c r="BI273" i="6" s="1"/>
  <c r="AW21" i="6"/>
  <c r="AW273" i="6" s="1"/>
  <c r="AK21" i="6"/>
  <c r="AK273" i="6" s="1"/>
  <c r="Y21" i="6"/>
  <c r="Y273" i="6" s="1"/>
  <c r="M21" i="6"/>
  <c r="M273" i="6" s="1"/>
  <c r="BR20" i="6"/>
  <c r="BR272" i="6" s="1"/>
  <c r="BF20" i="6"/>
  <c r="BF272" i="6" s="1"/>
  <c r="AT20" i="6"/>
  <c r="AT272" i="6" s="1"/>
  <c r="AH20" i="6"/>
  <c r="AH272" i="6" s="1"/>
  <c r="V20" i="6"/>
  <c r="V272" i="6" s="1"/>
  <c r="J20" i="6"/>
  <c r="J272" i="6" s="1"/>
  <c r="BO19" i="6"/>
  <c r="BO271" i="6" s="1"/>
  <c r="BC19" i="6"/>
  <c r="BC271" i="6" s="1"/>
  <c r="AQ19" i="6"/>
  <c r="AQ271" i="6" s="1"/>
  <c r="AE19" i="6"/>
  <c r="AE271" i="6" s="1"/>
  <c r="S19" i="6"/>
  <c r="S271" i="6" s="1"/>
  <c r="G19" i="6"/>
  <c r="BL18" i="6"/>
  <c r="AZ18" i="6"/>
  <c r="AN18" i="6"/>
  <c r="AB18" i="6"/>
  <c r="P18" i="6"/>
  <c r="BU16" i="6"/>
  <c r="BU268" i="6" s="1"/>
  <c r="BI16" i="6"/>
  <c r="BI268" i="6" s="1"/>
  <c r="AW16" i="6"/>
  <c r="AW268" i="6" s="1"/>
  <c r="AK16" i="6"/>
  <c r="AK268" i="6" s="1"/>
  <c r="Y16" i="6"/>
  <c r="Y268" i="6" s="1"/>
  <c r="M16" i="6"/>
  <c r="M268" i="6" s="1"/>
  <c r="BR15" i="6"/>
  <c r="BR267" i="6" s="1"/>
  <c r="BF15" i="6"/>
  <c r="BF267" i="6" s="1"/>
  <c r="AT15" i="6"/>
  <c r="AT267" i="6" s="1"/>
  <c r="AH15" i="6"/>
  <c r="AH267" i="6" s="1"/>
  <c r="V15" i="6"/>
  <c r="V267" i="6" s="1"/>
  <c r="J15" i="6"/>
  <c r="J267" i="6" s="1"/>
  <c r="BO14" i="6"/>
  <c r="BO266" i="6" s="1"/>
  <c r="BC14" i="6"/>
  <c r="BC266" i="6" s="1"/>
  <c r="AQ14" i="6"/>
  <c r="AQ266" i="6" s="1"/>
  <c r="AE14" i="6"/>
  <c r="AE266" i="6" s="1"/>
  <c r="S14" i="6"/>
  <c r="S266" i="6" s="1"/>
  <c r="G14" i="6"/>
  <c r="BL13" i="6"/>
  <c r="BL265" i="6" s="1"/>
  <c r="AZ13" i="6"/>
  <c r="AZ265" i="6" s="1"/>
  <c r="AN13" i="6"/>
  <c r="AN265" i="6" s="1"/>
  <c r="AB13" i="6"/>
  <c r="AB265" i="6" s="1"/>
  <c r="P13" i="6"/>
  <c r="P265" i="6" s="1"/>
  <c r="BU12" i="6"/>
  <c r="BU264" i="6" s="1"/>
  <c r="BI12" i="6"/>
  <c r="BI264" i="6" s="1"/>
  <c r="AW12" i="6"/>
  <c r="AW264" i="6" s="1"/>
  <c r="AK12" i="6"/>
  <c r="AK264" i="6" s="1"/>
  <c r="Y12" i="6"/>
  <c r="Y264" i="6" s="1"/>
  <c r="M12" i="6"/>
  <c r="M264" i="6" s="1"/>
  <c r="BR11" i="6"/>
  <c r="BR263" i="6" s="1"/>
  <c r="BF11" i="6"/>
  <c r="BF263" i="6" s="1"/>
  <c r="AT11" i="6"/>
  <c r="AT263" i="6" s="1"/>
  <c r="AH11" i="6"/>
  <c r="AH263" i="6" s="1"/>
  <c r="V11" i="6"/>
  <c r="V263" i="6" s="1"/>
  <c r="J11" i="6"/>
  <c r="J263" i="6" s="1"/>
  <c r="BO10" i="6"/>
  <c r="BO262" i="6" s="1"/>
  <c r="BC10" i="6"/>
  <c r="BC262" i="6" s="1"/>
  <c r="AQ10" i="6"/>
  <c r="AQ262" i="6" s="1"/>
  <c r="AE10" i="6"/>
  <c r="AE262" i="6" s="1"/>
  <c r="S10" i="6"/>
  <c r="S262" i="6" s="1"/>
  <c r="G10" i="6"/>
  <c r="BL9" i="6"/>
  <c r="AZ9" i="6"/>
  <c r="AN9" i="6"/>
  <c r="AB9" i="6"/>
  <c r="P9" i="6"/>
  <c r="Y214" i="6" l="1"/>
  <c r="BO130" i="6"/>
  <c r="AW214" i="6"/>
  <c r="AH130" i="6"/>
  <c r="R214" i="6"/>
  <c r="BN130" i="6"/>
  <c r="P214" i="6"/>
  <c r="F185" i="6"/>
  <c r="U130" i="6"/>
  <c r="AZ130" i="6"/>
  <c r="D229" i="6"/>
  <c r="BR214" i="6"/>
  <c r="D118" i="6"/>
  <c r="BL214" i="6"/>
  <c r="F229" i="6"/>
  <c r="F110" i="6"/>
  <c r="F101" i="6"/>
  <c r="F145" i="6"/>
  <c r="D194" i="6"/>
  <c r="D145" i="6"/>
  <c r="D202" i="6"/>
  <c r="D185" i="6"/>
  <c r="D101" i="6"/>
  <c r="D110" i="6"/>
  <c r="F118" i="6"/>
  <c r="F202" i="6"/>
  <c r="F194" i="6"/>
  <c r="AQ130" i="6"/>
  <c r="BU214" i="6"/>
  <c r="AN175" i="6"/>
  <c r="AM175" i="6"/>
  <c r="BT130" i="6"/>
  <c r="AJ214" i="6"/>
  <c r="AP130" i="6"/>
  <c r="AS214" i="6"/>
  <c r="AD214" i="6"/>
  <c r="B6" i="8"/>
  <c r="D6" i="8"/>
  <c r="P175" i="6"/>
  <c r="BF91" i="6"/>
  <c r="BC130" i="6"/>
  <c r="L91" i="6"/>
  <c r="BF130" i="6"/>
  <c r="Y175" i="6"/>
  <c r="BC91" i="6"/>
  <c r="X130" i="6"/>
  <c r="AK130" i="6"/>
  <c r="AT214" i="6"/>
  <c r="AY175" i="6"/>
  <c r="O214" i="6"/>
  <c r="BB130" i="6"/>
  <c r="R175" i="6"/>
  <c r="AQ91" i="6"/>
  <c r="BQ214" i="6"/>
  <c r="S175" i="6"/>
  <c r="AA130" i="6"/>
  <c r="S214" i="6"/>
  <c r="V130" i="6"/>
  <c r="AV214" i="6"/>
  <c r="AD91" i="6"/>
  <c r="AV130" i="6"/>
  <c r="AT130" i="6"/>
  <c r="AJ91" i="6"/>
  <c r="BL91" i="6"/>
  <c r="BK175" i="6"/>
  <c r="BK174" i="6" s="1"/>
  <c r="AP214" i="6"/>
  <c r="Y130" i="6"/>
  <c r="BN214" i="6"/>
  <c r="AZ214" i="6"/>
  <c r="X214" i="6"/>
  <c r="AH91" i="6"/>
  <c r="V91" i="6"/>
  <c r="BR175" i="6"/>
  <c r="L175" i="6"/>
  <c r="AG130" i="6"/>
  <c r="AE91" i="6"/>
  <c r="AG175" i="6"/>
  <c r="BT214" i="6"/>
  <c r="AS91" i="6"/>
  <c r="AG214" i="6"/>
  <c r="AW175" i="6"/>
  <c r="AJ175" i="6"/>
  <c r="BL175" i="6"/>
  <c r="M175" i="6"/>
  <c r="M130" i="6"/>
  <c r="BE175" i="6"/>
  <c r="AH214" i="6"/>
  <c r="BO214" i="6"/>
  <c r="BC214" i="6"/>
  <c r="BT175" i="6"/>
  <c r="AH175" i="6"/>
  <c r="AN91" i="6"/>
  <c r="BH91" i="6"/>
  <c r="BE214" i="6"/>
  <c r="J175" i="6"/>
  <c r="V175" i="6"/>
  <c r="AE214" i="6"/>
  <c r="J130" i="6"/>
  <c r="M91" i="6"/>
  <c r="BR91" i="6"/>
  <c r="AG91" i="6"/>
  <c r="BN91" i="6"/>
  <c r="X91" i="6"/>
  <c r="BK91" i="6"/>
  <c r="BU175" i="6"/>
  <c r="AB214" i="6"/>
  <c r="AZ175" i="6"/>
  <c r="V214" i="6"/>
  <c r="BT91" i="6"/>
  <c r="AW91" i="6"/>
  <c r="AA175" i="6"/>
  <c r="BH175" i="6"/>
  <c r="BO91" i="6"/>
  <c r="BU130" i="6"/>
  <c r="BL130" i="6"/>
  <c r="BI175" i="6"/>
  <c r="AM130" i="6"/>
  <c r="AJ130" i="6"/>
  <c r="BI130" i="6"/>
  <c r="AM214" i="6"/>
  <c r="M214" i="6"/>
  <c r="AD175" i="6"/>
  <c r="AD174" i="6" s="1"/>
  <c r="AA214" i="6"/>
  <c r="BE130" i="6"/>
  <c r="AE130" i="6"/>
  <c r="AS175" i="6"/>
  <c r="AN130" i="6"/>
  <c r="O130" i="6"/>
  <c r="AV91" i="6"/>
  <c r="BI91" i="6"/>
  <c r="AB130" i="6"/>
  <c r="AT91" i="6"/>
  <c r="BK130" i="6"/>
  <c r="AT175" i="6"/>
  <c r="X175" i="6"/>
  <c r="BW91" i="6"/>
  <c r="BB91" i="6"/>
  <c r="BF175" i="6"/>
  <c r="U175" i="6"/>
  <c r="AE175" i="6"/>
  <c r="Y91" i="6"/>
  <c r="AP91" i="6"/>
  <c r="AP90" i="6" s="1"/>
  <c r="P91" i="6"/>
  <c r="P90" i="6" s="1"/>
  <c r="AB91" i="6"/>
  <c r="AB90" i="6" s="1"/>
  <c r="BQ91" i="6"/>
  <c r="BI214" i="6"/>
  <c r="L214" i="6"/>
  <c r="AP175" i="6"/>
  <c r="R91" i="6"/>
  <c r="O91" i="6"/>
  <c r="AZ91" i="6"/>
  <c r="BH130" i="6"/>
  <c r="BB214" i="6"/>
  <c r="AK214" i="6"/>
  <c r="BW214" i="6"/>
  <c r="O175" i="6"/>
  <c r="BC175" i="6"/>
  <c r="J91" i="6"/>
  <c r="AY91" i="6"/>
  <c r="BN175" i="6"/>
  <c r="BW175" i="6"/>
  <c r="AY130" i="6"/>
  <c r="BF214" i="6"/>
  <c r="J214" i="6"/>
  <c r="AB175" i="6"/>
  <c r="BU91" i="6"/>
  <c r="AW130" i="6"/>
  <c r="BR130" i="6"/>
  <c r="S130" i="6"/>
  <c r="BQ130" i="6"/>
  <c r="AK91" i="6"/>
  <c r="AD130" i="6"/>
  <c r="BW130" i="6"/>
  <c r="AV175" i="6"/>
  <c r="BO175" i="6"/>
  <c r="S91" i="6"/>
  <c r="R130" i="6"/>
  <c r="U91" i="6"/>
  <c r="AN214" i="6"/>
  <c r="AQ214" i="6"/>
  <c r="BQ175" i="6"/>
  <c r="L130" i="6"/>
  <c r="AM91" i="6"/>
  <c r="BH214" i="6"/>
  <c r="U214" i="6"/>
  <c r="BB175" i="6"/>
  <c r="AY214" i="6"/>
  <c r="AA91" i="6"/>
  <c r="AK175" i="6"/>
  <c r="BE91" i="6"/>
  <c r="AQ175" i="6"/>
  <c r="AS130" i="6"/>
  <c r="F176" i="6"/>
  <c r="I175" i="6"/>
  <c r="G91" i="6"/>
  <c r="D92" i="6"/>
  <c r="I214" i="6"/>
  <c r="F215" i="6"/>
  <c r="D215" i="6"/>
  <c r="G214" i="6"/>
  <c r="F92" i="6"/>
  <c r="I91" i="6"/>
  <c r="D176" i="6"/>
  <c r="G175" i="6"/>
  <c r="F131" i="6"/>
  <c r="I130" i="6"/>
  <c r="D131" i="6"/>
  <c r="G130" i="6"/>
  <c r="P8" i="6"/>
  <c r="P261" i="6"/>
  <c r="P260" i="6" s="1"/>
  <c r="AB261" i="6"/>
  <c r="AB260" i="6" s="1"/>
  <c r="AB8" i="6"/>
  <c r="AN8" i="6"/>
  <c r="AN261" i="6"/>
  <c r="AN260" i="6" s="1"/>
  <c r="AZ8" i="6"/>
  <c r="AZ261" i="6"/>
  <c r="AZ260" i="6" s="1"/>
  <c r="BL8" i="6"/>
  <c r="BL261" i="6"/>
  <c r="BL260" i="6" s="1"/>
  <c r="D10" i="6"/>
  <c r="G262" i="6"/>
  <c r="D262" i="6" s="1"/>
  <c r="D14" i="6"/>
  <c r="G266" i="6"/>
  <c r="D266" i="6" s="1"/>
  <c r="P17" i="6"/>
  <c r="P270" i="6"/>
  <c r="P269" i="6" s="1"/>
  <c r="AB17" i="6"/>
  <c r="AB270" i="6"/>
  <c r="AB269" i="6" s="1"/>
  <c r="AN17" i="6"/>
  <c r="AN270" i="6"/>
  <c r="AN269" i="6" s="1"/>
  <c r="AZ17" i="6"/>
  <c r="AZ270" i="6"/>
  <c r="AZ269" i="6" s="1"/>
  <c r="BL17" i="6"/>
  <c r="BL270" i="6"/>
  <c r="BL269" i="6" s="1"/>
  <c r="D19" i="6"/>
  <c r="G271" i="6"/>
  <c r="D271" i="6" s="1"/>
  <c r="D23" i="6"/>
  <c r="G275" i="6"/>
  <c r="D275" i="6" s="1"/>
  <c r="P26" i="6"/>
  <c r="P279" i="6"/>
  <c r="P278" i="6" s="1"/>
  <c r="AB26" i="6"/>
  <c r="AB279" i="6"/>
  <c r="AB278" i="6" s="1"/>
  <c r="AN26" i="6"/>
  <c r="AN279" i="6"/>
  <c r="AN278" i="6" s="1"/>
  <c r="AZ26" i="6"/>
  <c r="AZ279" i="6"/>
  <c r="AZ278" i="6" s="1"/>
  <c r="BL26" i="6"/>
  <c r="BL279" i="6"/>
  <c r="BL278" i="6" s="1"/>
  <c r="D28" i="6"/>
  <c r="G280" i="6"/>
  <c r="D280" i="6" s="1"/>
  <c r="D32" i="6"/>
  <c r="G284" i="6"/>
  <c r="D284" i="6" s="1"/>
  <c r="M34" i="6"/>
  <c r="M287" i="6"/>
  <c r="M286" i="6" s="1"/>
  <c r="Y34" i="6"/>
  <c r="Y287" i="6"/>
  <c r="Y286" i="6" s="1"/>
  <c r="AK34" i="6"/>
  <c r="AK287" i="6"/>
  <c r="AK286" i="6" s="1"/>
  <c r="AW34" i="6"/>
  <c r="AW287" i="6"/>
  <c r="AW286" i="6" s="1"/>
  <c r="BI34" i="6"/>
  <c r="BI287" i="6"/>
  <c r="BI286" i="6" s="1"/>
  <c r="BU34" i="6"/>
  <c r="BU287" i="6"/>
  <c r="BU286" i="6" s="1"/>
  <c r="D37" i="6"/>
  <c r="G289" i="6"/>
  <c r="D289" i="6" s="1"/>
  <c r="D41" i="6"/>
  <c r="G293" i="6"/>
  <c r="D293" i="6" s="1"/>
  <c r="D45" i="6"/>
  <c r="G297" i="6"/>
  <c r="D297" i="6" s="1"/>
  <c r="J47" i="6"/>
  <c r="J300" i="6"/>
  <c r="J299" i="6" s="1"/>
  <c r="V47" i="6"/>
  <c r="V300" i="6"/>
  <c r="V299" i="6" s="1"/>
  <c r="AH47" i="6"/>
  <c r="AH300" i="6"/>
  <c r="AH299" i="6" s="1"/>
  <c r="AT47" i="6"/>
  <c r="AT300" i="6"/>
  <c r="AT299" i="6" s="1"/>
  <c r="BF47" i="6"/>
  <c r="BF300" i="6"/>
  <c r="BF299" i="6" s="1"/>
  <c r="BR47" i="6"/>
  <c r="BR300" i="6"/>
  <c r="BR299" i="6" s="1"/>
  <c r="D51" i="6"/>
  <c r="G303" i="6"/>
  <c r="D303" i="6" s="1"/>
  <c r="D55" i="6"/>
  <c r="G307" i="6"/>
  <c r="D307" i="6" s="1"/>
  <c r="D59" i="6"/>
  <c r="G311" i="6"/>
  <c r="D311" i="6" s="1"/>
  <c r="M61" i="6"/>
  <c r="M314" i="6"/>
  <c r="M313" i="6" s="1"/>
  <c r="Y61" i="6"/>
  <c r="Y314" i="6"/>
  <c r="Y313" i="6" s="1"/>
  <c r="AK61" i="6"/>
  <c r="AK314" i="6"/>
  <c r="AK313" i="6" s="1"/>
  <c r="AW61" i="6"/>
  <c r="AW314" i="6"/>
  <c r="AW313" i="6" s="1"/>
  <c r="BI61" i="6"/>
  <c r="BI314" i="6"/>
  <c r="BI313" i="6" s="1"/>
  <c r="BU61" i="6"/>
  <c r="BU314" i="6"/>
  <c r="BU313" i="6" s="1"/>
  <c r="D64" i="6"/>
  <c r="G316" i="6"/>
  <c r="D316" i="6" s="1"/>
  <c r="D68" i="6"/>
  <c r="G320" i="6"/>
  <c r="D320" i="6" s="1"/>
  <c r="D72" i="6"/>
  <c r="G324" i="6"/>
  <c r="D324" i="6" s="1"/>
  <c r="D76" i="6"/>
  <c r="G328" i="6"/>
  <c r="D328" i="6" s="1"/>
  <c r="D80" i="6"/>
  <c r="G332" i="6"/>
  <c r="D332" i="6" s="1"/>
  <c r="D84" i="6"/>
  <c r="G336" i="6"/>
  <c r="D336" i="6" s="1"/>
  <c r="L8" i="6"/>
  <c r="L261" i="6"/>
  <c r="L260" i="6" s="1"/>
  <c r="X261" i="6"/>
  <c r="X260" i="6" s="1"/>
  <c r="X8" i="6"/>
  <c r="AJ8" i="6"/>
  <c r="AJ261" i="6"/>
  <c r="AJ260" i="6" s="1"/>
  <c r="AV8" i="6"/>
  <c r="AV261" i="6"/>
  <c r="AV260" i="6" s="1"/>
  <c r="BH8" i="6"/>
  <c r="BH261" i="6"/>
  <c r="BH260" i="6" s="1"/>
  <c r="BT8" i="6"/>
  <c r="BT261" i="6"/>
  <c r="BT260" i="6" s="1"/>
  <c r="F12" i="6"/>
  <c r="I264" i="6"/>
  <c r="F264" i="6" s="1"/>
  <c r="F16" i="6"/>
  <c r="I268" i="6"/>
  <c r="F268" i="6" s="1"/>
  <c r="L17" i="6"/>
  <c r="L270" i="6"/>
  <c r="L269" i="6" s="1"/>
  <c r="X17" i="6"/>
  <c r="X270" i="6"/>
  <c r="X269" i="6" s="1"/>
  <c r="AJ17" i="6"/>
  <c r="AJ270" i="6"/>
  <c r="AJ269" i="6" s="1"/>
  <c r="AV17" i="6"/>
  <c r="AV270" i="6"/>
  <c r="AV269" i="6" s="1"/>
  <c r="BH17" i="6"/>
  <c r="BH270" i="6"/>
  <c r="BH269" i="6" s="1"/>
  <c r="BT17" i="6"/>
  <c r="BT270" i="6"/>
  <c r="BT269" i="6" s="1"/>
  <c r="F21" i="6"/>
  <c r="I273" i="6"/>
  <c r="F273" i="6" s="1"/>
  <c r="F25" i="6"/>
  <c r="I277" i="6"/>
  <c r="F277" i="6" s="1"/>
  <c r="L26" i="6"/>
  <c r="L279" i="6"/>
  <c r="L278" i="6" s="1"/>
  <c r="X26" i="6"/>
  <c r="X279" i="6"/>
  <c r="X278" i="6" s="1"/>
  <c r="AJ26" i="6"/>
  <c r="AJ279" i="6"/>
  <c r="AJ278" i="6" s="1"/>
  <c r="AV26" i="6"/>
  <c r="AV279" i="6"/>
  <c r="AV278" i="6" s="1"/>
  <c r="BH26" i="6"/>
  <c r="BH279" i="6"/>
  <c r="BH278" i="6" s="1"/>
  <c r="BT26" i="6"/>
  <c r="BT279" i="6"/>
  <c r="BT278" i="6" s="1"/>
  <c r="F30" i="6"/>
  <c r="I282" i="6"/>
  <c r="F282" i="6" s="1"/>
  <c r="I34" i="6"/>
  <c r="I287" i="6"/>
  <c r="F35" i="6"/>
  <c r="U287" i="6"/>
  <c r="U286" i="6" s="1"/>
  <c r="U34" i="6"/>
  <c r="AG287" i="6"/>
  <c r="AG286" i="6" s="1"/>
  <c r="AG34" i="6"/>
  <c r="AS287" i="6"/>
  <c r="AS286" i="6" s="1"/>
  <c r="AS34" i="6"/>
  <c r="BE287" i="6"/>
  <c r="BE286" i="6" s="1"/>
  <c r="BE34" i="6"/>
  <c r="BQ287" i="6"/>
  <c r="BQ286" i="6" s="1"/>
  <c r="BQ34" i="6"/>
  <c r="F39" i="6"/>
  <c r="I291" i="6"/>
  <c r="F291" i="6" s="1"/>
  <c r="F43" i="6"/>
  <c r="I295" i="6"/>
  <c r="F295" i="6" s="1"/>
  <c r="R47" i="6"/>
  <c r="R300" i="6"/>
  <c r="R299" i="6" s="1"/>
  <c r="AD47" i="6"/>
  <c r="AD300" i="6"/>
  <c r="AD299" i="6" s="1"/>
  <c r="AP47" i="6"/>
  <c r="AP300" i="6"/>
  <c r="AP299" i="6" s="1"/>
  <c r="BB47" i="6"/>
  <c r="BB300" i="6"/>
  <c r="BB299" i="6" s="1"/>
  <c r="BN47" i="6"/>
  <c r="BN300" i="6"/>
  <c r="BN299" i="6" s="1"/>
  <c r="F49" i="6"/>
  <c r="I301" i="6"/>
  <c r="F301" i="6" s="1"/>
  <c r="F53" i="6"/>
  <c r="I305" i="6"/>
  <c r="F305" i="6" s="1"/>
  <c r="F57" i="6"/>
  <c r="I309" i="6"/>
  <c r="F309" i="6" s="1"/>
  <c r="F58" i="6"/>
  <c r="I310" i="6"/>
  <c r="F310" i="6" s="1"/>
  <c r="I61" i="6"/>
  <c r="I314" i="6"/>
  <c r="F62" i="6"/>
  <c r="X61" i="6"/>
  <c r="X314" i="6"/>
  <c r="X313" i="6" s="1"/>
  <c r="AP61" i="6"/>
  <c r="AP314" i="6"/>
  <c r="AP313" i="6" s="1"/>
  <c r="BE314" i="6"/>
  <c r="BE313" i="6" s="1"/>
  <c r="BE61" i="6"/>
  <c r="BT61" i="6"/>
  <c r="BT314" i="6"/>
  <c r="BT313" i="6" s="1"/>
  <c r="F65" i="6"/>
  <c r="I317" i="6"/>
  <c r="F317" i="6" s="1"/>
  <c r="M8" i="6"/>
  <c r="M261" i="6"/>
  <c r="M260" i="6" s="1"/>
  <c r="Y8" i="6"/>
  <c r="Y261" i="6"/>
  <c r="Y260" i="6" s="1"/>
  <c r="AK8" i="6"/>
  <c r="AK261" i="6"/>
  <c r="AK260" i="6" s="1"/>
  <c r="AW8" i="6"/>
  <c r="AW261" i="6"/>
  <c r="AW260" i="6" s="1"/>
  <c r="BI8" i="6"/>
  <c r="BI261" i="6"/>
  <c r="BI260" i="6" s="1"/>
  <c r="BU8" i="6"/>
  <c r="BU261" i="6"/>
  <c r="BU260" i="6" s="1"/>
  <c r="D11" i="6"/>
  <c r="G263" i="6"/>
  <c r="D263" i="6" s="1"/>
  <c r="D15" i="6"/>
  <c r="G267" i="6"/>
  <c r="D267" i="6" s="1"/>
  <c r="M17" i="6"/>
  <c r="M270" i="6"/>
  <c r="M269" i="6" s="1"/>
  <c r="Y17" i="6"/>
  <c r="Y270" i="6"/>
  <c r="Y269" i="6" s="1"/>
  <c r="AK17" i="6"/>
  <c r="AK270" i="6"/>
  <c r="AK269" i="6" s="1"/>
  <c r="AW17" i="6"/>
  <c r="AW270" i="6"/>
  <c r="AW269" i="6" s="1"/>
  <c r="BI17" i="6"/>
  <c r="BI270" i="6"/>
  <c r="BI269" i="6" s="1"/>
  <c r="BU17" i="6"/>
  <c r="BU270" i="6"/>
  <c r="BU269" i="6" s="1"/>
  <c r="D20" i="6"/>
  <c r="G272" i="6"/>
  <c r="D272" i="6" s="1"/>
  <c r="D24" i="6"/>
  <c r="G276" i="6"/>
  <c r="D276" i="6" s="1"/>
  <c r="M26" i="6"/>
  <c r="M279" i="6"/>
  <c r="M278" i="6" s="1"/>
  <c r="Y26" i="6"/>
  <c r="Y279" i="6"/>
  <c r="Y278" i="6" s="1"/>
  <c r="AK26" i="6"/>
  <c r="AK279" i="6"/>
  <c r="AK278" i="6" s="1"/>
  <c r="AW26" i="6"/>
  <c r="AW279" i="6"/>
  <c r="AW278" i="6" s="1"/>
  <c r="BI26" i="6"/>
  <c r="BI279" i="6"/>
  <c r="BI278" i="6" s="1"/>
  <c r="BU26" i="6"/>
  <c r="BU279" i="6"/>
  <c r="BU278" i="6" s="1"/>
  <c r="G281" i="6"/>
  <c r="D281" i="6" s="1"/>
  <c r="D29" i="6"/>
  <c r="G285" i="6"/>
  <c r="D285" i="6" s="1"/>
  <c r="D33" i="6"/>
  <c r="J34" i="6"/>
  <c r="J287" i="6"/>
  <c r="J286" i="6" s="1"/>
  <c r="V34" i="6"/>
  <c r="V287" i="6"/>
  <c r="V286" i="6" s="1"/>
  <c r="AH34" i="6"/>
  <c r="AH287" i="6"/>
  <c r="AH286" i="6" s="1"/>
  <c r="AT34" i="6"/>
  <c r="AT287" i="6"/>
  <c r="AT286" i="6" s="1"/>
  <c r="BF34" i="6"/>
  <c r="BF287" i="6"/>
  <c r="BF286" i="6" s="1"/>
  <c r="BR34" i="6"/>
  <c r="BR287" i="6"/>
  <c r="BR286" i="6" s="1"/>
  <c r="D38" i="6"/>
  <c r="G290" i="6"/>
  <c r="D290" i="6" s="1"/>
  <c r="D42" i="6"/>
  <c r="G294" i="6"/>
  <c r="D294" i="6" s="1"/>
  <c r="G47" i="6"/>
  <c r="D48" i="6"/>
  <c r="G300" i="6"/>
  <c r="S47" i="6"/>
  <c r="S300" i="6"/>
  <c r="S299" i="6" s="1"/>
  <c r="AE47" i="6"/>
  <c r="AE300" i="6"/>
  <c r="AE299" i="6" s="1"/>
  <c r="AQ47" i="6"/>
  <c r="AQ300" i="6"/>
  <c r="AQ299" i="6" s="1"/>
  <c r="BC47" i="6"/>
  <c r="BC300" i="6"/>
  <c r="BC299" i="6" s="1"/>
  <c r="BO47" i="6"/>
  <c r="BO300" i="6"/>
  <c r="BO299" i="6" s="1"/>
  <c r="D52" i="6"/>
  <c r="G304" i="6"/>
  <c r="D304" i="6" s="1"/>
  <c r="D56" i="6"/>
  <c r="G308" i="6"/>
  <c r="D308" i="6" s="1"/>
  <c r="D60" i="6"/>
  <c r="G312" i="6"/>
  <c r="D312" i="6" s="1"/>
  <c r="J61" i="6"/>
  <c r="J314" i="6"/>
  <c r="J313" i="6" s="1"/>
  <c r="V61" i="6"/>
  <c r="V314" i="6"/>
  <c r="V313" i="6" s="1"/>
  <c r="AH61" i="6"/>
  <c r="AH314" i="6"/>
  <c r="AH313" i="6" s="1"/>
  <c r="AT61" i="6"/>
  <c r="AT314" i="6"/>
  <c r="AT313" i="6" s="1"/>
  <c r="BF61" i="6"/>
  <c r="BF314" i="6"/>
  <c r="BF313" i="6" s="1"/>
  <c r="BR61" i="6"/>
  <c r="BR314" i="6"/>
  <c r="BR313" i="6" s="1"/>
  <c r="D65" i="6"/>
  <c r="G317" i="6"/>
  <c r="D317" i="6" s="1"/>
  <c r="D69" i="6"/>
  <c r="G321" i="6"/>
  <c r="D321" i="6" s="1"/>
  <c r="D73" i="6"/>
  <c r="G325" i="6"/>
  <c r="D325" i="6" s="1"/>
  <c r="D77" i="6"/>
  <c r="G329" i="6"/>
  <c r="D329" i="6" s="1"/>
  <c r="D81" i="6"/>
  <c r="G333" i="6"/>
  <c r="D333" i="6" s="1"/>
  <c r="F9" i="6"/>
  <c r="I8" i="6"/>
  <c r="I261" i="6"/>
  <c r="U8" i="6"/>
  <c r="U261" i="6"/>
  <c r="U260" i="6" s="1"/>
  <c r="AG8" i="6"/>
  <c r="AG261" i="6"/>
  <c r="AG260" i="6" s="1"/>
  <c r="AS8" i="6"/>
  <c r="AS261" i="6"/>
  <c r="AS260" i="6" s="1"/>
  <c r="BE8" i="6"/>
  <c r="BE261" i="6"/>
  <c r="BE260" i="6" s="1"/>
  <c r="BQ8" i="6"/>
  <c r="BQ261" i="6"/>
  <c r="BQ260" i="6" s="1"/>
  <c r="F13" i="6"/>
  <c r="I265" i="6"/>
  <c r="F265" i="6" s="1"/>
  <c r="I270" i="6"/>
  <c r="F18" i="6"/>
  <c r="I17" i="6"/>
  <c r="U17" i="6"/>
  <c r="U270" i="6"/>
  <c r="U269" i="6" s="1"/>
  <c r="AG17" i="6"/>
  <c r="AG270" i="6"/>
  <c r="AG269" i="6" s="1"/>
  <c r="AS17" i="6"/>
  <c r="AS270" i="6"/>
  <c r="AS269" i="6" s="1"/>
  <c r="BE17" i="6"/>
  <c r="BE270" i="6"/>
  <c r="BE269" i="6" s="1"/>
  <c r="BQ17" i="6"/>
  <c r="BQ270" i="6"/>
  <c r="BQ269" i="6" s="1"/>
  <c r="F22" i="6"/>
  <c r="I274" i="6"/>
  <c r="F274" i="6" s="1"/>
  <c r="I26" i="6"/>
  <c r="I279" i="6"/>
  <c r="F27" i="6"/>
  <c r="U279" i="6"/>
  <c r="U278" i="6" s="1"/>
  <c r="U26" i="6"/>
  <c r="AG279" i="6"/>
  <c r="AG278" i="6" s="1"/>
  <c r="AG26" i="6"/>
  <c r="AS279" i="6"/>
  <c r="AS278" i="6" s="1"/>
  <c r="AS26" i="6"/>
  <c r="BE279" i="6"/>
  <c r="BE278" i="6" s="1"/>
  <c r="BE26" i="6"/>
  <c r="BQ279" i="6"/>
  <c r="BQ278" i="6" s="1"/>
  <c r="BQ26" i="6"/>
  <c r="F31" i="6"/>
  <c r="I283" i="6"/>
  <c r="F283" i="6" s="1"/>
  <c r="R287" i="6"/>
  <c r="R286" i="6" s="1"/>
  <c r="R34" i="6"/>
  <c r="AD287" i="6"/>
  <c r="AD286" i="6" s="1"/>
  <c r="AD34" i="6"/>
  <c r="AP287" i="6"/>
  <c r="AP286" i="6" s="1"/>
  <c r="AP34" i="6"/>
  <c r="BB287" i="6"/>
  <c r="BB286" i="6" s="1"/>
  <c r="BB34" i="6"/>
  <c r="BN287" i="6"/>
  <c r="BN286" i="6" s="1"/>
  <c r="BN34" i="6"/>
  <c r="I288" i="6"/>
  <c r="F288" i="6" s="1"/>
  <c r="F36" i="6"/>
  <c r="I292" i="6"/>
  <c r="F292" i="6" s="1"/>
  <c r="F40" i="6"/>
  <c r="I296" i="6"/>
  <c r="F296" i="6" s="1"/>
  <c r="F44" i="6"/>
  <c r="O47" i="6"/>
  <c r="O300" i="6"/>
  <c r="O299" i="6" s="1"/>
  <c r="AA47" i="6"/>
  <c r="AA300" i="6"/>
  <c r="AA299" i="6" s="1"/>
  <c r="AM47" i="6"/>
  <c r="AM300" i="6"/>
  <c r="AM299" i="6" s="1"/>
  <c r="AY47" i="6"/>
  <c r="AY300" i="6"/>
  <c r="AY299" i="6" s="1"/>
  <c r="BK47" i="6"/>
  <c r="BK300" i="6"/>
  <c r="BK299" i="6" s="1"/>
  <c r="BW47" i="6"/>
  <c r="BW300" i="6"/>
  <c r="BW299" i="6" s="1"/>
  <c r="I302" i="6"/>
  <c r="F302" i="6" s="1"/>
  <c r="F50" i="6"/>
  <c r="F54" i="6"/>
  <c r="I306" i="6"/>
  <c r="F306" i="6" s="1"/>
  <c r="I312" i="6"/>
  <c r="F312" i="6" s="1"/>
  <c r="F60" i="6"/>
  <c r="U314" i="6"/>
  <c r="U313" i="6" s="1"/>
  <c r="U61" i="6"/>
  <c r="AJ61" i="6"/>
  <c r="AJ314" i="6"/>
  <c r="AJ313" i="6" s="1"/>
  <c r="BB61" i="6"/>
  <c r="BB314" i="6"/>
  <c r="BB313" i="6" s="1"/>
  <c r="BQ314" i="6"/>
  <c r="BQ313" i="6" s="1"/>
  <c r="BQ61" i="6"/>
  <c r="J8" i="6"/>
  <c r="J261" i="6"/>
  <c r="J260" i="6" s="1"/>
  <c r="V8" i="6"/>
  <c r="V261" i="6"/>
  <c r="V260" i="6" s="1"/>
  <c r="AH261" i="6"/>
  <c r="AH260" i="6" s="1"/>
  <c r="AH8" i="6"/>
  <c r="AT8" i="6"/>
  <c r="AT261" i="6"/>
  <c r="AT260" i="6" s="1"/>
  <c r="BF8" i="6"/>
  <c r="BF261" i="6"/>
  <c r="BF260" i="6" s="1"/>
  <c r="BR8" i="6"/>
  <c r="BR261" i="6"/>
  <c r="BR260" i="6" s="1"/>
  <c r="D12" i="6"/>
  <c r="G264" i="6"/>
  <c r="D264" i="6" s="1"/>
  <c r="D16" i="6"/>
  <c r="G268" i="6"/>
  <c r="D268" i="6" s="1"/>
  <c r="J17" i="6"/>
  <c r="J270" i="6"/>
  <c r="J269" i="6" s="1"/>
  <c r="V17" i="6"/>
  <c r="V270" i="6"/>
  <c r="V269" i="6" s="1"/>
  <c r="AH17" i="6"/>
  <c r="AH270" i="6"/>
  <c r="AH269" i="6" s="1"/>
  <c r="AT17" i="6"/>
  <c r="AT270" i="6"/>
  <c r="AT269" i="6" s="1"/>
  <c r="BF17" i="6"/>
  <c r="BF270" i="6"/>
  <c r="BF269" i="6" s="1"/>
  <c r="BR17" i="6"/>
  <c r="BR270" i="6"/>
  <c r="BR269" i="6" s="1"/>
  <c r="D21" i="6"/>
  <c r="G273" i="6"/>
  <c r="D273" i="6" s="1"/>
  <c r="D25" i="6"/>
  <c r="G277" i="6"/>
  <c r="D277" i="6" s="1"/>
  <c r="J26" i="6"/>
  <c r="J279" i="6"/>
  <c r="J278" i="6" s="1"/>
  <c r="V26" i="6"/>
  <c r="V279" i="6"/>
  <c r="V278" i="6" s="1"/>
  <c r="AH26" i="6"/>
  <c r="AH279" i="6"/>
  <c r="AH278" i="6" s="1"/>
  <c r="AT26" i="6"/>
  <c r="AT279" i="6"/>
  <c r="AT278" i="6" s="1"/>
  <c r="BF26" i="6"/>
  <c r="BF279" i="6"/>
  <c r="BF278" i="6" s="1"/>
  <c r="BR26" i="6"/>
  <c r="BR279" i="6"/>
  <c r="BR278" i="6" s="1"/>
  <c r="D30" i="6"/>
  <c r="G282" i="6"/>
  <c r="D282" i="6" s="1"/>
  <c r="D35" i="6"/>
  <c r="G34" i="6"/>
  <c r="G287" i="6"/>
  <c r="S34" i="6"/>
  <c r="S287" i="6"/>
  <c r="S286" i="6" s="1"/>
  <c r="AE34" i="6"/>
  <c r="AE287" i="6"/>
  <c r="AE286" i="6" s="1"/>
  <c r="AQ34" i="6"/>
  <c r="AQ287" i="6"/>
  <c r="AQ286" i="6" s="1"/>
  <c r="BC34" i="6"/>
  <c r="BC287" i="6"/>
  <c r="BC286" i="6" s="1"/>
  <c r="BO34" i="6"/>
  <c r="BO287" i="6"/>
  <c r="BO286" i="6" s="1"/>
  <c r="D39" i="6"/>
  <c r="G291" i="6"/>
  <c r="D291" i="6" s="1"/>
  <c r="D43" i="6"/>
  <c r="G295" i="6"/>
  <c r="D295" i="6" s="1"/>
  <c r="P300" i="6"/>
  <c r="P299" i="6" s="1"/>
  <c r="P47" i="6"/>
  <c r="AB300" i="6"/>
  <c r="AB299" i="6" s="1"/>
  <c r="AB47" i="6"/>
  <c r="AN300" i="6"/>
  <c r="AN299" i="6" s="1"/>
  <c r="AN47" i="6"/>
  <c r="AZ300" i="6"/>
  <c r="AZ299" i="6" s="1"/>
  <c r="AZ47" i="6"/>
  <c r="BL300" i="6"/>
  <c r="BL299" i="6" s="1"/>
  <c r="BL47" i="6"/>
  <c r="G301" i="6"/>
  <c r="D301" i="6" s="1"/>
  <c r="D49" i="6"/>
  <c r="D53" i="6"/>
  <c r="G305" i="6"/>
  <c r="D305" i="6" s="1"/>
  <c r="D57" i="6"/>
  <c r="G309" i="6"/>
  <c r="D309" i="6" s="1"/>
  <c r="D62" i="6"/>
  <c r="G61" i="6"/>
  <c r="G314" i="6"/>
  <c r="S61" i="6"/>
  <c r="S314" i="6"/>
  <c r="S313" i="6" s="1"/>
  <c r="AE61" i="6"/>
  <c r="AE314" i="6"/>
  <c r="AE313" i="6" s="1"/>
  <c r="AQ61" i="6"/>
  <c r="AQ314" i="6"/>
  <c r="AQ313" i="6" s="1"/>
  <c r="BC61" i="6"/>
  <c r="BC314" i="6"/>
  <c r="BC313" i="6" s="1"/>
  <c r="BO61" i="6"/>
  <c r="BO314" i="6"/>
  <c r="BO313" i="6" s="1"/>
  <c r="D66" i="6"/>
  <c r="G318" i="6"/>
  <c r="D318" i="6" s="1"/>
  <c r="D70" i="6"/>
  <c r="G322" i="6"/>
  <c r="D322" i="6" s="1"/>
  <c r="D74" i="6"/>
  <c r="G326" i="6"/>
  <c r="D326" i="6" s="1"/>
  <c r="D78" i="6"/>
  <c r="G330" i="6"/>
  <c r="D330" i="6" s="1"/>
  <c r="D82" i="6"/>
  <c r="G334" i="6"/>
  <c r="D334" i="6" s="1"/>
  <c r="R261" i="6"/>
  <c r="R260" i="6" s="1"/>
  <c r="R8" i="6"/>
  <c r="AD261" i="6"/>
  <c r="AD260" i="6" s="1"/>
  <c r="AD8" i="6"/>
  <c r="AP261" i="6"/>
  <c r="AP260" i="6" s="1"/>
  <c r="AP8" i="6"/>
  <c r="BB261" i="6"/>
  <c r="BB260" i="6" s="1"/>
  <c r="BB8" i="6"/>
  <c r="BN261" i="6"/>
  <c r="BN260" i="6" s="1"/>
  <c r="BN8" i="6"/>
  <c r="I262" i="6"/>
  <c r="F262" i="6" s="1"/>
  <c r="F10" i="6"/>
  <c r="I266" i="6"/>
  <c r="F266" i="6" s="1"/>
  <c r="F14" i="6"/>
  <c r="R17" i="6"/>
  <c r="R270" i="6"/>
  <c r="R269" i="6" s="1"/>
  <c r="AD17" i="6"/>
  <c r="AD270" i="6"/>
  <c r="AD269" i="6" s="1"/>
  <c r="AP17" i="6"/>
  <c r="AP270" i="6"/>
  <c r="AP269" i="6" s="1"/>
  <c r="BB17" i="6"/>
  <c r="BB270" i="6"/>
  <c r="BB269" i="6" s="1"/>
  <c r="BN17" i="6"/>
  <c r="BN270" i="6"/>
  <c r="BN269" i="6" s="1"/>
  <c r="F19" i="6"/>
  <c r="I271" i="6"/>
  <c r="F271" i="6" s="1"/>
  <c r="F23" i="6"/>
  <c r="I275" i="6"/>
  <c r="F275" i="6" s="1"/>
  <c r="R26" i="6"/>
  <c r="R279" i="6"/>
  <c r="R278" i="6" s="1"/>
  <c r="AD26" i="6"/>
  <c r="AD279" i="6"/>
  <c r="AD278" i="6" s="1"/>
  <c r="AP26" i="6"/>
  <c r="AP279" i="6"/>
  <c r="AP278" i="6" s="1"/>
  <c r="BB26" i="6"/>
  <c r="BB279" i="6"/>
  <c r="BB278" i="6" s="1"/>
  <c r="BN26" i="6"/>
  <c r="BN279" i="6"/>
  <c r="BN278" i="6" s="1"/>
  <c r="F28" i="6"/>
  <c r="I280" i="6"/>
  <c r="F280" i="6" s="1"/>
  <c r="F32" i="6"/>
  <c r="I284" i="6"/>
  <c r="F284" i="6" s="1"/>
  <c r="O34" i="6"/>
  <c r="O287" i="6"/>
  <c r="O286" i="6" s="1"/>
  <c r="AA34" i="6"/>
  <c r="AA287" i="6"/>
  <c r="AA286" i="6" s="1"/>
  <c r="AM34" i="6"/>
  <c r="AM287" i="6"/>
  <c r="AM286" i="6" s="1"/>
  <c r="AY34" i="6"/>
  <c r="AY287" i="6"/>
  <c r="AY286" i="6" s="1"/>
  <c r="BK34" i="6"/>
  <c r="BK287" i="6"/>
  <c r="BK286" i="6" s="1"/>
  <c r="BW34" i="6"/>
  <c r="BW287" i="6"/>
  <c r="BW286" i="6" s="1"/>
  <c r="I289" i="6"/>
  <c r="F289" i="6" s="1"/>
  <c r="F37" i="6"/>
  <c r="I293" i="6"/>
  <c r="F293" i="6" s="1"/>
  <c r="F41" i="6"/>
  <c r="I297" i="6"/>
  <c r="F297" i="6" s="1"/>
  <c r="F45" i="6"/>
  <c r="L47" i="6"/>
  <c r="L300" i="6"/>
  <c r="L299" i="6" s="1"/>
  <c r="X47" i="6"/>
  <c r="X300" i="6"/>
  <c r="X299" i="6" s="1"/>
  <c r="AJ47" i="6"/>
  <c r="AJ46" i="6" s="1"/>
  <c r="AJ300" i="6"/>
  <c r="AJ299" i="6" s="1"/>
  <c r="AV47" i="6"/>
  <c r="AV300" i="6"/>
  <c r="AV299" i="6" s="1"/>
  <c r="BH47" i="6"/>
  <c r="BH300" i="6"/>
  <c r="BH299" i="6" s="1"/>
  <c r="BT47" i="6"/>
  <c r="BT46" i="6" s="1"/>
  <c r="BT300" i="6"/>
  <c r="BT299" i="6" s="1"/>
  <c r="BT298" i="6" s="1"/>
  <c r="F51" i="6"/>
  <c r="I303" i="6"/>
  <c r="F303" i="6" s="1"/>
  <c r="F55" i="6"/>
  <c r="I307" i="6"/>
  <c r="F307" i="6" s="1"/>
  <c r="R61" i="6"/>
  <c r="R314" i="6"/>
  <c r="R313" i="6" s="1"/>
  <c r="AG314" i="6"/>
  <c r="AG313" i="6" s="1"/>
  <c r="AG61" i="6"/>
  <c r="AV61" i="6"/>
  <c r="AV314" i="6"/>
  <c r="AV313" i="6" s="1"/>
  <c r="BN61" i="6"/>
  <c r="BN314" i="6"/>
  <c r="BN313" i="6" s="1"/>
  <c r="F67" i="6"/>
  <c r="I319" i="6"/>
  <c r="F319" i="6" s="1"/>
  <c r="F70" i="6"/>
  <c r="I322" i="6"/>
  <c r="F322" i="6" s="1"/>
  <c r="D9" i="6"/>
  <c r="G8" i="6"/>
  <c r="G261" i="6"/>
  <c r="S8" i="6"/>
  <c r="S261" i="6"/>
  <c r="S260" i="6" s="1"/>
  <c r="AE8" i="6"/>
  <c r="AE261" i="6"/>
  <c r="AE260" i="6" s="1"/>
  <c r="AQ8" i="6"/>
  <c r="AQ261" i="6"/>
  <c r="AQ260" i="6" s="1"/>
  <c r="BC8" i="6"/>
  <c r="BC261" i="6"/>
  <c r="BC260" i="6" s="1"/>
  <c r="BO8" i="6"/>
  <c r="BO261" i="6"/>
  <c r="BO260" i="6" s="1"/>
  <c r="D13" i="6"/>
  <c r="G265" i="6"/>
  <c r="D265" i="6" s="1"/>
  <c r="D18" i="6"/>
  <c r="G270" i="6"/>
  <c r="G17" i="6"/>
  <c r="S270" i="6"/>
  <c r="S269" i="6" s="1"/>
  <c r="S17" i="6"/>
  <c r="AE270" i="6"/>
  <c r="AE269" i="6" s="1"/>
  <c r="AE17" i="6"/>
  <c r="AQ270" i="6"/>
  <c r="AQ269" i="6" s="1"/>
  <c r="AQ17" i="6"/>
  <c r="BC17" i="6"/>
  <c r="BC270" i="6"/>
  <c r="BC269" i="6" s="1"/>
  <c r="BO17" i="6"/>
  <c r="BO270" i="6"/>
  <c r="BO269" i="6" s="1"/>
  <c r="D22" i="6"/>
  <c r="G274" i="6"/>
  <c r="D274" i="6" s="1"/>
  <c r="G26" i="6"/>
  <c r="G279" i="6"/>
  <c r="D27" i="6"/>
  <c r="S279" i="6"/>
  <c r="S278" i="6" s="1"/>
  <c r="S26" i="6"/>
  <c r="AE279" i="6"/>
  <c r="AE278" i="6" s="1"/>
  <c r="AE26" i="6"/>
  <c r="AQ279" i="6"/>
  <c r="AQ278" i="6" s="1"/>
  <c r="AQ26" i="6"/>
  <c r="BC279" i="6"/>
  <c r="BC278" i="6" s="1"/>
  <c r="BC26" i="6"/>
  <c r="BO279" i="6"/>
  <c r="BO278" i="6" s="1"/>
  <c r="BO26" i="6"/>
  <c r="D31" i="6"/>
  <c r="G283" i="6"/>
  <c r="D283" i="6" s="1"/>
  <c r="P34" i="6"/>
  <c r="P287" i="6"/>
  <c r="P286" i="6" s="1"/>
  <c r="AB34" i="6"/>
  <c r="AB287" i="6"/>
  <c r="AB286" i="6" s="1"/>
  <c r="AN34" i="6"/>
  <c r="AN287" i="6"/>
  <c r="AN286" i="6" s="1"/>
  <c r="AZ34" i="6"/>
  <c r="AZ287" i="6"/>
  <c r="AZ286" i="6" s="1"/>
  <c r="BL34" i="6"/>
  <c r="BL287" i="6"/>
  <c r="BL286" i="6" s="1"/>
  <c r="D36" i="6"/>
  <c r="G288" i="6"/>
  <c r="D288" i="6" s="1"/>
  <c r="D40" i="6"/>
  <c r="G292" i="6"/>
  <c r="D292" i="6" s="1"/>
  <c r="D44" i="6"/>
  <c r="G296" i="6"/>
  <c r="D296" i="6" s="1"/>
  <c r="M47" i="6"/>
  <c r="M300" i="6"/>
  <c r="M299" i="6" s="1"/>
  <c r="Y47" i="6"/>
  <c r="Y300" i="6"/>
  <c r="Y299" i="6" s="1"/>
  <c r="AK47" i="6"/>
  <c r="AK300" i="6"/>
  <c r="AK299" i="6" s="1"/>
  <c r="AW47" i="6"/>
  <c r="AW300" i="6"/>
  <c r="AW299" i="6" s="1"/>
  <c r="BI47" i="6"/>
  <c r="BI300" i="6"/>
  <c r="BI299" i="6" s="1"/>
  <c r="BU47" i="6"/>
  <c r="BU300" i="6"/>
  <c r="BU299" i="6" s="1"/>
  <c r="D50" i="6"/>
  <c r="G302" i="6"/>
  <c r="D302" i="6" s="1"/>
  <c r="D54" i="6"/>
  <c r="G306" i="6"/>
  <c r="D306" i="6" s="1"/>
  <c r="D58" i="6"/>
  <c r="G310" i="6"/>
  <c r="D310" i="6" s="1"/>
  <c r="P61" i="6"/>
  <c r="P314" i="6"/>
  <c r="P313" i="6" s="1"/>
  <c r="AB61" i="6"/>
  <c r="AB314" i="6"/>
  <c r="AB313" i="6" s="1"/>
  <c r="AN61" i="6"/>
  <c r="AN314" i="6"/>
  <c r="AN313" i="6" s="1"/>
  <c r="AZ61" i="6"/>
  <c r="AZ314" i="6"/>
  <c r="AZ313" i="6" s="1"/>
  <c r="BL61" i="6"/>
  <c r="BL314" i="6"/>
  <c r="BL313" i="6" s="1"/>
  <c r="D63" i="6"/>
  <c r="G315" i="6"/>
  <c r="D315" i="6" s="1"/>
  <c r="D67" i="6"/>
  <c r="G319" i="6"/>
  <c r="D319" i="6" s="1"/>
  <c r="D71" i="6"/>
  <c r="G323" i="6"/>
  <c r="D323" i="6" s="1"/>
  <c r="D75" i="6"/>
  <c r="G327" i="6"/>
  <c r="D327" i="6" s="1"/>
  <c r="D79" i="6"/>
  <c r="G331" i="6"/>
  <c r="D331" i="6" s="1"/>
  <c r="D83" i="6"/>
  <c r="G335" i="6"/>
  <c r="D335" i="6" s="1"/>
  <c r="O8" i="6"/>
  <c r="O261" i="6"/>
  <c r="O260" i="6" s="1"/>
  <c r="AA8" i="6"/>
  <c r="AA261" i="6"/>
  <c r="AA260" i="6" s="1"/>
  <c r="AM8" i="6"/>
  <c r="AM261" i="6"/>
  <c r="AM260" i="6" s="1"/>
  <c r="AY8" i="6"/>
  <c r="AY261" i="6"/>
  <c r="AY260" i="6" s="1"/>
  <c r="BK8" i="6"/>
  <c r="BK261" i="6"/>
  <c r="BK260" i="6" s="1"/>
  <c r="BW8" i="6"/>
  <c r="BW261" i="6"/>
  <c r="BW260" i="6" s="1"/>
  <c r="F11" i="6"/>
  <c r="I263" i="6"/>
  <c r="F263" i="6" s="1"/>
  <c r="F15" i="6"/>
  <c r="I267" i="6"/>
  <c r="F267" i="6" s="1"/>
  <c r="O17" i="6"/>
  <c r="O270" i="6"/>
  <c r="O269" i="6" s="1"/>
  <c r="AA17" i="6"/>
  <c r="AA270" i="6"/>
  <c r="AA269" i="6" s="1"/>
  <c r="AM17" i="6"/>
  <c r="AM270" i="6"/>
  <c r="AM269" i="6" s="1"/>
  <c r="AY17" i="6"/>
  <c r="AY270" i="6"/>
  <c r="AY269" i="6" s="1"/>
  <c r="BK17" i="6"/>
  <c r="BK270" i="6"/>
  <c r="BK269" i="6" s="1"/>
  <c r="BW17" i="6"/>
  <c r="BW270" i="6"/>
  <c r="BW269" i="6" s="1"/>
  <c r="F20" i="6"/>
  <c r="I272" i="6"/>
  <c r="F272" i="6" s="1"/>
  <c r="F24" i="6"/>
  <c r="I276" i="6"/>
  <c r="F276" i="6" s="1"/>
  <c r="O26" i="6"/>
  <c r="O279" i="6"/>
  <c r="O278" i="6" s="1"/>
  <c r="AA26" i="6"/>
  <c r="AA279" i="6"/>
  <c r="AA278" i="6" s="1"/>
  <c r="AM26" i="6"/>
  <c r="AM279" i="6"/>
  <c r="AM278" i="6" s="1"/>
  <c r="AY26" i="6"/>
  <c r="AY279" i="6"/>
  <c r="AY278" i="6" s="1"/>
  <c r="BK26" i="6"/>
  <c r="BK279" i="6"/>
  <c r="BK278" i="6" s="1"/>
  <c r="BW26" i="6"/>
  <c r="BW279" i="6"/>
  <c r="BW278" i="6" s="1"/>
  <c r="I281" i="6"/>
  <c r="F281" i="6" s="1"/>
  <c r="F29" i="6"/>
  <c r="I285" i="6"/>
  <c r="F285" i="6" s="1"/>
  <c r="F33" i="6"/>
  <c r="L34" i="6"/>
  <c r="L287" i="6"/>
  <c r="L286" i="6" s="1"/>
  <c r="X34" i="6"/>
  <c r="X287" i="6"/>
  <c r="X286" i="6" s="1"/>
  <c r="AJ34" i="6"/>
  <c r="AJ287" i="6"/>
  <c r="AJ286" i="6" s="1"/>
  <c r="AV34" i="6"/>
  <c r="AV287" i="6"/>
  <c r="AV286" i="6" s="1"/>
  <c r="BH34" i="6"/>
  <c r="BH287" i="6"/>
  <c r="BH286" i="6" s="1"/>
  <c r="BT34" i="6"/>
  <c r="BT287" i="6"/>
  <c r="BT286" i="6" s="1"/>
  <c r="F38" i="6"/>
  <c r="I290" i="6"/>
  <c r="F290" i="6" s="1"/>
  <c r="F42" i="6"/>
  <c r="I294" i="6"/>
  <c r="F294" i="6" s="1"/>
  <c r="F48" i="6"/>
  <c r="I300" i="6"/>
  <c r="I47" i="6"/>
  <c r="U300" i="6"/>
  <c r="U299" i="6" s="1"/>
  <c r="U47" i="6"/>
  <c r="AG300" i="6"/>
  <c r="AG299" i="6" s="1"/>
  <c r="AG298" i="6" s="1"/>
  <c r="AG47" i="6"/>
  <c r="AG46" i="6" s="1"/>
  <c r="AS300" i="6"/>
  <c r="AS299" i="6" s="1"/>
  <c r="AS47" i="6"/>
  <c r="BE300" i="6"/>
  <c r="BE299" i="6" s="1"/>
  <c r="BE47" i="6"/>
  <c r="BQ300" i="6"/>
  <c r="BQ299" i="6" s="1"/>
  <c r="BQ47" i="6"/>
  <c r="BQ46" i="6" s="1"/>
  <c r="F52" i="6"/>
  <c r="I304" i="6"/>
  <c r="F304" i="6" s="1"/>
  <c r="I308" i="6"/>
  <c r="F308" i="6" s="1"/>
  <c r="F56" i="6"/>
  <c r="L61" i="6"/>
  <c r="L314" i="6"/>
  <c r="L313" i="6" s="1"/>
  <c r="AD61" i="6"/>
  <c r="AD314" i="6"/>
  <c r="AD313" i="6" s="1"/>
  <c r="AS314" i="6"/>
  <c r="AS313" i="6" s="1"/>
  <c r="AS61" i="6"/>
  <c r="BH61" i="6"/>
  <c r="BH314" i="6"/>
  <c r="BH313" i="6" s="1"/>
  <c r="F63" i="6"/>
  <c r="I315" i="6"/>
  <c r="F315" i="6" s="1"/>
  <c r="F66" i="6"/>
  <c r="I318" i="6"/>
  <c r="F318" i="6" s="1"/>
  <c r="F69" i="6"/>
  <c r="I321" i="6"/>
  <c r="F321" i="6" s="1"/>
  <c r="F71" i="6"/>
  <c r="I323" i="6"/>
  <c r="F323" i="6" s="1"/>
  <c r="F75" i="6"/>
  <c r="I327" i="6"/>
  <c r="F327" i="6" s="1"/>
  <c r="F79" i="6"/>
  <c r="I331" i="6"/>
  <c r="F331" i="6" s="1"/>
  <c r="F83" i="6"/>
  <c r="I335" i="6"/>
  <c r="F335" i="6" s="1"/>
  <c r="F59" i="6"/>
  <c r="I311" i="6"/>
  <c r="F311" i="6" s="1"/>
  <c r="O61" i="6"/>
  <c r="O314" i="6"/>
  <c r="O313" i="6" s="1"/>
  <c r="AA61" i="6"/>
  <c r="AA314" i="6"/>
  <c r="AA313" i="6" s="1"/>
  <c r="AM61" i="6"/>
  <c r="AM314" i="6"/>
  <c r="AM313" i="6" s="1"/>
  <c r="AY61" i="6"/>
  <c r="AY314" i="6"/>
  <c r="AY313" i="6" s="1"/>
  <c r="BK61" i="6"/>
  <c r="BK314" i="6"/>
  <c r="BK313" i="6" s="1"/>
  <c r="BW61" i="6"/>
  <c r="BW314" i="6"/>
  <c r="BW313" i="6" s="1"/>
  <c r="I316" i="6"/>
  <c r="F316" i="6" s="1"/>
  <c r="F64" i="6"/>
  <c r="I320" i="6"/>
  <c r="F320" i="6" s="1"/>
  <c r="F68" i="6"/>
  <c r="I324" i="6"/>
  <c r="F324" i="6" s="1"/>
  <c r="F72" i="6"/>
  <c r="I328" i="6"/>
  <c r="F328" i="6" s="1"/>
  <c r="F76" i="6"/>
  <c r="I332" i="6"/>
  <c r="F332" i="6" s="1"/>
  <c r="F80" i="6"/>
  <c r="I336" i="6"/>
  <c r="F336" i="6" s="1"/>
  <c r="F84" i="6"/>
  <c r="F73" i="6"/>
  <c r="I325" i="6"/>
  <c r="F325" i="6" s="1"/>
  <c r="F77" i="6"/>
  <c r="I329" i="6"/>
  <c r="F329" i="6" s="1"/>
  <c r="F81" i="6"/>
  <c r="I333" i="6"/>
  <c r="F333" i="6" s="1"/>
  <c r="F74" i="6"/>
  <c r="I326" i="6"/>
  <c r="F326" i="6" s="1"/>
  <c r="F78" i="6"/>
  <c r="I330" i="6"/>
  <c r="F330" i="6" s="1"/>
  <c r="F82" i="6"/>
  <c r="I334" i="6"/>
  <c r="F334" i="6" s="1"/>
  <c r="P174" i="6" l="1"/>
  <c r="BO90" i="6"/>
  <c r="BN90" i="6"/>
  <c r="AW174" i="6"/>
  <c r="Y174" i="6"/>
  <c r="AZ90" i="6"/>
  <c r="AH90" i="6"/>
  <c r="R174" i="6"/>
  <c r="U90" i="6"/>
  <c r="BR174" i="6"/>
  <c r="AH174" i="6"/>
  <c r="BL174" i="6"/>
  <c r="AN174" i="6"/>
  <c r="BU174" i="6"/>
  <c r="AM174" i="6"/>
  <c r="BT90" i="6"/>
  <c r="AQ90" i="6"/>
  <c r="BQ298" i="6"/>
  <c r="V90" i="6"/>
  <c r="AJ298" i="6"/>
  <c r="BC90" i="6"/>
  <c r="AV174" i="6"/>
  <c r="AJ174" i="6"/>
  <c r="AS174" i="6"/>
  <c r="AY174" i="6"/>
  <c r="AA90" i="6"/>
  <c r="BL90" i="6"/>
  <c r="BQ174" i="6"/>
  <c r="AP174" i="6"/>
  <c r="BI46" i="6"/>
  <c r="AK46" i="6"/>
  <c r="M46" i="6"/>
  <c r="AV90" i="6"/>
  <c r="AZ174" i="6"/>
  <c r="X90" i="6"/>
  <c r="BE298" i="6"/>
  <c r="AK90" i="6"/>
  <c r="L90" i="6"/>
  <c r="BB90" i="6"/>
  <c r="AJ90" i="6"/>
  <c r="M174" i="6"/>
  <c r="AN90" i="6"/>
  <c r="BN174" i="6"/>
  <c r="AD90" i="6"/>
  <c r="BE90" i="6"/>
  <c r="O174" i="6"/>
  <c r="BK90" i="6"/>
  <c r="X46" i="6"/>
  <c r="BI90" i="6"/>
  <c r="BF90" i="6"/>
  <c r="BI174" i="6"/>
  <c r="BU46" i="6"/>
  <c r="AW46" i="6"/>
  <c r="Y46" i="6"/>
  <c r="Y90" i="6"/>
  <c r="AT174" i="6"/>
  <c r="AT90" i="6"/>
  <c r="V174" i="6"/>
  <c r="BT174" i="6"/>
  <c r="BO174" i="6"/>
  <c r="J174" i="6"/>
  <c r="BC174" i="6"/>
  <c r="X174" i="6"/>
  <c r="AE90" i="6"/>
  <c r="J46" i="6"/>
  <c r="J90" i="6"/>
  <c r="M90" i="6"/>
  <c r="S174" i="6"/>
  <c r="BC7" i="6"/>
  <c r="BE174" i="6"/>
  <c r="O90" i="6"/>
  <c r="L174" i="6"/>
  <c r="AG90" i="6"/>
  <c r="AG174" i="6"/>
  <c r="AS90" i="6"/>
  <c r="BH90" i="6"/>
  <c r="BE46" i="6"/>
  <c r="AP46" i="6"/>
  <c r="AB174" i="6"/>
  <c r="BO7" i="6"/>
  <c r="AH7" i="6"/>
  <c r="U174" i="6"/>
  <c r="BU90" i="6"/>
  <c r="BB7" i="6"/>
  <c r="AD7" i="6"/>
  <c r="BI298" i="6"/>
  <c r="M298" i="6"/>
  <c r="BR90" i="6"/>
  <c r="AK298" i="6"/>
  <c r="X298" i="6"/>
  <c r="BQ259" i="6"/>
  <c r="AS259" i="6"/>
  <c r="U259" i="6"/>
  <c r="F214" i="6"/>
  <c r="AE174" i="6"/>
  <c r="AK174" i="6"/>
  <c r="AS298" i="6"/>
  <c r="U298" i="6"/>
  <c r="BU298" i="6"/>
  <c r="AW298" i="6"/>
  <c r="Y298" i="6"/>
  <c r="F130" i="6"/>
  <c r="AQ174" i="6"/>
  <c r="BW174" i="6"/>
  <c r="AA174" i="6"/>
  <c r="AW90" i="6"/>
  <c r="U46" i="6"/>
  <c r="BN7" i="6"/>
  <c r="AP7" i="6"/>
  <c r="R7" i="6"/>
  <c r="BE259" i="6"/>
  <c r="AG259" i="6"/>
  <c r="AG258" i="6" s="1"/>
  <c r="BB174" i="6"/>
  <c r="AY90" i="6"/>
  <c r="BQ90" i="6"/>
  <c r="BF174" i="6"/>
  <c r="D130" i="6"/>
  <c r="D214" i="6"/>
  <c r="AM90" i="6"/>
  <c r="S90" i="6"/>
  <c r="R90" i="6"/>
  <c r="BW90" i="6"/>
  <c r="BH174" i="6"/>
  <c r="I90" i="6"/>
  <c r="F91" i="6"/>
  <c r="I174" i="6"/>
  <c r="F175" i="6"/>
  <c r="BW259" i="6"/>
  <c r="AY259" i="6"/>
  <c r="AA259" i="6"/>
  <c r="BO259" i="6"/>
  <c r="AQ259" i="6"/>
  <c r="S259" i="6"/>
  <c r="BH46" i="6"/>
  <c r="L46" i="6"/>
  <c r="BN259" i="6"/>
  <c r="AP259" i="6"/>
  <c r="R259" i="6"/>
  <c r="AZ46" i="6"/>
  <c r="AB46" i="6"/>
  <c r="BR7" i="6"/>
  <c r="AT7" i="6"/>
  <c r="V7" i="6"/>
  <c r="BK46" i="6"/>
  <c r="AM46" i="6"/>
  <c r="O46" i="6"/>
  <c r="F17" i="6"/>
  <c r="BE7" i="6"/>
  <c r="AG7" i="6"/>
  <c r="AG6" i="6" s="1"/>
  <c r="BC298" i="6"/>
  <c r="AE298" i="6"/>
  <c r="BU7" i="6"/>
  <c r="AW7" i="6"/>
  <c r="Y7" i="6"/>
  <c r="BN298" i="6"/>
  <c r="AP298" i="6"/>
  <c r="R298" i="6"/>
  <c r="BH7" i="6"/>
  <c r="BH6" i="6" s="1"/>
  <c r="AJ7" i="6"/>
  <c r="AJ6" i="6" s="1"/>
  <c r="L7" i="6"/>
  <c r="BR46" i="6"/>
  <c r="AT46" i="6"/>
  <c r="V46" i="6"/>
  <c r="AZ7" i="6"/>
  <c r="AB259" i="6"/>
  <c r="G90" i="6"/>
  <c r="D91" i="6"/>
  <c r="AS46" i="6"/>
  <c r="BK7" i="6"/>
  <c r="O7" i="6"/>
  <c r="D17" i="6"/>
  <c r="AE7" i="6"/>
  <c r="BH298" i="6"/>
  <c r="L298" i="6"/>
  <c r="BL298" i="6"/>
  <c r="AN298" i="6"/>
  <c r="P298" i="6"/>
  <c r="D34" i="6"/>
  <c r="BR259" i="6"/>
  <c r="AT259" i="6"/>
  <c r="V259" i="6"/>
  <c r="BK298" i="6"/>
  <c r="AM298" i="6"/>
  <c r="O298" i="6"/>
  <c r="F26" i="6"/>
  <c r="BO46" i="6"/>
  <c r="AQ46" i="6"/>
  <c r="S46" i="6"/>
  <c r="BU259" i="6"/>
  <c r="AW259" i="6"/>
  <c r="Y259" i="6"/>
  <c r="F61" i="6"/>
  <c r="BB46" i="6"/>
  <c r="AD46" i="6"/>
  <c r="BH259" i="6"/>
  <c r="AJ259" i="6"/>
  <c r="L259" i="6"/>
  <c r="BR298" i="6"/>
  <c r="AT298" i="6"/>
  <c r="V298" i="6"/>
  <c r="AZ259" i="6"/>
  <c r="AB7" i="6"/>
  <c r="G174" i="6"/>
  <c r="D175" i="6"/>
  <c r="AM7" i="6"/>
  <c r="BK259" i="6"/>
  <c r="AM259" i="6"/>
  <c r="O259" i="6"/>
  <c r="D26" i="6"/>
  <c r="BC259" i="6"/>
  <c r="AE259" i="6"/>
  <c r="AV46" i="6"/>
  <c r="BB259" i="6"/>
  <c r="AD259" i="6"/>
  <c r="D61" i="6"/>
  <c r="BL46" i="6"/>
  <c r="AN46" i="6"/>
  <c r="P46" i="6"/>
  <c r="BF7" i="6"/>
  <c r="AH259" i="6"/>
  <c r="J7" i="6"/>
  <c r="BW46" i="6"/>
  <c r="AY46" i="6"/>
  <c r="AA46" i="6"/>
  <c r="BQ7" i="6"/>
  <c r="BQ6" i="6" s="1"/>
  <c r="AS7" i="6"/>
  <c r="U7" i="6"/>
  <c r="BO298" i="6"/>
  <c r="AQ298" i="6"/>
  <c r="S298" i="6"/>
  <c r="BI7" i="6"/>
  <c r="AK7" i="6"/>
  <c r="M7" i="6"/>
  <c r="BB298" i="6"/>
  <c r="AD298" i="6"/>
  <c r="F34" i="6"/>
  <c r="BT7" i="6"/>
  <c r="BT6" i="6" s="1"/>
  <c r="AV7" i="6"/>
  <c r="X259" i="6"/>
  <c r="BF46" i="6"/>
  <c r="AH46" i="6"/>
  <c r="BL7" i="6"/>
  <c r="AN7" i="6"/>
  <c r="P7" i="6"/>
  <c r="BW7" i="6"/>
  <c r="AY7" i="6"/>
  <c r="AA7" i="6"/>
  <c r="AQ7" i="6"/>
  <c r="S7" i="6"/>
  <c r="AV298" i="6"/>
  <c r="AZ298" i="6"/>
  <c r="AB298" i="6"/>
  <c r="BF259" i="6"/>
  <c r="J259" i="6"/>
  <c r="BW298" i="6"/>
  <c r="AY298" i="6"/>
  <c r="AA298" i="6"/>
  <c r="BC46" i="6"/>
  <c r="AE46" i="6"/>
  <c r="BI259" i="6"/>
  <c r="AK259" i="6"/>
  <c r="M259" i="6"/>
  <c r="BN46" i="6"/>
  <c r="R46" i="6"/>
  <c r="BT259" i="6"/>
  <c r="BT258" i="6" s="1"/>
  <c r="AV259" i="6"/>
  <c r="X7" i="6"/>
  <c r="BF298" i="6"/>
  <c r="AH298" i="6"/>
  <c r="J298" i="6"/>
  <c r="BL259" i="6"/>
  <c r="AN259" i="6"/>
  <c r="P259" i="6"/>
  <c r="I46" i="6"/>
  <c r="F47" i="6"/>
  <c r="F300" i="6"/>
  <c r="I299" i="6"/>
  <c r="D279" i="6"/>
  <c r="G278" i="6"/>
  <c r="D278" i="6" s="1"/>
  <c r="D270" i="6"/>
  <c r="G269" i="6"/>
  <c r="D269" i="6" s="1"/>
  <c r="D261" i="6"/>
  <c r="G260" i="6"/>
  <c r="G7" i="6"/>
  <c r="D8" i="6"/>
  <c r="D314" i="6"/>
  <c r="G313" i="6"/>
  <c r="D313" i="6" s="1"/>
  <c r="D287" i="6"/>
  <c r="G286" i="6"/>
  <c r="D286" i="6" s="1"/>
  <c r="I278" i="6"/>
  <c r="F278" i="6" s="1"/>
  <c r="F279" i="6"/>
  <c r="F270" i="6"/>
  <c r="I269" i="6"/>
  <c r="F269" i="6" s="1"/>
  <c r="I260" i="6"/>
  <c r="F261" i="6"/>
  <c r="F8" i="6"/>
  <c r="I7" i="6"/>
  <c r="G299" i="6"/>
  <c r="D300" i="6"/>
  <c r="D47" i="6"/>
  <c r="G46" i="6"/>
  <c r="I313" i="6"/>
  <c r="F313" i="6" s="1"/>
  <c r="F314" i="6"/>
  <c r="I286" i="6"/>
  <c r="F286" i="6" s="1"/>
  <c r="F287" i="6"/>
  <c r="BI6" i="6" l="1"/>
  <c r="M6" i="6"/>
  <c r="AK6" i="6"/>
  <c r="AJ258" i="6"/>
  <c r="BQ258" i="6"/>
  <c r="X6" i="6"/>
  <c r="BE258" i="6"/>
  <c r="AS6" i="6"/>
  <c r="M258" i="6"/>
  <c r="AE6" i="6"/>
  <c r="AQ6" i="6"/>
  <c r="U6" i="6"/>
  <c r="BU258" i="6"/>
  <c r="BE6" i="6"/>
  <c r="BC6" i="6"/>
  <c r="BC258" i="6"/>
  <c r="AN258" i="6"/>
  <c r="O258" i="6"/>
  <c r="AD6" i="6"/>
  <c r="BU6" i="6"/>
  <c r="AK258" i="6"/>
  <c r="J6" i="6"/>
  <c r="BB6" i="6"/>
  <c r="Y6" i="6"/>
  <c r="R6" i="6"/>
  <c r="AM6" i="6"/>
  <c r="AW6" i="6"/>
  <c r="U258" i="6"/>
  <c r="AH6" i="6"/>
  <c r="O6" i="6"/>
  <c r="BO6" i="6"/>
  <c r="AY6" i="6"/>
  <c r="BL258" i="6"/>
  <c r="AP6" i="6"/>
  <c r="AA6" i="6"/>
  <c r="BL6" i="6"/>
  <c r="AV6" i="6"/>
  <c r="BI258" i="6"/>
  <c r="BH258" i="6"/>
  <c r="X258" i="6"/>
  <c r="AM258" i="6"/>
  <c r="D90" i="6"/>
  <c r="AS258" i="6"/>
  <c r="AZ6" i="6"/>
  <c r="L6" i="6"/>
  <c r="F90" i="6"/>
  <c r="AE258" i="6"/>
  <c r="P258" i="6"/>
  <c r="BN6" i="6"/>
  <c r="BW6" i="6"/>
  <c r="P6" i="6"/>
  <c r="AW258" i="6"/>
  <c r="BK258" i="6"/>
  <c r="D174" i="6"/>
  <c r="L258" i="6"/>
  <c r="AN6" i="6"/>
  <c r="AB6" i="6"/>
  <c r="AT258" i="6"/>
  <c r="F174" i="6"/>
  <c r="D46" i="6"/>
  <c r="Y258" i="6"/>
  <c r="BK6" i="6"/>
  <c r="F7" i="6"/>
  <c r="I6" i="6"/>
  <c r="F299" i="6"/>
  <c r="I298" i="6"/>
  <c r="F298" i="6" s="1"/>
  <c r="AH258" i="6"/>
  <c r="S6" i="6"/>
  <c r="V6" i="6"/>
  <c r="BO258" i="6"/>
  <c r="BW258" i="6"/>
  <c r="D299" i="6"/>
  <c r="G298" i="6"/>
  <c r="D298" i="6" s="1"/>
  <c r="F260" i="6"/>
  <c r="I259" i="6"/>
  <c r="F46" i="6"/>
  <c r="BF258" i="6"/>
  <c r="BB258" i="6"/>
  <c r="AZ258" i="6"/>
  <c r="BR258" i="6"/>
  <c r="BN258" i="6"/>
  <c r="AQ258" i="6"/>
  <c r="AY258" i="6"/>
  <c r="D260" i="6"/>
  <c r="G259" i="6"/>
  <c r="AV258" i="6"/>
  <c r="AD258" i="6"/>
  <c r="AB258" i="6"/>
  <c r="BR6" i="6"/>
  <c r="AP258" i="6"/>
  <c r="S258" i="6"/>
  <c r="AA258" i="6"/>
  <c r="D7" i="6"/>
  <c r="G6" i="6"/>
  <c r="J258" i="6"/>
  <c r="BF6" i="6"/>
  <c r="V258" i="6"/>
  <c r="AT6" i="6"/>
  <c r="R258" i="6"/>
  <c r="F6" i="6" l="1"/>
  <c r="D6" i="6"/>
  <c r="F259" i="6"/>
  <c r="I258" i="6"/>
  <c r="F258" i="6" s="1"/>
  <c r="G258" i="6"/>
  <c r="D258" i="6" s="1"/>
  <c r="D259" i="6"/>
</calcChain>
</file>

<file path=xl/sharedStrings.xml><?xml version="1.0" encoding="utf-8"?>
<sst xmlns="http://schemas.openxmlformats.org/spreadsheetml/2006/main" count="8933" uniqueCount="264">
  <si>
    <t>소  재  지</t>
  </si>
  <si>
    <t>/</t>
  </si>
  <si>
    <t>홍성군</t>
  </si>
  <si>
    <t>고암리</t>
  </si>
  <si>
    <t>대교리</t>
  </si>
  <si>
    <t>내법리</t>
  </si>
  <si>
    <t>내덕리</t>
  </si>
  <si>
    <t>용산리</t>
  </si>
  <si>
    <t>대동리</t>
  </si>
  <si>
    <t>석택리</t>
  </si>
  <si>
    <t>갈산리</t>
  </si>
  <si>
    <t>예산군</t>
  </si>
  <si>
    <t>신가리</t>
  </si>
  <si>
    <t>평촌리</t>
  </si>
  <si>
    <t>삽교리</t>
  </si>
  <si>
    <t>용동리</t>
  </si>
  <si>
    <t>하포리</t>
  </si>
  <si>
    <t>용리</t>
  </si>
  <si>
    <t>구만리</t>
  </si>
  <si>
    <t>상궁리</t>
  </si>
  <si>
    <t>당진군</t>
  </si>
  <si>
    <t>신리</t>
  </si>
  <si>
    <t>대합덕리</t>
  </si>
  <si>
    <t>신석리</t>
  </si>
  <si>
    <t>합덕리</t>
  </si>
  <si>
    <t>도리</t>
  </si>
  <si>
    <t>점원리</t>
  </si>
  <si>
    <t>대포리</t>
  </si>
  <si>
    <t>아산시</t>
  </si>
  <si>
    <t>신문리</t>
  </si>
  <si>
    <t>채신언리</t>
  </si>
  <si>
    <t>금성리</t>
  </si>
  <si>
    <t>해암리</t>
  </si>
  <si>
    <t>도흥리</t>
  </si>
  <si>
    <t>냉정리</t>
  </si>
  <si>
    <t>신현리</t>
  </si>
  <si>
    <t>월선리</t>
  </si>
  <si>
    <t>모원리</t>
  </si>
  <si>
    <t>백석포리</t>
  </si>
  <si>
    <t>구성리</t>
  </si>
  <si>
    <t>평택시</t>
  </si>
  <si>
    <t>기산리</t>
  </si>
  <si>
    <t>대안리</t>
  </si>
  <si>
    <t>황산리</t>
  </si>
  <si>
    <t>인광리</t>
  </si>
  <si>
    <t>송담리</t>
  </si>
  <si>
    <t>안중리</t>
  </si>
  <si>
    <t>대반리</t>
  </si>
  <si>
    <t>금곡리</t>
  </si>
  <si>
    <t>용성리</t>
  </si>
  <si>
    <t>죽리</t>
  </si>
  <si>
    <t>양교리</t>
  </si>
  <si>
    <t>토진리</t>
  </si>
  <si>
    <t>한산리</t>
  </si>
  <si>
    <t>화성시</t>
  </si>
  <si>
    <t>신왕리</t>
  </si>
  <si>
    <t>대양리</t>
  </si>
  <si>
    <t>사창리</t>
  </si>
  <si>
    <t>상두리</t>
  </si>
  <si>
    <t>화리현리</t>
  </si>
  <si>
    <t>방축리</t>
  </si>
  <si>
    <t>하길리</t>
  </si>
  <si>
    <t>평리</t>
  </si>
  <si>
    <t>제암리</t>
  </si>
  <si>
    <t>발안리</t>
  </si>
  <si>
    <t>고주리</t>
  </si>
  <si>
    <t>덕천리</t>
  </si>
  <si>
    <t>율암리</t>
  </si>
  <si>
    <t>노하리</t>
  </si>
  <si>
    <t>온석동</t>
  </si>
  <si>
    <t>활초동</t>
  </si>
  <si>
    <t>안석동</t>
  </si>
  <si>
    <t>신남동</t>
  </si>
  <si>
    <t>남양동</t>
  </si>
  <si>
    <t>원천동</t>
  </si>
  <si>
    <t>송정리</t>
  </si>
  <si>
    <t>시동</t>
  </si>
  <si>
    <t>문호동</t>
  </si>
  <si>
    <t>지  번</t>
  </si>
  <si>
    <t>지목</t>
  </si>
  <si>
    <t>소       유       자</t>
  </si>
  <si>
    <t>관       계       인</t>
  </si>
  <si>
    <t>지하심도(m)</t>
  </si>
  <si>
    <t>주          소</t>
  </si>
  <si>
    <t>성   명</t>
  </si>
  <si>
    <t>종 류</t>
  </si>
  <si>
    <t>주         소</t>
  </si>
  <si>
    <t>성  명</t>
  </si>
  <si>
    <t>합   계</t>
    <phoneticPr fontId="66" type="noConversion"/>
  </si>
  <si>
    <t>지  목  별</t>
    <phoneticPr fontId="66" type="noConversion"/>
  </si>
  <si>
    <t>답</t>
    <phoneticPr fontId="66" type="noConversion"/>
  </si>
  <si>
    <t>전</t>
    <phoneticPr fontId="66" type="noConversion"/>
  </si>
  <si>
    <t>임야</t>
    <phoneticPr fontId="66" type="noConversion"/>
  </si>
  <si>
    <t>대지</t>
    <phoneticPr fontId="66" type="noConversion"/>
  </si>
  <si>
    <t>구거</t>
    <phoneticPr fontId="66" type="noConversion"/>
  </si>
  <si>
    <t>도로</t>
    <phoneticPr fontId="66" type="noConversion"/>
  </si>
  <si>
    <t>목장용지</t>
    <phoneticPr fontId="66" type="noConversion"/>
  </si>
  <si>
    <t>묘지</t>
    <phoneticPr fontId="66" type="noConversion"/>
  </si>
  <si>
    <t>유지</t>
    <phoneticPr fontId="66" type="noConversion"/>
  </si>
  <si>
    <t>잡종지</t>
    <phoneticPr fontId="66" type="noConversion"/>
  </si>
  <si>
    <t>수도용지</t>
    <phoneticPr fontId="66" type="noConversion"/>
  </si>
  <si>
    <t>제방</t>
    <phoneticPr fontId="66" type="noConversion"/>
  </si>
  <si>
    <t>하천</t>
    <phoneticPr fontId="66" type="noConversion"/>
  </si>
  <si>
    <t>철도</t>
    <phoneticPr fontId="66" type="noConversion"/>
  </si>
  <si>
    <t>체육용지</t>
    <phoneticPr fontId="66" type="noConversion"/>
  </si>
  <si>
    <t>구    분</t>
    <phoneticPr fontId="66" type="noConversion"/>
  </si>
  <si>
    <t>필지</t>
    <phoneticPr fontId="66" type="noConversion"/>
  </si>
  <si>
    <t>/</t>
    <phoneticPr fontId="66" type="noConversion"/>
  </si>
  <si>
    <t>면적</t>
    <phoneticPr fontId="52" type="noConversion"/>
  </si>
  <si>
    <t>총   계</t>
    <phoneticPr fontId="66" type="noConversion"/>
  </si>
  <si>
    <t>국토해양부</t>
    <phoneticPr fontId="66" type="noConversion"/>
  </si>
  <si>
    <t>기획재정부</t>
    <phoneticPr fontId="66" type="noConversion"/>
  </si>
  <si>
    <t>농림수산식품부</t>
    <phoneticPr fontId="66" type="noConversion"/>
  </si>
  <si>
    <t>/</t>
    <phoneticPr fontId="66" type="noConversion"/>
  </si>
  <si>
    <t>교육과학기술부</t>
    <phoneticPr fontId="66" type="noConversion"/>
  </si>
  <si>
    <t>산림청</t>
    <phoneticPr fontId="66" type="noConversion"/>
  </si>
  <si>
    <t>국방부</t>
    <phoneticPr fontId="66" type="noConversion"/>
  </si>
  <si>
    <t>국세청</t>
    <phoneticPr fontId="66" type="noConversion"/>
  </si>
  <si>
    <t>경기도</t>
    <phoneticPr fontId="66" type="noConversion"/>
  </si>
  <si>
    <t>충청남도</t>
    <phoneticPr fontId="66" type="noConversion"/>
  </si>
  <si>
    <t>당진시</t>
    <phoneticPr fontId="66" type="noConversion"/>
  </si>
  <si>
    <t>아산시</t>
    <phoneticPr fontId="66" type="noConversion"/>
  </si>
  <si>
    <t>예산군</t>
    <phoneticPr fontId="66" type="noConversion"/>
  </si>
  <si>
    <t>평택시</t>
    <phoneticPr fontId="66" type="noConversion"/>
  </si>
  <si>
    <t>홍성군</t>
    <phoneticPr fontId="66" type="noConversion"/>
  </si>
  <si>
    <t>화성시</t>
    <phoneticPr fontId="66" type="noConversion"/>
  </si>
  <si>
    <t>한국농어촌공사</t>
    <phoneticPr fontId="66" type="noConversion"/>
  </si>
  <si>
    <t>기타</t>
    <phoneticPr fontId="66" type="noConversion"/>
  </si>
  <si>
    <t>합   계</t>
    <phoneticPr fontId="66" type="noConversion"/>
  </si>
  <si>
    <t>지 목 별  합 계 (1)</t>
    <phoneticPr fontId="66" type="noConversion"/>
  </si>
  <si>
    <t>지 목 별  합 계 (2)</t>
    <phoneticPr fontId="66" type="noConversion"/>
  </si>
  <si>
    <t>답</t>
    <phoneticPr fontId="66" type="noConversion"/>
  </si>
  <si>
    <t>전</t>
    <phoneticPr fontId="66" type="noConversion"/>
  </si>
  <si>
    <t>과수원</t>
    <phoneticPr fontId="66" type="noConversion"/>
  </si>
  <si>
    <t>임야</t>
    <phoneticPr fontId="66" type="noConversion"/>
  </si>
  <si>
    <t>대지</t>
    <phoneticPr fontId="66" type="noConversion"/>
  </si>
  <si>
    <t>구거</t>
    <phoneticPr fontId="66" type="noConversion"/>
  </si>
  <si>
    <t>도로</t>
    <phoneticPr fontId="66" type="noConversion"/>
  </si>
  <si>
    <t>목장용지</t>
    <phoneticPr fontId="66" type="noConversion"/>
  </si>
  <si>
    <t>묘지</t>
    <phoneticPr fontId="66" type="noConversion"/>
  </si>
  <si>
    <t>유지</t>
    <phoneticPr fontId="66" type="noConversion"/>
  </si>
  <si>
    <t>잡종지</t>
    <phoneticPr fontId="66" type="noConversion"/>
  </si>
  <si>
    <t>공장</t>
    <phoneticPr fontId="66" type="noConversion"/>
  </si>
  <si>
    <t>수도용지</t>
    <phoneticPr fontId="66" type="noConversion"/>
  </si>
  <si>
    <t>제방</t>
    <phoneticPr fontId="66" type="noConversion"/>
  </si>
  <si>
    <t>종교용지</t>
    <phoneticPr fontId="66" type="noConversion"/>
  </si>
  <si>
    <t>주유소</t>
    <phoneticPr fontId="66" type="noConversion"/>
  </si>
  <si>
    <t>양어장</t>
    <phoneticPr fontId="66" type="noConversion"/>
  </si>
  <si>
    <t>염전</t>
    <phoneticPr fontId="66" type="noConversion"/>
  </si>
  <si>
    <t>창고용지</t>
    <phoneticPr fontId="66" type="noConversion"/>
  </si>
  <si>
    <t>하천</t>
    <phoneticPr fontId="66" type="noConversion"/>
  </si>
  <si>
    <t>철도</t>
    <phoneticPr fontId="66" type="noConversion"/>
  </si>
  <si>
    <t>체육용지</t>
    <phoneticPr fontId="66" type="noConversion"/>
  </si>
  <si>
    <t>기타용지</t>
    <phoneticPr fontId="66" type="noConversion"/>
  </si>
  <si>
    <t>구    분</t>
    <phoneticPr fontId="66" type="noConversion"/>
  </si>
  <si>
    <t>필지</t>
    <phoneticPr fontId="66" type="noConversion"/>
  </si>
  <si>
    <t>/</t>
    <phoneticPr fontId="66" type="noConversion"/>
  </si>
  <si>
    <t>면적</t>
    <phoneticPr fontId="52" type="noConversion"/>
  </si>
  <si>
    <t>총   계</t>
    <phoneticPr fontId="66" type="noConversion"/>
  </si>
  <si>
    <t>충청남도</t>
    <phoneticPr fontId="66" type="noConversion"/>
  </si>
  <si>
    <t>경기도</t>
    <phoneticPr fontId="66" type="noConversion"/>
  </si>
  <si>
    <t>임 대 용 지  집 계 표 (총 괄)</t>
  </si>
  <si>
    <t>임 대 용 지  집 계 표 (총 괄)</t>
    <phoneticPr fontId="66" type="noConversion"/>
  </si>
  <si>
    <t>임 대 용 지  집 계 표 (국유지)</t>
  </si>
  <si>
    <t>임 대 용 지  집 계 표 (국유지)</t>
    <phoneticPr fontId="66" type="noConversion"/>
  </si>
  <si>
    <t>임 대 용 지  집 계 표 (공유지)</t>
  </si>
  <si>
    <t>임 대 용 지  집 계 표 (공유지)</t>
    <phoneticPr fontId="66" type="noConversion"/>
  </si>
  <si>
    <t>임 대 용 지  집 계 표 (사유지)</t>
  </si>
  <si>
    <t>임 대 용 지  집 계 표 (사유지)</t>
    <phoneticPr fontId="66" type="noConversion"/>
  </si>
  <si>
    <t>국 공 유 지  집 계 표 (임대용지)</t>
    <phoneticPr fontId="66" type="noConversion"/>
  </si>
  <si>
    <t>지식경제부</t>
    <phoneticPr fontId="66" type="noConversion"/>
  </si>
  <si>
    <t>한국철도공사</t>
    <phoneticPr fontId="66" type="noConversion"/>
  </si>
  <si>
    <t>무지번</t>
    <phoneticPr fontId="66" type="noConversion"/>
  </si>
  <si>
    <t>비고</t>
    <phoneticPr fontId="52" type="noConversion"/>
  </si>
  <si>
    <t>변경사유</t>
    <phoneticPr fontId="52" type="noConversion"/>
  </si>
  <si>
    <t>번호</t>
    <phoneticPr fontId="52" type="noConversion"/>
  </si>
  <si>
    <t>소 재 지</t>
    <phoneticPr fontId="52" type="noConversion"/>
  </si>
  <si>
    <t>구분지상권</t>
    <phoneticPr fontId="52" type="noConversion"/>
  </si>
  <si>
    <t>평균해수면기준
( )m~( )m까지</t>
    <phoneticPr fontId="52" type="noConversion"/>
  </si>
  <si>
    <t>계</t>
    <phoneticPr fontId="75" type="noConversion"/>
  </si>
  <si>
    <t>비 고</t>
    <phoneticPr fontId="52" type="noConversion"/>
  </si>
  <si>
    <t>답</t>
    <phoneticPr fontId="75" type="noConversion"/>
  </si>
  <si>
    <t>분할의뢰 내역</t>
    <phoneticPr fontId="52" type="noConversion"/>
  </si>
  <si>
    <t>고시일자</t>
    <phoneticPr fontId="75" type="noConversion"/>
  </si>
  <si>
    <t>원면적(㎡)</t>
    <phoneticPr fontId="52" type="noConversion"/>
  </si>
  <si>
    <t>편입면적(㎡)</t>
    <phoneticPr fontId="52" type="noConversion"/>
  </si>
  <si>
    <t>전</t>
    <phoneticPr fontId="75" type="noConversion"/>
  </si>
  <si>
    <t>임</t>
    <phoneticPr fontId="75" type="noConversion"/>
  </si>
  <si>
    <t>화성</t>
    <phoneticPr fontId="75" type="noConversion"/>
  </si>
  <si>
    <t>향남읍</t>
    <phoneticPr fontId="75" type="noConversion"/>
  </si>
  <si>
    <t>제암리</t>
    <phoneticPr fontId="75" type="noConversion"/>
  </si>
  <si>
    <t>340-2</t>
    <phoneticPr fontId="75" type="noConversion"/>
  </si>
  <si>
    <t>경기도 평택시 고덕면 고덕북로121-43, 3층 301호(브라운스톤)</t>
    <phoneticPr fontId="75" type="noConversion"/>
  </si>
  <si>
    <t>남상유</t>
    <phoneticPr fontId="75" type="noConversion"/>
  </si>
  <si>
    <t>국토교통부</t>
    <phoneticPr fontId="75" type="noConversion"/>
  </si>
  <si>
    <t>팔탄</t>
    <phoneticPr fontId="75" type="noConversion"/>
  </si>
  <si>
    <t>덕천</t>
    <phoneticPr fontId="75" type="noConversion"/>
  </si>
  <si>
    <t>답</t>
    <phoneticPr fontId="75" type="noConversion"/>
  </si>
  <si>
    <t>71-3</t>
    <phoneticPr fontId="75" type="noConversion"/>
  </si>
  <si>
    <t>수원시 권선구 탑동 25-30</t>
    <phoneticPr fontId="75" type="noConversion"/>
  </si>
  <si>
    <t>김종희</t>
    <phoneticPr fontId="75" type="noConversion"/>
  </si>
  <si>
    <t>노하</t>
    <phoneticPr fontId="75" type="noConversion"/>
  </si>
  <si>
    <t>구</t>
    <phoneticPr fontId="75" type="noConversion"/>
  </si>
  <si>
    <t>농축산부</t>
    <phoneticPr fontId="75" type="noConversion"/>
  </si>
  <si>
    <t>국</t>
    <phoneticPr fontId="75" type="noConversion"/>
  </si>
  <si>
    <t>1204</t>
    <phoneticPr fontId="75" type="noConversion"/>
  </si>
  <si>
    <t>1205</t>
    <phoneticPr fontId="75" type="noConversion"/>
  </si>
  <si>
    <t>서울 논현동 63-2</t>
    <phoneticPr fontId="75" type="noConversion"/>
  </si>
  <si>
    <t>박영희</t>
    <phoneticPr fontId="75" type="noConversion"/>
  </si>
  <si>
    <t>산108</t>
    <phoneticPr fontId="75" type="noConversion"/>
  </si>
  <si>
    <t>화성시 팔탄면 노하리 523</t>
    <phoneticPr fontId="75" type="noConversion"/>
  </si>
  <si>
    <t>수성이씨참판공파종중</t>
    <phoneticPr fontId="75" type="noConversion"/>
  </si>
  <si>
    <t>남양</t>
    <phoneticPr fontId="75" type="noConversion"/>
  </si>
  <si>
    <t>온석</t>
    <phoneticPr fontId="75" type="noConversion"/>
  </si>
  <si>
    <t>415</t>
    <phoneticPr fontId="75" type="noConversion"/>
  </si>
  <si>
    <t>경기도 화성시 남양읍 온석리 369</t>
    <phoneticPr fontId="75" type="noConversion"/>
  </si>
  <si>
    <t>배금진</t>
    <phoneticPr fontId="75" type="noConversion"/>
  </si>
  <si>
    <t>415-1</t>
    <phoneticPr fontId="75" type="noConversion"/>
  </si>
  <si>
    <t>화성시 봉담읍 왕림리 451</t>
    <phoneticPr fontId="75" type="noConversion"/>
  </si>
  <si>
    <t>홍금선외 5인</t>
    <phoneticPr fontId="75" type="noConversion"/>
  </si>
  <si>
    <t>415-10</t>
    <phoneticPr fontId="75" type="noConversion"/>
  </si>
  <si>
    <t>도</t>
    <phoneticPr fontId="75" type="noConversion"/>
  </si>
  <si>
    <t>경기도 화성시 현대기아로 125번길 104(온석동)</t>
    <phoneticPr fontId="75" type="noConversion"/>
  </si>
  <si>
    <t>㈜대진실업외2인</t>
    <phoneticPr fontId="75" type="noConversion"/>
  </si>
  <si>
    <t>홍현선외2인</t>
    <phoneticPr fontId="75" type="noConversion"/>
  </si>
  <si>
    <t>장</t>
    <phoneticPr fontId="75" type="noConversion"/>
  </si>
  <si>
    <t>415-3</t>
    <phoneticPr fontId="75" type="noConversion"/>
  </si>
  <si>
    <t>산85-1</t>
    <phoneticPr fontId="75" type="noConversion"/>
  </si>
  <si>
    <t>임</t>
    <phoneticPr fontId="75" type="noConversion"/>
  </si>
  <si>
    <t>산85-2</t>
  </si>
  <si>
    <t>도</t>
    <phoneticPr fontId="75" type="noConversion"/>
  </si>
  <si>
    <t>산103-3</t>
    <phoneticPr fontId="75" type="noConversion"/>
  </si>
  <si>
    <t>산87-4</t>
    <phoneticPr fontId="75" type="noConversion"/>
  </si>
  <si>
    <t>임</t>
    <phoneticPr fontId="75" type="noConversion"/>
  </si>
  <si>
    <t>㈜대진실업외3인</t>
  </si>
  <si>
    <t>서울 송파구 방이동 89 올림픽선수기자촌아파트 132-606</t>
    <phoneticPr fontId="75" type="noConversion"/>
  </si>
  <si>
    <t>김현희외5인</t>
    <phoneticPr fontId="75" type="noConversion"/>
  </si>
  <si>
    <t>홍천용씨세항공파종중</t>
    <phoneticPr fontId="75" type="noConversion"/>
  </si>
  <si>
    <t>국</t>
    <phoneticPr fontId="75" type="noConversion"/>
  </si>
  <si>
    <t>수원시 장안구 송죽동 88</t>
    <phoneticPr fontId="75" type="noConversion"/>
  </si>
  <si>
    <t>정해월</t>
    <phoneticPr fontId="75" type="noConversion"/>
  </si>
  <si>
    <t>경기 군포시 금정동 871-7 소원아파트 378-1303</t>
    <phoneticPr fontId="75" type="noConversion"/>
  </si>
  <si>
    <t>경기도 화성시 남양읍 현대기아로 229</t>
    <phoneticPr fontId="75" type="noConversion"/>
  </si>
  <si>
    <t>산2-1</t>
    <phoneticPr fontId="75" type="noConversion"/>
  </si>
  <si>
    <t>임</t>
    <phoneticPr fontId="75" type="noConversion"/>
  </si>
  <si>
    <t>산림청</t>
    <phoneticPr fontId="75" type="noConversion"/>
  </si>
  <si>
    <t>369</t>
    <phoneticPr fontId="75" type="noConversion"/>
  </si>
  <si>
    <t>369-2</t>
    <phoneticPr fontId="75" type="noConversion"/>
  </si>
  <si>
    <t>답</t>
    <phoneticPr fontId="75" type="noConversion"/>
  </si>
  <si>
    <t>김영철</t>
    <phoneticPr fontId="75" type="noConversion"/>
  </si>
  <si>
    <t>경기도 용인시 수지구 수풍로23번길 25, 102동 1004호(풍덕천동,건영아파트)</t>
    <phoneticPr fontId="75" type="noConversion"/>
  </si>
  <si>
    <t>415-4</t>
    <phoneticPr fontId="75" type="noConversion"/>
  </si>
  <si>
    <t>415-2</t>
  </si>
  <si>
    <t>홍현선외1인</t>
    <phoneticPr fontId="75" type="noConversion"/>
  </si>
  <si>
    <t xml:space="preserve"> 추가</t>
    <phoneticPr fontId="75" type="noConversion"/>
  </si>
  <si>
    <t>산107-2</t>
    <phoneticPr fontId="75" type="noConversion"/>
  </si>
  <si>
    <t>산107-4</t>
    <phoneticPr fontId="75" type="noConversion"/>
  </si>
  <si>
    <t>261-2</t>
    <phoneticPr fontId="75" type="noConversion"/>
  </si>
  <si>
    <t>임</t>
    <phoneticPr fontId="75" type="noConversion"/>
  </si>
  <si>
    <t>국</t>
    <phoneticPr fontId="75" type="noConversion"/>
  </si>
  <si>
    <t>산림청</t>
    <phoneticPr fontId="75" type="noConversion"/>
  </si>
  <si>
    <t>소유자&lt;28인&gt;</t>
    <phoneticPr fontId="75" type="noConversion"/>
  </si>
  <si>
    <t>21필지</t>
    <phoneticPr fontId="75" type="noConversion"/>
  </si>
  <si>
    <t>열람공고 의뢰목록 (서해선복선전철건설사업, 제9공구)</t>
    <phoneticPr fontId="7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</si>
</sst>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7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_-&quot;?&quot;* #,##0_-;\-&quot;?&quot;* #,##0_-;_-&quot;?&quot;* &quot;-&quot;_-;_-@_-"/>
    <numFmt numFmtId="177" formatCode="_ * #,##0_ ;_ * \-#,##0_ ;_ * &quot;-&quot;_ ;_ @_ "/>
    <numFmt numFmtId="178" formatCode="_ * #,##0.00_ ;_ * \-#,##0.00_ ;_ * &quot;-&quot;??_ ;_ @_ "/>
    <numFmt numFmtId="179" formatCode="_-* #,##0.0_-;\-* #,##0.0_-;_-* &quot;-&quot;?_-;_-@_-"/>
    <numFmt numFmtId="180" formatCode="#,##0_ "/>
    <numFmt numFmtId="181" formatCode="#,##0.0_);[Red]\(#,##0.0\)"/>
    <numFmt numFmtId="182" formatCode="_-* #,##0.0_-;\-* #,##0.0_-;_-* &quot;-&quot;_-;_-@_-"/>
    <numFmt numFmtId="183" formatCode="#,##0_);[Red]\(#,##0\)"/>
    <numFmt numFmtId="184" formatCode="_ * #,##0_ ;_ * &quot;₩&quot;\-#,##0_ ;_ * &quot;-&quot;_ ;_ @_ "/>
    <numFmt numFmtId="185" formatCode="_ &quot;₩&quot;* #,##0.00_ ;_ &quot;₩&quot;* &quot;₩&quot;&quot;₩&quot;&quot;₩&quot;&quot;₩&quot;\-#,##0.00_ ;_ &quot;₩&quot;* &quot;-&quot;??_ ;_ @_ "/>
    <numFmt numFmtId="186" formatCode="_ * #,##0.00_ ;_ * &quot;₩&quot;\-#,##0.00_ ;_ * &quot;-&quot;??_ ;_ @_ "/>
    <numFmt numFmtId="187" formatCode="&quot;₩&quot;#,##0.00;&quot;₩&quot;\-#,##0.00"/>
    <numFmt numFmtId="188" formatCode="_-[$€-2]* #,##0.00_-;\-[$€-2]* #,##0.00_-;_-[$€-2]* &quot;-&quot;??_-"/>
    <numFmt numFmtId="189" formatCode="0.00&quot;m&quot;"/>
  </numFmts>
  <fonts count="124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0"/>
      <name val="굴림체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0"/>
      <color indexed="8"/>
      <name val="굴림체"/>
      <family val="3"/>
      <charset val="129"/>
    </font>
    <font>
      <sz val="1"/>
      <name val="돋움"/>
      <family val="3"/>
      <charset val="129"/>
    </font>
    <font>
      <sz val="10"/>
      <color indexed="8"/>
      <name val="굴림"/>
      <family val="3"/>
      <charset val="129"/>
    </font>
    <font>
      <sz val="11"/>
      <color indexed="8"/>
      <name val="맑은 고딕"/>
      <family val="3"/>
      <charset val="129"/>
    </font>
    <font>
      <sz val="10"/>
      <color indexed="8"/>
      <name val="굴림체"/>
      <family val="3"/>
      <charset val="129"/>
    </font>
    <font>
      <b/>
      <sz val="10"/>
      <color indexed="52"/>
      <name val="굴림체"/>
      <family val="3"/>
      <charset val="129"/>
    </font>
    <font>
      <sz val="10"/>
      <color indexed="60"/>
      <name val="굴림체"/>
      <family val="3"/>
      <charset val="129"/>
    </font>
    <font>
      <sz val="10"/>
      <color indexed="52"/>
      <name val="굴림체"/>
      <family val="3"/>
      <charset val="129"/>
    </font>
    <font>
      <b/>
      <sz val="15"/>
      <color indexed="56"/>
      <name val="굴림체"/>
      <family val="3"/>
      <charset val="129"/>
    </font>
    <font>
      <b/>
      <sz val="13"/>
      <color indexed="56"/>
      <name val="굴림체"/>
      <family val="3"/>
      <charset val="129"/>
    </font>
    <font>
      <b/>
      <sz val="11"/>
      <color indexed="56"/>
      <name val="굴림체"/>
      <family val="3"/>
      <charset val="129"/>
    </font>
    <font>
      <b/>
      <sz val="18"/>
      <color indexed="56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굴림체"/>
      <family val="3"/>
      <charset val="129"/>
    </font>
    <font>
      <sz val="10"/>
      <color theme="0"/>
      <name val="굴림체"/>
      <family val="3"/>
      <charset val="129"/>
    </font>
    <font>
      <sz val="10"/>
      <color rgb="FFFF0000"/>
      <name val="굴림체"/>
      <family val="3"/>
      <charset val="129"/>
    </font>
    <font>
      <sz val="10"/>
      <color rgb="FF9C0006"/>
      <name val="굴림체"/>
      <family val="3"/>
      <charset val="129"/>
    </font>
    <font>
      <i/>
      <sz val="10"/>
      <color rgb="FF7F7F7F"/>
      <name val="굴림체"/>
      <family val="3"/>
      <charset val="129"/>
    </font>
    <font>
      <b/>
      <sz val="10"/>
      <color theme="0"/>
      <name val="굴림체"/>
      <family val="3"/>
      <charset val="129"/>
    </font>
    <font>
      <b/>
      <sz val="10"/>
      <color theme="1"/>
      <name val="굴림체"/>
      <family val="3"/>
      <charset val="129"/>
    </font>
    <font>
      <sz val="10"/>
      <color rgb="FF3F3F76"/>
      <name val="굴림체"/>
      <family val="3"/>
      <charset val="129"/>
    </font>
    <font>
      <sz val="10"/>
      <color rgb="FF006100"/>
      <name val="굴림체"/>
      <family val="3"/>
      <charset val="129"/>
    </font>
    <font>
      <b/>
      <sz val="10"/>
      <color rgb="FF3F3F3F"/>
      <name val="굴림체"/>
      <family val="3"/>
      <charset val="129"/>
    </font>
    <font>
      <sz val="8"/>
      <color theme="1"/>
      <name val="돋움"/>
      <family val="3"/>
      <charset val="129"/>
    </font>
    <font>
      <b/>
      <sz val="8"/>
      <color theme="1"/>
      <name val="돋움"/>
      <family val="3"/>
      <charset val="129"/>
    </font>
    <font>
      <sz val="8"/>
      <name val="돋움"/>
      <family val="3"/>
      <charset val="129"/>
    </font>
    <font>
      <u/>
      <sz val="8.25"/>
      <color indexed="12"/>
      <name val="돋움"/>
      <family val="3"/>
      <charset val="129"/>
    </font>
    <font>
      <b/>
      <sz val="10"/>
      <color rgb="FFFA7D00"/>
      <name val="굴림체"/>
      <family val="3"/>
      <charset val="129"/>
    </font>
    <font>
      <sz val="10"/>
      <color rgb="FF9C6500"/>
      <name val="굴림체"/>
      <family val="3"/>
      <charset val="129"/>
    </font>
    <font>
      <sz val="10"/>
      <color rgb="FFFA7D00"/>
      <name val="굴림체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굴림체"/>
      <family val="3"/>
      <charset val="129"/>
    </font>
    <font>
      <b/>
      <sz val="13"/>
      <color theme="3"/>
      <name val="굴림체"/>
      <family val="3"/>
      <charset val="129"/>
    </font>
    <font>
      <b/>
      <sz val="11"/>
      <color theme="3"/>
      <name val="굴림체"/>
      <family val="3"/>
      <charset val="129"/>
    </font>
    <font>
      <sz val="8"/>
      <name val="맑은 고딕"/>
      <family val="3"/>
      <charset val="129"/>
      <scheme val="minor"/>
    </font>
    <font>
      <b/>
      <sz val="25"/>
      <color theme="1"/>
      <name val="돋움"/>
      <family val="3"/>
      <charset val="129"/>
    </font>
    <font>
      <b/>
      <sz val="20"/>
      <color theme="1"/>
      <name val="돋움"/>
      <family val="3"/>
      <charset val="129"/>
    </font>
    <font>
      <sz val="9"/>
      <color theme="1"/>
      <name val="돋움"/>
      <family val="3"/>
      <charset val="129"/>
    </font>
    <font>
      <sz val="9"/>
      <name val="돋움"/>
      <family val="3"/>
      <charset val="129"/>
    </font>
    <font>
      <b/>
      <sz val="10"/>
      <name val="돋움"/>
      <family val="3"/>
      <charset val="129"/>
    </font>
    <font>
      <b/>
      <sz val="9"/>
      <color theme="1"/>
      <name val="돋움"/>
      <family val="3"/>
      <charset val="129"/>
    </font>
    <font>
      <b/>
      <sz val="9"/>
      <name val="돋움"/>
      <family val="3"/>
      <charset val="129"/>
    </font>
    <font>
      <sz val="12"/>
      <name val="Times New Roman"/>
      <family val="1"/>
    </font>
    <font>
      <sz val="11"/>
      <color theme="0"/>
      <name val="맑은 고딕"/>
      <family val="3"/>
      <charset val="129"/>
      <scheme val="minor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0"/>
      <name val="MS Sans Serif"/>
      <family val="2"/>
    </font>
    <font>
      <sz val="12"/>
      <name val="System"/>
      <family val="2"/>
      <charset val="129"/>
    </font>
    <font>
      <sz val="8"/>
      <name val="Arial"/>
      <family val="2"/>
    </font>
    <font>
      <b/>
      <sz val="12"/>
      <name val="Arial"/>
      <family val="2"/>
    </font>
    <font>
      <b/>
      <sz val="18"/>
      <name val="Arial"/>
      <family val="2"/>
    </font>
    <font>
      <u/>
      <sz val="10"/>
      <color indexed="12"/>
      <name val="MS Sans Serif"/>
      <family val="2"/>
    </font>
    <font>
      <b/>
      <sz val="11"/>
      <name val="Helv"/>
      <family val="2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4"/>
      <name val="뼻뮝"/>
      <family val="1"/>
      <charset val="129"/>
    </font>
    <font>
      <sz val="11"/>
      <color rgb="FF9C6500"/>
      <name val="맑은 고딕"/>
      <family val="3"/>
      <charset val="129"/>
      <scheme val="minor"/>
    </font>
    <font>
      <sz val="12"/>
      <name val="뼻뮝"/>
      <family val="1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indexed="8"/>
      <name val="Arial"/>
      <family val="2"/>
    </font>
    <font>
      <sz val="11"/>
      <name val="굴림"/>
      <family val="3"/>
      <charset val="129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u/>
      <sz val="18"/>
      <color theme="1"/>
      <name val="HY수평선B"/>
      <family val="1"/>
      <charset val="129"/>
    </font>
    <font>
      <sz val="10"/>
      <color theme="1"/>
      <name val="굴림"/>
      <family val="3"/>
      <charset val="129"/>
    </font>
    <font>
      <sz val="10"/>
      <name val="굴림"/>
      <family val="3"/>
      <charset val="129"/>
    </font>
    <font>
      <sz val="10"/>
      <color theme="1"/>
      <name val="HY신명조"/>
      <family val="1"/>
      <charset val="129"/>
    </font>
    <font>
      <sz val="10"/>
      <name val="HY신명조"/>
      <family val="1"/>
      <charset val="129"/>
    </font>
    <font>
      <b/>
      <sz val="10"/>
      <color theme="1"/>
      <name val="HY신명조"/>
      <family val="1"/>
      <charset val="129"/>
    </font>
    <font>
      <b/>
      <sz val="10"/>
      <name val="HY신명조"/>
      <family val="1"/>
      <charset val="129"/>
    </font>
    <font>
      <sz val="8"/>
      <color theme="1"/>
      <name val="굴림"/>
      <family val="3"/>
      <charset val="129"/>
    </font>
    <font>
      <sz val="8"/>
      <name val="굴림"/>
      <family val="3"/>
      <charset val="129"/>
    </font>
  </fonts>
  <fills count="6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double">
        <color indexed="64"/>
      </top>
      <bottom/>
      <diagonal/>
    </border>
  </borders>
  <cellStyleXfs count="26915">
    <xf numFmtId="0" fontId="0" fillId="0" borderId="0">
      <alignment vertical="center"/>
    </xf>
    <xf numFmtId="0" fontId="18" fillId="2" borderId="0" applyNumberFormat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54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54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54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54" fillId="23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54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54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54" fillId="24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54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54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54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55" fillId="12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55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5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45" fillId="7" borderId="10" applyNumberFormat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57" fillId="3" borderId="0" applyNumberFormat="0" applyBorder="0" applyAlignment="0" applyProtection="0">
      <alignment vertical="center"/>
    </xf>
    <xf numFmtId="0" fontId="19" fillId="20" borderId="2" applyNumberFormat="0" applyFont="0" applyAlignment="0" applyProtection="0">
      <alignment vertical="center"/>
    </xf>
    <xf numFmtId="0" fontId="19" fillId="20" borderId="2" applyNumberFormat="0" applyFont="0" applyAlignment="0" applyProtection="0">
      <alignment vertical="center"/>
    </xf>
    <xf numFmtId="0" fontId="20" fillId="20" borderId="2" applyNumberFormat="0" applyFont="0" applyAlignment="0" applyProtection="0">
      <alignment vertical="center"/>
    </xf>
    <xf numFmtId="0" fontId="40" fillId="26" borderId="11" applyNumberFormat="0" applyFont="0" applyAlignment="0" applyProtection="0">
      <alignment vertical="center"/>
    </xf>
    <xf numFmtId="0" fontId="44" fillId="26" borderId="11" applyNumberFormat="0" applyFont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46" fillId="27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29" fillId="22" borderId="3" applyNumberFormat="0" applyAlignment="0" applyProtection="0">
      <alignment vertical="center"/>
    </xf>
    <xf numFmtId="0" fontId="59" fillId="28" borderId="12" applyNumberFormat="0" applyAlignment="0" applyProtection="0">
      <alignment vertical="center"/>
    </xf>
    <xf numFmtId="41" fontId="19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/>
    <xf numFmtId="41" fontId="39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0" fontId="30" fillId="0" borderId="4" applyNumberFormat="0" applyFill="0" applyAlignment="0" applyProtection="0">
      <alignment vertical="center"/>
    </xf>
    <xf numFmtId="0" fontId="47" fillId="0" borderId="4" applyNumberFormat="0" applyFill="0" applyAlignment="0" applyProtection="0">
      <alignment vertical="center"/>
    </xf>
    <xf numFmtId="0" fontId="31" fillId="0" borderId="5" applyNumberFormat="0" applyFill="0" applyAlignment="0" applyProtection="0">
      <alignment vertical="center"/>
    </xf>
    <xf numFmtId="0" fontId="60" fillId="0" borderId="5" applyNumberFormat="0" applyFill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61" fillId="7" borderId="10" applyNumberFormat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34" fillId="0" borderId="6" applyNumberFormat="0" applyFill="0" applyAlignment="0" applyProtection="0">
      <alignment vertical="center"/>
    </xf>
    <xf numFmtId="0" fontId="48" fillId="0" borderId="6" applyNumberFormat="0" applyFill="0" applyAlignment="0" applyProtection="0">
      <alignment vertical="center"/>
    </xf>
    <xf numFmtId="0" fontId="35" fillId="0" borderId="7" applyNumberFormat="0" applyFill="0" applyAlignment="0" applyProtection="0">
      <alignment vertical="center"/>
    </xf>
    <xf numFmtId="0" fontId="49" fillId="0" borderId="7" applyNumberFormat="0" applyFill="0" applyAlignment="0" applyProtection="0">
      <alignment vertical="center"/>
    </xf>
    <xf numFmtId="0" fontId="36" fillId="0" borderId="8" applyNumberFormat="0" applyFill="0" applyAlignment="0" applyProtection="0">
      <alignment vertical="center"/>
    </xf>
    <xf numFmtId="0" fontId="50" fillId="0" borderId="8" applyNumberFormat="0" applyFill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38" fillId="7" borderId="9" applyNumberFormat="0" applyAlignment="0" applyProtection="0">
      <alignment vertical="center"/>
    </xf>
    <xf numFmtId="0" fontId="63" fillId="7" borderId="13" applyNumberFormat="0" applyAlignment="0" applyProtection="0">
      <alignment vertical="center"/>
    </xf>
    <xf numFmtId="176" fontId="20" fillId="0" borderId="0" applyFont="0" applyFill="0" applyBorder="0" applyAlignment="0" applyProtection="0">
      <alignment vertical="center"/>
    </xf>
    <xf numFmtId="176" fontId="19" fillId="0" borderId="0" applyFont="0" applyFill="0" applyBorder="0" applyAlignment="0" applyProtection="0">
      <alignment vertical="center"/>
    </xf>
    <xf numFmtId="176" fontId="19" fillId="0" borderId="0" applyFont="0" applyFill="0" applyBorder="0" applyAlignment="0" applyProtection="0">
      <alignment vertical="center"/>
    </xf>
    <xf numFmtId="0" fontId="53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19" fillId="0" borderId="0"/>
    <xf numFmtId="0" fontId="41" fillId="0" borderId="0">
      <alignment vertical="center"/>
    </xf>
    <xf numFmtId="0" fontId="19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53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19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53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19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53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19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53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19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53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19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53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19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53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19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53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19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53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19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53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19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53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19" fillId="0" borderId="0"/>
    <xf numFmtId="0" fontId="41" fillId="0" borderId="0">
      <alignment vertical="center"/>
    </xf>
    <xf numFmtId="0" fontId="19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53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19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53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19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53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19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53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19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53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19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53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19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0" fillId="0" borderId="0">
      <alignment vertical="center"/>
    </xf>
    <xf numFmtId="0" fontId="53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19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53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19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4" fillId="0" borderId="0">
      <alignment vertical="center"/>
    </xf>
    <xf numFmtId="0" fontId="54" fillId="34" borderId="0" applyNumberFormat="0" applyBorder="0" applyAlignment="0" applyProtection="0">
      <alignment vertical="center"/>
    </xf>
    <xf numFmtId="0" fontId="54" fillId="38" borderId="0" applyNumberFormat="0" applyBorder="0" applyAlignment="0" applyProtection="0">
      <alignment vertical="center"/>
    </xf>
    <xf numFmtId="0" fontId="54" fillId="41" borderId="0" applyNumberFormat="0" applyBorder="0" applyAlignment="0" applyProtection="0">
      <alignment vertical="center"/>
    </xf>
    <xf numFmtId="0" fontId="54" fillId="45" borderId="0" applyNumberFormat="0" applyBorder="0" applyAlignment="0" applyProtection="0">
      <alignment vertical="center"/>
    </xf>
    <xf numFmtId="0" fontId="54" fillId="51" borderId="0" applyNumberFormat="0" applyBorder="0" applyAlignment="0" applyProtection="0">
      <alignment vertical="center"/>
    </xf>
    <xf numFmtId="0" fontId="54" fillId="35" borderId="0" applyNumberFormat="0" applyBorder="0" applyAlignment="0" applyProtection="0">
      <alignment vertical="center"/>
    </xf>
    <xf numFmtId="0" fontId="54" fillId="42" borderId="0" applyNumberFormat="0" applyBorder="0" applyAlignment="0" applyProtection="0">
      <alignment vertical="center"/>
    </xf>
    <xf numFmtId="0" fontId="54" fillId="46" borderId="0" applyNumberFormat="0" applyBorder="0" applyAlignment="0" applyProtection="0">
      <alignment vertical="center"/>
    </xf>
    <xf numFmtId="0" fontId="54" fillId="48" borderId="0" applyNumberFormat="0" applyBorder="0" applyAlignment="0" applyProtection="0">
      <alignment vertical="center"/>
    </xf>
    <xf numFmtId="0" fontId="54" fillId="52" borderId="0" applyNumberFormat="0" applyBorder="0" applyAlignment="0" applyProtection="0">
      <alignment vertical="center"/>
    </xf>
    <xf numFmtId="0" fontId="55" fillId="36" borderId="0" applyNumberFormat="0" applyBorder="0" applyAlignment="0" applyProtection="0">
      <alignment vertical="center"/>
    </xf>
    <xf numFmtId="0" fontId="55" fillId="39" borderId="0" applyNumberFormat="0" applyBorder="0" applyAlignment="0" applyProtection="0">
      <alignment vertical="center"/>
    </xf>
    <xf numFmtId="0" fontId="55" fillId="43" borderId="0" applyNumberFormat="0" applyBorder="0" applyAlignment="0" applyProtection="0">
      <alignment vertical="center"/>
    </xf>
    <xf numFmtId="0" fontId="55" fillId="47" borderId="0" applyNumberFormat="0" applyBorder="0" applyAlignment="0" applyProtection="0">
      <alignment vertical="center"/>
    </xf>
    <xf numFmtId="0" fontId="55" fillId="49" borderId="0" applyNumberFormat="0" applyBorder="0" applyAlignment="0" applyProtection="0">
      <alignment vertical="center"/>
    </xf>
    <xf numFmtId="0" fontId="55" fillId="5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7" borderId="0" applyNumberFormat="0" applyBorder="0" applyAlignment="0" applyProtection="0">
      <alignment vertical="center"/>
    </xf>
    <xf numFmtId="0" fontId="55" fillId="40" borderId="0" applyNumberFormat="0" applyBorder="0" applyAlignment="0" applyProtection="0">
      <alignment vertical="center"/>
    </xf>
    <xf numFmtId="0" fontId="55" fillId="44" borderId="0" applyNumberFormat="0" applyBorder="0" applyAlignment="0" applyProtection="0">
      <alignment vertical="center"/>
    </xf>
    <xf numFmtId="0" fontId="55" fillId="50" borderId="0" applyNumberFormat="0" applyBorder="0" applyAlignment="0" applyProtection="0">
      <alignment vertical="center"/>
    </xf>
    <xf numFmtId="0" fontId="68" fillId="32" borderId="10" applyNumberFormat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4" fillId="26" borderId="11" applyNumberFormat="0" applyFont="0" applyAlignment="0" applyProtection="0">
      <alignment vertical="center"/>
    </xf>
    <xf numFmtId="0" fontId="69" fillId="27" borderId="0" applyNumberFormat="0" applyBorder="0" applyAlignment="0" applyProtection="0">
      <alignment vertical="center"/>
    </xf>
    <xf numFmtId="41" fontId="53" fillId="0" borderId="0" applyFont="0" applyFill="0" applyBorder="0" applyAlignment="0" applyProtection="0">
      <alignment vertical="center"/>
    </xf>
    <xf numFmtId="0" fontId="70" fillId="0" borderId="29" applyNumberFormat="0" applyFill="0" applyAlignment="0" applyProtection="0">
      <alignment vertical="center"/>
    </xf>
    <xf numFmtId="0" fontId="60" fillId="0" borderId="30" applyNumberFormat="0" applyFill="0" applyAlignment="0" applyProtection="0">
      <alignment vertical="center"/>
    </xf>
    <xf numFmtId="0" fontId="61" fillId="31" borderId="10" applyNumberFormat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2" fillId="0" borderId="26" applyNumberFormat="0" applyFill="0" applyAlignment="0" applyProtection="0">
      <alignment vertical="center"/>
    </xf>
    <xf numFmtId="0" fontId="73" fillId="0" borderId="27" applyNumberFormat="0" applyFill="0" applyAlignment="0" applyProtection="0">
      <alignment vertical="center"/>
    </xf>
    <xf numFmtId="0" fontId="74" fillId="0" borderId="28" applyNumberFormat="0" applyFill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62" fillId="29" borderId="0" applyNumberFormat="0" applyBorder="0" applyAlignment="0" applyProtection="0">
      <alignment vertical="center"/>
    </xf>
    <xf numFmtId="0" fontId="63" fillId="32" borderId="13" applyNumberFormat="0" applyAlignment="0" applyProtection="0">
      <alignment vertical="center"/>
    </xf>
    <xf numFmtId="42" fontId="19" fillId="0" borderId="0" applyFont="0" applyFill="0" applyBorder="0" applyAlignment="0" applyProtection="0">
      <alignment vertical="center"/>
    </xf>
    <xf numFmtId="42" fontId="19" fillId="0" borderId="0" applyFont="0" applyFill="0" applyBorder="0" applyAlignment="0" applyProtection="0">
      <alignment vertical="center"/>
    </xf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>
      <alignment vertical="center"/>
    </xf>
    <xf numFmtId="0" fontId="19" fillId="0" borderId="0"/>
    <xf numFmtId="0" fontId="67" fillId="0" borderId="0"/>
    <xf numFmtId="0" fontId="19" fillId="0" borderId="0">
      <alignment vertical="center"/>
    </xf>
    <xf numFmtId="0" fontId="20" fillId="0" borderId="0">
      <alignment vertical="center"/>
    </xf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41" fontId="53" fillId="0" borderId="0" applyFont="0" applyFill="0" applyBorder="0" applyAlignment="0" applyProtection="0">
      <alignment vertical="center"/>
    </xf>
    <xf numFmtId="0" fontId="40" fillId="26" borderId="11" applyNumberFormat="0" applyFont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0" fontId="22" fillId="0" borderId="0"/>
    <xf numFmtId="0" fontId="20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83" fillId="0" borderId="0"/>
    <xf numFmtId="0" fontId="53" fillId="34" borderId="0" applyNumberFormat="0" applyBorder="0" applyAlignment="0" applyProtection="0">
      <alignment vertical="center"/>
    </xf>
    <xf numFmtId="0" fontId="53" fillId="34" borderId="0" applyNumberFormat="0" applyBorder="0" applyAlignment="0" applyProtection="0">
      <alignment vertical="center"/>
    </xf>
    <xf numFmtId="0" fontId="53" fillId="34" borderId="0" applyNumberFormat="0" applyBorder="0" applyAlignment="0" applyProtection="0">
      <alignment vertical="center"/>
    </xf>
    <xf numFmtId="0" fontId="53" fillId="38" borderId="0" applyNumberFormat="0" applyBorder="0" applyAlignment="0" applyProtection="0">
      <alignment vertical="center"/>
    </xf>
    <xf numFmtId="0" fontId="53" fillId="38" borderId="0" applyNumberFormat="0" applyBorder="0" applyAlignment="0" applyProtection="0">
      <alignment vertical="center"/>
    </xf>
    <xf numFmtId="0" fontId="53" fillId="38" borderId="0" applyNumberFormat="0" applyBorder="0" applyAlignment="0" applyProtection="0">
      <alignment vertical="center"/>
    </xf>
    <xf numFmtId="0" fontId="53" fillId="41" borderId="0" applyNumberFormat="0" applyBorder="0" applyAlignment="0" applyProtection="0">
      <alignment vertical="center"/>
    </xf>
    <xf numFmtId="0" fontId="53" fillId="41" borderId="0" applyNumberFormat="0" applyBorder="0" applyAlignment="0" applyProtection="0">
      <alignment vertical="center"/>
    </xf>
    <xf numFmtId="0" fontId="53" fillId="41" borderId="0" applyNumberFormat="0" applyBorder="0" applyAlignment="0" applyProtection="0">
      <alignment vertical="center"/>
    </xf>
    <xf numFmtId="0" fontId="53" fillId="45" borderId="0" applyNumberFormat="0" applyBorder="0" applyAlignment="0" applyProtection="0">
      <alignment vertical="center"/>
    </xf>
    <xf numFmtId="0" fontId="53" fillId="45" borderId="0" applyNumberFormat="0" applyBorder="0" applyAlignment="0" applyProtection="0">
      <alignment vertical="center"/>
    </xf>
    <xf numFmtId="0" fontId="53" fillId="45" borderId="0" applyNumberFormat="0" applyBorder="0" applyAlignment="0" applyProtection="0">
      <alignment vertical="center"/>
    </xf>
    <xf numFmtId="0" fontId="53" fillId="23" borderId="0" applyNumberFormat="0" applyBorder="0" applyAlignment="0" applyProtection="0">
      <alignment vertical="center"/>
    </xf>
    <xf numFmtId="0" fontId="53" fillId="23" borderId="0" applyNumberFormat="0" applyBorder="0" applyAlignment="0" applyProtection="0">
      <alignment vertical="center"/>
    </xf>
    <xf numFmtId="0" fontId="53" fillId="23" borderId="0" applyNumberFormat="0" applyBorder="0" applyAlignment="0" applyProtection="0">
      <alignment vertical="center"/>
    </xf>
    <xf numFmtId="0" fontId="53" fillId="51" borderId="0" applyNumberFormat="0" applyBorder="0" applyAlignment="0" applyProtection="0">
      <alignment vertical="center"/>
    </xf>
    <xf numFmtId="0" fontId="53" fillId="51" borderId="0" applyNumberFormat="0" applyBorder="0" applyAlignment="0" applyProtection="0">
      <alignment vertical="center"/>
    </xf>
    <xf numFmtId="0" fontId="53" fillId="51" borderId="0" applyNumberFormat="0" applyBorder="0" applyAlignment="0" applyProtection="0">
      <alignment vertical="center"/>
    </xf>
    <xf numFmtId="0" fontId="53" fillId="35" borderId="0" applyNumberFormat="0" applyBorder="0" applyAlignment="0" applyProtection="0">
      <alignment vertical="center"/>
    </xf>
    <xf numFmtId="0" fontId="53" fillId="35" borderId="0" applyNumberFormat="0" applyBorder="0" applyAlignment="0" applyProtection="0">
      <alignment vertical="center"/>
    </xf>
    <xf numFmtId="0" fontId="53" fillId="35" borderId="0" applyNumberFormat="0" applyBorder="0" applyAlignment="0" applyProtection="0">
      <alignment vertical="center"/>
    </xf>
    <xf numFmtId="0" fontId="53" fillId="24" borderId="0" applyNumberFormat="0" applyBorder="0" applyAlignment="0" applyProtection="0">
      <alignment vertical="center"/>
    </xf>
    <xf numFmtId="0" fontId="53" fillId="24" borderId="0" applyNumberFormat="0" applyBorder="0" applyAlignment="0" applyProtection="0">
      <alignment vertical="center"/>
    </xf>
    <xf numFmtId="0" fontId="53" fillId="24" borderId="0" applyNumberFormat="0" applyBorder="0" applyAlignment="0" applyProtection="0">
      <alignment vertical="center"/>
    </xf>
    <xf numFmtId="0" fontId="53" fillId="42" borderId="0" applyNumberFormat="0" applyBorder="0" applyAlignment="0" applyProtection="0">
      <alignment vertical="center"/>
    </xf>
    <xf numFmtId="0" fontId="53" fillId="42" borderId="0" applyNumberFormat="0" applyBorder="0" applyAlignment="0" applyProtection="0">
      <alignment vertical="center"/>
    </xf>
    <xf numFmtId="0" fontId="53" fillId="42" borderId="0" applyNumberFormat="0" applyBorder="0" applyAlignment="0" applyProtection="0">
      <alignment vertical="center"/>
    </xf>
    <xf numFmtId="0" fontId="53" fillId="46" borderId="0" applyNumberFormat="0" applyBorder="0" applyAlignment="0" applyProtection="0">
      <alignment vertical="center"/>
    </xf>
    <xf numFmtId="0" fontId="53" fillId="46" borderId="0" applyNumberFormat="0" applyBorder="0" applyAlignment="0" applyProtection="0">
      <alignment vertical="center"/>
    </xf>
    <xf numFmtId="0" fontId="53" fillId="46" borderId="0" applyNumberFormat="0" applyBorder="0" applyAlignment="0" applyProtection="0">
      <alignment vertical="center"/>
    </xf>
    <xf numFmtId="0" fontId="53" fillId="48" borderId="0" applyNumberFormat="0" applyBorder="0" applyAlignment="0" applyProtection="0">
      <alignment vertical="center"/>
    </xf>
    <xf numFmtId="0" fontId="53" fillId="48" borderId="0" applyNumberFormat="0" applyBorder="0" applyAlignment="0" applyProtection="0">
      <alignment vertical="center"/>
    </xf>
    <xf numFmtId="0" fontId="53" fillId="48" borderId="0" applyNumberFormat="0" applyBorder="0" applyAlignment="0" applyProtection="0">
      <alignment vertical="center"/>
    </xf>
    <xf numFmtId="0" fontId="53" fillId="52" borderId="0" applyNumberFormat="0" applyBorder="0" applyAlignment="0" applyProtection="0">
      <alignment vertical="center"/>
    </xf>
    <xf numFmtId="0" fontId="53" fillId="52" borderId="0" applyNumberFormat="0" applyBorder="0" applyAlignment="0" applyProtection="0">
      <alignment vertical="center"/>
    </xf>
    <xf numFmtId="0" fontId="53" fillId="52" borderId="0" applyNumberFormat="0" applyBorder="0" applyAlignment="0" applyProtection="0">
      <alignment vertical="center"/>
    </xf>
    <xf numFmtId="0" fontId="84" fillId="36" borderId="0" applyNumberFormat="0" applyBorder="0" applyAlignment="0" applyProtection="0">
      <alignment vertical="center"/>
    </xf>
    <xf numFmtId="0" fontId="84" fillId="36" borderId="0" applyNumberFormat="0" applyBorder="0" applyAlignment="0" applyProtection="0">
      <alignment vertical="center"/>
    </xf>
    <xf numFmtId="0" fontId="84" fillId="36" borderId="0" applyNumberFormat="0" applyBorder="0" applyAlignment="0" applyProtection="0">
      <alignment vertical="center"/>
    </xf>
    <xf numFmtId="0" fontId="84" fillId="39" borderId="0" applyNumberFormat="0" applyBorder="0" applyAlignment="0" applyProtection="0">
      <alignment vertical="center"/>
    </xf>
    <xf numFmtId="0" fontId="84" fillId="39" borderId="0" applyNumberFormat="0" applyBorder="0" applyAlignment="0" applyProtection="0">
      <alignment vertical="center"/>
    </xf>
    <xf numFmtId="0" fontId="84" fillId="39" borderId="0" applyNumberFormat="0" applyBorder="0" applyAlignment="0" applyProtection="0">
      <alignment vertical="center"/>
    </xf>
    <xf numFmtId="0" fontId="84" fillId="43" borderId="0" applyNumberFormat="0" applyBorder="0" applyAlignment="0" applyProtection="0">
      <alignment vertical="center"/>
    </xf>
    <xf numFmtId="0" fontId="84" fillId="43" borderId="0" applyNumberFormat="0" applyBorder="0" applyAlignment="0" applyProtection="0">
      <alignment vertical="center"/>
    </xf>
    <xf numFmtId="0" fontId="84" fillId="43" borderId="0" applyNumberFormat="0" applyBorder="0" applyAlignment="0" applyProtection="0">
      <alignment vertical="center"/>
    </xf>
    <xf numFmtId="0" fontId="84" fillId="47" borderId="0" applyNumberFormat="0" applyBorder="0" applyAlignment="0" applyProtection="0">
      <alignment vertical="center"/>
    </xf>
    <xf numFmtId="0" fontId="84" fillId="47" borderId="0" applyNumberFormat="0" applyBorder="0" applyAlignment="0" applyProtection="0">
      <alignment vertical="center"/>
    </xf>
    <xf numFmtId="0" fontId="84" fillId="47" borderId="0" applyNumberFormat="0" applyBorder="0" applyAlignment="0" applyProtection="0">
      <alignment vertical="center"/>
    </xf>
    <xf numFmtId="0" fontId="84" fillId="49" borderId="0" applyNumberFormat="0" applyBorder="0" applyAlignment="0" applyProtection="0">
      <alignment vertical="center"/>
    </xf>
    <xf numFmtId="0" fontId="84" fillId="49" borderId="0" applyNumberFormat="0" applyBorder="0" applyAlignment="0" applyProtection="0">
      <alignment vertical="center"/>
    </xf>
    <xf numFmtId="0" fontId="84" fillId="49" borderId="0" applyNumberFormat="0" applyBorder="0" applyAlignment="0" applyProtection="0">
      <alignment vertical="center"/>
    </xf>
    <xf numFmtId="0" fontId="84" fillId="53" borderId="0" applyNumberFormat="0" applyBorder="0" applyAlignment="0" applyProtection="0">
      <alignment vertical="center"/>
    </xf>
    <xf numFmtId="0" fontId="84" fillId="53" borderId="0" applyNumberFormat="0" applyBorder="0" applyAlignment="0" applyProtection="0">
      <alignment vertical="center"/>
    </xf>
    <xf numFmtId="0" fontId="84" fillId="53" borderId="0" applyNumberFormat="0" applyBorder="0" applyAlignment="0" applyProtection="0">
      <alignment vertical="center"/>
    </xf>
    <xf numFmtId="0" fontId="85" fillId="0" borderId="0" applyFont="0" applyFill="0" applyBorder="0" applyAlignment="0" applyProtection="0"/>
    <xf numFmtId="0" fontId="86" fillId="0" borderId="0" applyFont="0" applyFill="0" applyBorder="0" applyAlignment="0" applyProtection="0"/>
    <xf numFmtId="0" fontId="87" fillId="0" borderId="0" applyFont="0" applyFill="0" applyBorder="0" applyAlignment="0" applyProtection="0"/>
    <xf numFmtId="0" fontId="87" fillId="0" borderId="0" applyFont="0" applyFill="0" applyBorder="0" applyAlignment="0" applyProtection="0"/>
    <xf numFmtId="0" fontId="85" fillId="0" borderId="0" applyFont="0" applyFill="0" applyBorder="0" applyAlignment="0" applyProtection="0"/>
    <xf numFmtId="0" fontId="85" fillId="0" borderId="0" applyFont="0" applyFill="0" applyBorder="0" applyAlignment="0" applyProtection="0"/>
    <xf numFmtId="0" fontId="88" fillId="0" borderId="0"/>
    <xf numFmtId="0" fontId="87" fillId="0" borderId="0" applyFont="0" applyFill="0" applyBorder="0" applyAlignment="0" applyProtection="0"/>
    <xf numFmtId="0" fontId="87" fillId="0" borderId="0" applyFont="0" applyFill="0" applyBorder="0" applyAlignment="0" applyProtection="0"/>
    <xf numFmtId="0" fontId="89" fillId="0" borderId="0"/>
    <xf numFmtId="37" fontId="87" fillId="0" borderId="0"/>
    <xf numFmtId="177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0" fontId="20" fillId="0" borderId="0" applyFont="0" applyFill="0" applyBorder="0" applyAlignment="0" applyProtection="0"/>
    <xf numFmtId="184" fontId="22" fillId="0" borderId="0" applyFont="0" applyFill="0" applyBorder="0" applyAlignment="0" applyProtection="0"/>
    <xf numFmtId="185" fontId="19" fillId="0" borderId="0"/>
    <xf numFmtId="186" fontId="22" fillId="0" borderId="0" applyFont="0" applyFill="0" applyBorder="0" applyAlignment="0" applyProtection="0"/>
    <xf numFmtId="187" fontId="19" fillId="0" borderId="0" applyFont="0" applyFill="0" applyBorder="0" applyAlignment="0" applyProtection="0"/>
    <xf numFmtId="0" fontId="22" fillId="0" borderId="0" applyFont="0" applyFill="0" applyBorder="0" applyAlignment="0" applyProtection="0"/>
    <xf numFmtId="188" fontId="19" fillId="0" borderId="0" applyFont="0" applyFill="0" applyBorder="0" applyAlignment="0" applyProtection="0"/>
    <xf numFmtId="2" fontId="22" fillId="0" borderId="0" applyFont="0" applyFill="0" applyBorder="0" applyAlignment="0" applyProtection="0"/>
    <xf numFmtId="38" fontId="90" fillId="58" borderId="0" applyNumberFormat="0" applyBorder="0" applyAlignment="0" applyProtection="0"/>
    <xf numFmtId="0" fontId="91" fillId="0" borderId="33" applyNumberFormat="0" applyAlignment="0" applyProtection="0">
      <alignment horizontal="left" vertical="center"/>
    </xf>
    <xf numFmtId="0" fontId="91" fillId="0" borderId="24">
      <alignment horizontal="left" vertical="center"/>
    </xf>
    <xf numFmtId="0" fontId="92" fillId="0" borderId="0" applyNumberFormat="0" applyFill="0" applyBorder="0" applyAlignment="0" applyProtection="0"/>
    <xf numFmtId="0" fontId="91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10" fontId="90" fillId="59" borderId="14" applyNumberFormat="0" applyBorder="0" applyAlignment="0" applyProtection="0"/>
    <xf numFmtId="0" fontId="19" fillId="0" borderId="0"/>
    <xf numFmtId="0" fontId="22" fillId="0" borderId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0" fontId="94" fillId="0" borderId="0"/>
    <xf numFmtId="0" fontId="22" fillId="0" borderId="34" applyNumberFormat="0" applyFont="0" applyFill="0" applyAlignment="0" applyProtection="0"/>
    <xf numFmtId="0" fontId="84" fillId="33" borderId="0" applyNumberFormat="0" applyBorder="0" applyAlignment="0" applyProtection="0">
      <alignment vertical="center"/>
    </xf>
    <xf numFmtId="0" fontId="84" fillId="33" borderId="0" applyNumberFormat="0" applyBorder="0" applyAlignment="0" applyProtection="0">
      <alignment vertical="center"/>
    </xf>
    <xf numFmtId="0" fontId="84" fillId="33" borderId="0" applyNumberFormat="0" applyBorder="0" applyAlignment="0" applyProtection="0">
      <alignment vertical="center"/>
    </xf>
    <xf numFmtId="0" fontId="84" fillId="37" borderId="0" applyNumberFormat="0" applyBorder="0" applyAlignment="0" applyProtection="0">
      <alignment vertical="center"/>
    </xf>
    <xf numFmtId="0" fontId="84" fillId="37" borderId="0" applyNumberFormat="0" applyBorder="0" applyAlignment="0" applyProtection="0">
      <alignment vertical="center"/>
    </xf>
    <xf numFmtId="0" fontId="84" fillId="37" borderId="0" applyNumberFormat="0" applyBorder="0" applyAlignment="0" applyProtection="0">
      <alignment vertical="center"/>
    </xf>
    <xf numFmtId="0" fontId="84" fillId="40" borderId="0" applyNumberFormat="0" applyBorder="0" applyAlignment="0" applyProtection="0">
      <alignment vertical="center"/>
    </xf>
    <xf numFmtId="0" fontId="84" fillId="40" borderId="0" applyNumberFormat="0" applyBorder="0" applyAlignment="0" applyProtection="0">
      <alignment vertical="center"/>
    </xf>
    <xf numFmtId="0" fontId="84" fillId="40" borderId="0" applyNumberFormat="0" applyBorder="0" applyAlignment="0" applyProtection="0">
      <alignment vertical="center"/>
    </xf>
    <xf numFmtId="0" fontId="84" fillId="44" borderId="0" applyNumberFormat="0" applyBorder="0" applyAlignment="0" applyProtection="0">
      <alignment vertical="center"/>
    </xf>
    <xf numFmtId="0" fontId="84" fillId="44" borderId="0" applyNumberFormat="0" applyBorder="0" applyAlignment="0" applyProtection="0">
      <alignment vertical="center"/>
    </xf>
    <xf numFmtId="0" fontId="84" fillId="44" borderId="0" applyNumberFormat="0" applyBorder="0" applyAlignment="0" applyProtection="0">
      <alignment vertical="center"/>
    </xf>
    <xf numFmtId="0" fontId="84" fillId="25" borderId="0" applyNumberFormat="0" applyBorder="0" applyAlignment="0" applyProtection="0">
      <alignment vertical="center"/>
    </xf>
    <xf numFmtId="0" fontId="84" fillId="25" borderId="0" applyNumberFormat="0" applyBorder="0" applyAlignment="0" applyProtection="0">
      <alignment vertical="center"/>
    </xf>
    <xf numFmtId="0" fontId="84" fillId="25" borderId="0" applyNumberFormat="0" applyBorder="0" applyAlignment="0" applyProtection="0">
      <alignment vertical="center"/>
    </xf>
    <xf numFmtId="0" fontId="84" fillId="50" borderId="0" applyNumberFormat="0" applyBorder="0" applyAlignment="0" applyProtection="0">
      <alignment vertical="center"/>
    </xf>
    <xf numFmtId="0" fontId="84" fillId="50" borderId="0" applyNumberFormat="0" applyBorder="0" applyAlignment="0" applyProtection="0">
      <alignment vertical="center"/>
    </xf>
    <xf numFmtId="0" fontId="84" fillId="50" borderId="0" applyNumberFormat="0" applyBorder="0" applyAlignment="0" applyProtection="0">
      <alignment vertical="center"/>
    </xf>
    <xf numFmtId="0" fontId="95" fillId="0" borderId="0" applyNumberFormat="0" applyFill="0" applyBorder="0" applyAlignment="0" applyProtection="0">
      <alignment vertical="center"/>
    </xf>
    <xf numFmtId="0" fontId="95" fillId="0" borderId="0" applyNumberFormat="0" applyFill="0" applyBorder="0" applyAlignment="0" applyProtection="0">
      <alignment vertical="center"/>
    </xf>
    <xf numFmtId="0" fontId="95" fillId="0" borderId="0" applyNumberFormat="0" applyFill="0" applyBorder="0" applyAlignment="0" applyProtection="0">
      <alignment vertical="center"/>
    </xf>
    <xf numFmtId="0" fontId="96" fillId="32" borderId="10" applyNumberFormat="0" applyAlignment="0" applyProtection="0">
      <alignment vertical="center"/>
    </xf>
    <xf numFmtId="0" fontId="96" fillId="32" borderId="10" applyNumberFormat="0" applyAlignment="0" applyProtection="0">
      <alignment vertical="center"/>
    </xf>
    <xf numFmtId="0" fontId="96" fillId="32" borderId="10" applyNumberFormat="0" applyAlignment="0" applyProtection="0">
      <alignment vertical="center"/>
    </xf>
    <xf numFmtId="0" fontId="97" fillId="30" borderId="0" applyNumberFormat="0" applyBorder="0" applyAlignment="0" applyProtection="0">
      <alignment vertical="center"/>
    </xf>
    <xf numFmtId="0" fontId="97" fillId="30" borderId="0" applyNumberFormat="0" applyBorder="0" applyAlignment="0" applyProtection="0">
      <alignment vertical="center"/>
    </xf>
    <xf numFmtId="0" fontId="97" fillId="30" borderId="0" applyNumberFormat="0" applyBorder="0" applyAlignment="0" applyProtection="0">
      <alignment vertical="center"/>
    </xf>
    <xf numFmtId="40" fontId="98" fillId="0" borderId="0" applyFont="0" applyFill="0" applyBorder="0" applyAlignment="0" applyProtection="0"/>
    <xf numFmtId="38" fontId="98" fillId="0" borderId="0" applyFont="0" applyFill="0" applyBorder="0" applyAlignment="0" applyProtection="0"/>
    <xf numFmtId="0" fontId="19" fillId="26" borderId="11" applyNumberFormat="0" applyFont="0" applyAlignment="0" applyProtection="0">
      <alignment vertical="center"/>
    </xf>
    <xf numFmtId="0" fontId="53" fillId="26" borderId="11" applyNumberFormat="0" applyFont="0" applyAlignment="0" applyProtection="0">
      <alignment vertical="center"/>
    </xf>
    <xf numFmtId="0" fontId="53" fillId="26" borderId="11" applyNumberFormat="0" applyFont="0" applyAlignment="0" applyProtection="0">
      <alignment vertical="center"/>
    </xf>
    <xf numFmtId="0" fontId="53" fillId="26" borderId="11" applyNumberFormat="0" applyFont="0" applyAlignment="0" applyProtection="0">
      <alignment vertical="center"/>
    </xf>
    <xf numFmtId="0" fontId="98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99" fillId="27" borderId="0" applyNumberFormat="0" applyBorder="0" applyAlignment="0" applyProtection="0">
      <alignment vertical="center"/>
    </xf>
    <xf numFmtId="0" fontId="99" fillId="27" borderId="0" applyNumberFormat="0" applyBorder="0" applyAlignment="0" applyProtection="0">
      <alignment vertical="center"/>
    </xf>
    <xf numFmtId="0" fontId="99" fillId="27" borderId="0" applyNumberFormat="0" applyBorder="0" applyAlignment="0" applyProtection="0">
      <alignment vertical="center"/>
    </xf>
    <xf numFmtId="0" fontId="100" fillId="0" borderId="0"/>
    <xf numFmtId="0" fontId="101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102" fillId="28" borderId="12" applyNumberFormat="0" applyAlignment="0" applyProtection="0">
      <alignment vertical="center"/>
    </xf>
    <xf numFmtId="0" fontId="102" fillId="28" borderId="12" applyNumberFormat="0" applyAlignment="0" applyProtection="0">
      <alignment vertical="center"/>
    </xf>
    <xf numFmtId="0" fontId="102" fillId="28" borderId="12" applyNumberFormat="0" applyAlignment="0" applyProtection="0">
      <alignment vertical="center"/>
    </xf>
    <xf numFmtId="41" fontId="53" fillId="0" borderId="0" applyFont="0" applyFill="0" applyBorder="0" applyAlignment="0" applyProtection="0">
      <alignment vertical="center"/>
    </xf>
    <xf numFmtId="41" fontId="53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180" fontId="103" fillId="0" borderId="0"/>
    <xf numFmtId="180" fontId="104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3" fontId="19" fillId="0" borderId="0" applyFont="0" applyFill="0" applyBorder="0" applyAlignment="0" applyProtection="0">
      <alignment vertical="center"/>
    </xf>
    <xf numFmtId="43" fontId="19" fillId="0" borderId="0" applyFont="0" applyFill="0" applyBorder="0" applyAlignment="0" applyProtection="0">
      <alignment vertical="center"/>
    </xf>
    <xf numFmtId="43" fontId="19" fillId="0" borderId="0" applyFont="0" applyFill="0" applyBorder="0" applyAlignment="0" applyProtection="0">
      <alignment vertical="center"/>
    </xf>
    <xf numFmtId="43" fontId="19" fillId="0" borderId="0" applyFont="0" applyFill="0" applyBorder="0" applyAlignment="0" applyProtection="0">
      <alignment vertical="center"/>
    </xf>
    <xf numFmtId="43" fontId="19" fillId="0" borderId="0" applyFont="0" applyFill="0" applyBorder="0" applyAlignment="0" applyProtection="0">
      <alignment vertical="center"/>
    </xf>
    <xf numFmtId="178" fontId="104" fillId="0" borderId="0" applyFont="0" applyFill="0" applyBorder="0" applyAlignment="0" applyProtection="0"/>
    <xf numFmtId="43" fontId="19" fillId="0" borderId="0" applyFont="0" applyFill="0" applyBorder="0" applyAlignment="0" applyProtection="0">
      <alignment vertical="center"/>
    </xf>
    <xf numFmtId="43" fontId="19" fillId="0" borderId="0" applyFont="0" applyFill="0" applyBorder="0" applyAlignment="0" applyProtection="0">
      <alignment vertical="center"/>
    </xf>
    <xf numFmtId="43" fontId="19" fillId="0" borderId="0" applyFont="0" applyFill="0" applyBorder="0" applyAlignment="0" applyProtection="0">
      <alignment vertical="center"/>
    </xf>
    <xf numFmtId="43" fontId="19" fillId="0" borderId="0" applyFont="0" applyFill="0" applyBorder="0" applyAlignment="0" applyProtection="0">
      <alignment vertical="center"/>
    </xf>
    <xf numFmtId="43" fontId="19" fillId="0" borderId="0" applyFont="0" applyFill="0" applyBorder="0" applyAlignment="0" applyProtection="0">
      <alignment vertical="center"/>
    </xf>
    <xf numFmtId="43" fontId="19" fillId="0" borderId="0" applyFont="0" applyFill="0" applyBorder="0" applyAlignment="0" applyProtection="0">
      <alignment vertical="center"/>
    </xf>
    <xf numFmtId="0" fontId="22" fillId="0" borderId="0"/>
    <xf numFmtId="0" fontId="105" fillId="0" borderId="29" applyNumberFormat="0" applyFill="0" applyAlignment="0" applyProtection="0">
      <alignment vertical="center"/>
    </xf>
    <xf numFmtId="0" fontId="105" fillId="0" borderId="29" applyNumberFormat="0" applyFill="0" applyAlignment="0" applyProtection="0">
      <alignment vertical="center"/>
    </xf>
    <xf numFmtId="0" fontId="105" fillId="0" borderId="29" applyNumberFormat="0" applyFill="0" applyAlignment="0" applyProtection="0">
      <alignment vertical="center"/>
    </xf>
    <xf numFmtId="0" fontId="106" fillId="0" borderId="30" applyNumberFormat="0" applyFill="0" applyAlignment="0" applyProtection="0">
      <alignment vertical="center"/>
    </xf>
    <xf numFmtId="0" fontId="106" fillId="0" borderId="30" applyNumberFormat="0" applyFill="0" applyAlignment="0" applyProtection="0">
      <alignment vertical="center"/>
    </xf>
    <xf numFmtId="0" fontId="106" fillId="0" borderId="30" applyNumberFormat="0" applyFill="0" applyAlignment="0" applyProtection="0">
      <alignment vertical="center"/>
    </xf>
    <xf numFmtId="0" fontId="107" fillId="31" borderId="10" applyNumberFormat="0" applyAlignment="0" applyProtection="0">
      <alignment vertical="center"/>
    </xf>
    <xf numFmtId="0" fontId="107" fillId="31" borderId="10" applyNumberFormat="0" applyAlignment="0" applyProtection="0">
      <alignment vertical="center"/>
    </xf>
    <xf numFmtId="0" fontId="107" fillId="31" borderId="10" applyNumberFormat="0" applyAlignment="0" applyProtection="0">
      <alignment vertical="center"/>
    </xf>
    <xf numFmtId="0" fontId="107" fillId="31" borderId="10" applyNumberFormat="0" applyAlignment="0" applyProtection="0">
      <alignment vertical="center"/>
    </xf>
    <xf numFmtId="0" fontId="108" fillId="0" borderId="26" applyNumberFormat="0" applyFill="0" applyAlignment="0" applyProtection="0">
      <alignment vertical="center"/>
    </xf>
    <xf numFmtId="0" fontId="108" fillId="0" borderId="26" applyNumberFormat="0" applyFill="0" applyAlignment="0" applyProtection="0">
      <alignment vertical="center"/>
    </xf>
    <xf numFmtId="0" fontId="108" fillId="0" borderId="26" applyNumberFormat="0" applyFill="0" applyAlignment="0" applyProtection="0">
      <alignment vertical="center"/>
    </xf>
    <xf numFmtId="0" fontId="109" fillId="0" borderId="27" applyNumberFormat="0" applyFill="0" applyAlignment="0" applyProtection="0">
      <alignment vertical="center"/>
    </xf>
    <xf numFmtId="0" fontId="109" fillId="0" borderId="27" applyNumberFormat="0" applyFill="0" applyAlignment="0" applyProtection="0">
      <alignment vertical="center"/>
    </xf>
    <xf numFmtId="0" fontId="109" fillId="0" borderId="27" applyNumberFormat="0" applyFill="0" applyAlignment="0" applyProtection="0">
      <alignment vertical="center"/>
    </xf>
    <xf numFmtId="0" fontId="110" fillId="0" borderId="28" applyNumberFormat="0" applyFill="0" applyAlignment="0" applyProtection="0">
      <alignment vertical="center"/>
    </xf>
    <xf numFmtId="0" fontId="110" fillId="0" borderId="28" applyNumberFormat="0" applyFill="0" applyAlignment="0" applyProtection="0">
      <alignment vertical="center"/>
    </xf>
    <xf numFmtId="0" fontId="110" fillId="0" borderId="28" applyNumberFormat="0" applyFill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111" fillId="29" borderId="0" applyNumberFormat="0" applyBorder="0" applyAlignment="0" applyProtection="0">
      <alignment vertical="center"/>
    </xf>
    <xf numFmtId="0" fontId="111" fillId="29" borderId="0" applyNumberFormat="0" applyBorder="0" applyAlignment="0" applyProtection="0">
      <alignment vertical="center"/>
    </xf>
    <xf numFmtId="0" fontId="111" fillId="29" borderId="0" applyNumberFormat="0" applyBorder="0" applyAlignment="0" applyProtection="0">
      <alignment vertical="center"/>
    </xf>
    <xf numFmtId="0" fontId="112" fillId="32" borderId="13" applyNumberFormat="0" applyAlignment="0" applyProtection="0">
      <alignment vertical="center"/>
    </xf>
    <xf numFmtId="0" fontId="112" fillId="32" borderId="13" applyNumberFormat="0" applyAlignment="0" applyProtection="0">
      <alignment vertical="center"/>
    </xf>
    <xf numFmtId="0" fontId="112" fillId="32" borderId="13" applyNumberFormat="0" applyAlignment="0" applyProtection="0">
      <alignment vertical="center"/>
    </xf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42" fontId="19" fillId="0" borderId="0" applyFont="0" applyFill="0" applyBorder="0" applyAlignment="0" applyProtection="0"/>
    <xf numFmtId="42" fontId="53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0" fontId="53" fillId="0" borderId="0">
      <alignment vertical="center"/>
    </xf>
    <xf numFmtId="0" fontId="18" fillId="0" borderId="0">
      <alignment vertical="center"/>
    </xf>
    <xf numFmtId="0" fontId="53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14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14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9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0" fillId="26" borderId="11" applyNumberFormat="0" applyFont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46">
    <xf numFmtId="0" fontId="0" fillId="0" borderId="0" xfId="0">
      <alignment vertical="center"/>
    </xf>
    <xf numFmtId="0" fontId="76" fillId="0" borderId="0" xfId="0" applyFont="1" applyAlignment="1">
      <alignment horizontal="centerContinuous" vertical="center"/>
    </xf>
    <xf numFmtId="0" fontId="77" fillId="0" borderId="0" xfId="0" applyFont="1" applyAlignment="1">
      <alignment horizontal="centerContinuous" vertical="center"/>
    </xf>
    <xf numFmtId="0" fontId="78" fillId="0" borderId="0" xfId="0" applyFont="1">
      <alignment vertical="center"/>
    </xf>
    <xf numFmtId="41" fontId="79" fillId="0" borderId="0" xfId="153" applyFont="1" applyAlignment="1">
      <alignment horizontal="center" vertical="center"/>
    </xf>
    <xf numFmtId="183" fontId="79" fillId="0" borderId="0" xfId="153" applyNumberFormat="1" applyFont="1">
      <alignment vertical="center"/>
    </xf>
    <xf numFmtId="183" fontId="79" fillId="0" borderId="0" xfId="153" applyNumberFormat="1" applyFont="1" applyAlignment="1">
      <alignment horizontal="left" vertical="center"/>
    </xf>
    <xf numFmtId="182" fontId="79" fillId="0" borderId="0" xfId="26073" applyNumberFormat="1" applyFont="1">
      <alignment vertical="center"/>
    </xf>
    <xf numFmtId="181" fontId="79" fillId="0" borderId="0" xfId="153" applyNumberFormat="1" applyFont="1">
      <alignment vertical="center"/>
    </xf>
    <xf numFmtId="41" fontId="79" fillId="0" borderId="0" xfId="153" applyFont="1" applyFill="1">
      <alignment vertical="center"/>
    </xf>
    <xf numFmtId="181" fontId="80" fillId="55" borderId="23" xfId="153" applyNumberFormat="1" applyFont="1" applyFill="1" applyBorder="1" applyAlignment="1">
      <alignment horizontal="centerContinuous" vertical="center"/>
    </xf>
    <xf numFmtId="181" fontId="80" fillId="55" borderId="24" xfId="153" applyNumberFormat="1" applyFont="1" applyFill="1" applyBorder="1" applyAlignment="1">
      <alignment horizontal="centerContinuous" vertical="center"/>
    </xf>
    <xf numFmtId="181" fontId="80" fillId="55" borderId="25" xfId="153" applyNumberFormat="1" applyFont="1" applyFill="1" applyBorder="1" applyAlignment="1">
      <alignment horizontal="centerContinuous" vertical="center"/>
    </xf>
    <xf numFmtId="41" fontId="80" fillId="0" borderId="0" xfId="153" applyFont="1" applyFill="1">
      <alignment vertical="center"/>
    </xf>
    <xf numFmtId="0" fontId="80" fillId="0" borderId="0" xfId="0" applyFont="1" applyFill="1">
      <alignment vertical="center"/>
    </xf>
    <xf numFmtId="0" fontId="78" fillId="0" borderId="23" xfId="0" applyFont="1" applyBorder="1" applyAlignment="1">
      <alignment horizontal="center" vertical="center" shrinkToFit="1"/>
    </xf>
    <xf numFmtId="0" fontId="78" fillId="0" borderId="24" xfId="0" applyFont="1" applyBorder="1" applyAlignment="1">
      <alignment horizontal="left" vertical="center" shrinkToFit="1"/>
    </xf>
    <xf numFmtId="182" fontId="78" fillId="0" borderId="25" xfId="26073" applyNumberFormat="1" applyFont="1" applyBorder="1" applyAlignment="1">
      <alignment horizontal="center" vertical="center" shrinkToFit="1"/>
    </xf>
    <xf numFmtId="0" fontId="78" fillId="0" borderId="0" xfId="0" applyFont="1" applyAlignment="1">
      <alignment horizontal="center" vertical="center" shrinkToFit="1"/>
    </xf>
    <xf numFmtId="0" fontId="81" fillId="56" borderId="23" xfId="0" applyFont="1" applyFill="1" applyBorder="1" applyAlignment="1">
      <alignment horizontal="center" vertical="center"/>
    </xf>
    <xf numFmtId="41" fontId="81" fillId="56" borderId="23" xfId="26073" applyFont="1" applyFill="1" applyBorder="1" applyAlignment="1">
      <alignment vertical="center" shrinkToFit="1"/>
    </xf>
    <xf numFmtId="0" fontId="81" fillId="56" borderId="24" xfId="0" applyFont="1" applyFill="1" applyBorder="1" applyAlignment="1">
      <alignment horizontal="left" vertical="center" shrinkToFit="1"/>
    </xf>
    <xf numFmtId="182" fontId="81" fillId="56" borderId="25" xfId="26073" applyNumberFormat="1" applyFont="1" applyFill="1" applyBorder="1" applyAlignment="1">
      <alignment vertical="center" shrinkToFit="1"/>
    </xf>
    <xf numFmtId="0" fontId="81" fillId="56" borderId="0" xfId="0" applyFont="1" applyFill="1">
      <alignment vertical="center"/>
    </xf>
    <xf numFmtId="41" fontId="78" fillId="0" borderId="23" xfId="26073" applyFont="1" applyBorder="1" applyAlignment="1">
      <alignment vertical="center" shrinkToFit="1"/>
    </xf>
    <xf numFmtId="182" fontId="78" fillId="0" borderId="25" xfId="26073" applyNumberFormat="1" applyFont="1" applyBorder="1" applyAlignment="1">
      <alignment vertical="center" shrinkToFit="1"/>
    </xf>
    <xf numFmtId="41" fontId="82" fillId="0" borderId="0" xfId="153" applyFont="1" applyFill="1">
      <alignment vertical="center"/>
    </xf>
    <xf numFmtId="0" fontId="82" fillId="0" borderId="0" xfId="0" applyFont="1" applyFill="1">
      <alignment vertical="center"/>
    </xf>
    <xf numFmtId="41" fontId="78" fillId="54" borderId="23" xfId="26073" applyFont="1" applyFill="1" applyBorder="1" applyAlignment="1">
      <alignment vertical="center" shrinkToFit="1"/>
    </xf>
    <xf numFmtId="0" fontId="78" fillId="54" borderId="24" xfId="0" applyFont="1" applyFill="1" applyBorder="1" applyAlignment="1">
      <alignment horizontal="left" vertical="center" shrinkToFit="1"/>
    </xf>
    <xf numFmtId="182" fontId="78" fillId="54" borderId="25" xfId="26073" applyNumberFormat="1" applyFont="1" applyFill="1" applyBorder="1" applyAlignment="1">
      <alignment vertical="center" shrinkToFit="1"/>
    </xf>
    <xf numFmtId="0" fontId="78" fillId="54" borderId="0" xfId="0" applyFont="1" applyFill="1">
      <alignment vertical="center"/>
    </xf>
    <xf numFmtId="0" fontId="78" fillId="54" borderId="31" xfId="0" applyFont="1" applyFill="1" applyBorder="1" applyAlignment="1">
      <alignment horizontal="center" vertical="center"/>
    </xf>
    <xf numFmtId="41" fontId="78" fillId="57" borderId="23" xfId="26073" applyFont="1" applyFill="1" applyBorder="1" applyAlignment="1">
      <alignment vertical="center" shrinkToFit="1"/>
    </xf>
    <xf numFmtId="0" fontId="78" fillId="57" borderId="24" xfId="0" applyFont="1" applyFill="1" applyBorder="1" applyAlignment="1">
      <alignment horizontal="left" vertical="center" shrinkToFit="1"/>
    </xf>
    <xf numFmtId="182" fontId="78" fillId="57" borderId="25" xfId="26073" applyNumberFormat="1" applyFont="1" applyFill="1" applyBorder="1" applyAlignment="1">
      <alignment vertical="center" shrinkToFit="1"/>
    </xf>
    <xf numFmtId="0" fontId="78" fillId="57" borderId="0" xfId="0" applyFont="1" applyFill="1">
      <alignment vertical="center"/>
    </xf>
    <xf numFmtId="0" fontId="78" fillId="57" borderId="32" xfId="0" applyFont="1" applyFill="1" applyBorder="1" applyAlignment="1">
      <alignment horizontal="center" vertical="center"/>
    </xf>
    <xf numFmtId="0" fontId="78" fillId="0" borderId="14" xfId="0" applyFont="1" applyBorder="1" applyAlignment="1">
      <alignment horizontal="center" vertical="center"/>
    </xf>
    <xf numFmtId="0" fontId="78" fillId="57" borderId="16" xfId="0" applyFont="1" applyFill="1" applyBorder="1" applyAlignment="1">
      <alignment horizontal="center" vertical="center"/>
    </xf>
    <xf numFmtId="0" fontId="78" fillId="54" borderId="32" xfId="0" applyFont="1" applyFill="1" applyBorder="1" applyAlignment="1">
      <alignment horizontal="center" vertical="center"/>
    </xf>
    <xf numFmtId="0" fontId="78" fillId="54" borderId="16" xfId="0" applyFont="1" applyFill="1" applyBorder="1" applyAlignment="1">
      <alignment horizontal="center" vertical="center"/>
    </xf>
    <xf numFmtId="0" fontId="78" fillId="0" borderId="0" xfId="0" applyFont="1" applyAlignment="1">
      <alignment horizontal="center" vertical="center"/>
    </xf>
    <xf numFmtId="0" fontId="78" fillId="0" borderId="0" xfId="0" applyFont="1" applyAlignment="1">
      <alignment horizontal="left" vertical="center"/>
    </xf>
    <xf numFmtId="182" fontId="78" fillId="0" borderId="0" xfId="26073" applyNumberFormat="1" applyFont="1">
      <alignment vertical="center"/>
    </xf>
    <xf numFmtId="182" fontId="78" fillId="0" borderId="25" xfId="26073" applyNumberFormat="1" applyFont="1" applyFill="1" applyBorder="1" applyAlignment="1">
      <alignment vertical="center" shrinkToFit="1"/>
    </xf>
    <xf numFmtId="0" fontId="64" fillId="0" borderId="0" xfId="0" applyNumberFormat="1" applyFont="1" applyFill="1" applyAlignment="1">
      <alignment horizontal="center" vertical="center"/>
    </xf>
    <xf numFmtId="179" fontId="66" fillId="0" borderId="0" xfId="0" applyNumberFormat="1" applyFont="1" applyFill="1" applyAlignment="1">
      <alignment horizontal="center" vertical="center" shrinkToFit="1"/>
    </xf>
    <xf numFmtId="49" fontId="66" fillId="0" borderId="0" xfId="0" applyNumberFormat="1" applyFont="1" applyFill="1" applyAlignment="1">
      <alignment horizontal="center" vertical="center" shrinkToFit="1"/>
    </xf>
    <xf numFmtId="0" fontId="65" fillId="0" borderId="0" xfId="0" applyFont="1" applyFill="1" applyAlignment="1">
      <alignment horizontal="center" vertical="center"/>
    </xf>
    <xf numFmtId="0" fontId="64" fillId="0" borderId="0" xfId="0" applyFont="1" applyFill="1" applyAlignment="1">
      <alignment horizontal="center" vertical="center"/>
    </xf>
    <xf numFmtId="0" fontId="64" fillId="0" borderId="0" xfId="0" applyFont="1" applyFill="1" applyAlignment="1">
      <alignment horizontal="center" vertical="center" wrapText="1" shrinkToFit="1"/>
    </xf>
    <xf numFmtId="0" fontId="64" fillId="60" borderId="0" xfId="0" applyFont="1" applyFill="1" applyAlignment="1">
      <alignment horizontal="center" vertical="center"/>
    </xf>
    <xf numFmtId="0" fontId="64" fillId="60" borderId="0" xfId="0" applyFont="1" applyFill="1" applyAlignment="1">
      <alignment horizontal="center" vertical="center" wrapText="1" shrinkToFit="1"/>
    </xf>
    <xf numFmtId="0" fontId="64" fillId="60" borderId="0" xfId="0" applyNumberFormat="1" applyFont="1" applyFill="1" applyAlignment="1">
      <alignment horizontal="center" vertical="center"/>
    </xf>
    <xf numFmtId="179" fontId="66" fillId="60" borderId="0" xfId="0" applyNumberFormat="1" applyFont="1" applyFill="1" applyAlignment="1">
      <alignment horizontal="center" vertical="center" shrinkToFit="1"/>
    </xf>
    <xf numFmtId="49" fontId="66" fillId="60" borderId="0" xfId="0" applyNumberFormat="1" applyFont="1" applyFill="1" applyAlignment="1">
      <alignment horizontal="center" vertical="center" shrinkToFit="1"/>
    </xf>
    <xf numFmtId="0" fontId="118" fillId="60" borderId="14" xfId="0" applyNumberFormat="1" applyFont="1" applyFill="1" applyBorder="1" applyAlignment="1">
      <alignment horizontal="center" vertical="center"/>
    </xf>
    <xf numFmtId="0" fontId="118" fillId="60" borderId="14" xfId="0" applyFont="1" applyFill="1" applyBorder="1" applyAlignment="1">
      <alignment horizontal="center" vertical="center"/>
    </xf>
    <xf numFmtId="49" fontId="118" fillId="60" borderId="14" xfId="0" applyNumberFormat="1" applyFont="1" applyFill="1" applyBorder="1" applyAlignment="1">
      <alignment horizontal="center" vertical="center"/>
    </xf>
    <xf numFmtId="182" fontId="118" fillId="60" borderId="14" xfId="0" applyNumberFormat="1" applyFont="1" applyFill="1" applyBorder="1" applyAlignment="1">
      <alignment horizontal="center" vertical="center" shrinkToFit="1"/>
    </xf>
    <xf numFmtId="182" fontId="119" fillId="60" borderId="14" xfId="0" applyNumberFormat="1" applyFont="1" applyFill="1" applyBorder="1" applyAlignment="1">
      <alignment horizontal="center" vertical="center" shrinkToFit="1"/>
    </xf>
    <xf numFmtId="0" fontId="118" fillId="60" borderId="14" xfId="0" applyFont="1" applyFill="1" applyBorder="1" applyAlignment="1">
      <alignment horizontal="center" vertical="center" wrapText="1" shrinkToFit="1"/>
    </xf>
    <xf numFmtId="0" fontId="118" fillId="0" borderId="14" xfId="26913" applyFont="1" applyBorder="1" applyAlignment="1">
      <alignment horizontal="center" vertical="center"/>
    </xf>
    <xf numFmtId="0" fontId="119" fillId="60" borderId="14" xfId="26913" applyFont="1" applyFill="1" applyBorder="1" applyAlignment="1">
      <alignment horizontal="center" vertical="center" wrapText="1"/>
    </xf>
    <xf numFmtId="179" fontId="119" fillId="60" borderId="14" xfId="0" applyNumberFormat="1" applyFont="1" applyFill="1" applyBorder="1" applyAlignment="1">
      <alignment horizontal="center" vertical="center" shrinkToFit="1"/>
    </xf>
    <xf numFmtId="189" fontId="119" fillId="60" borderId="14" xfId="26327" applyNumberFormat="1" applyFont="1" applyFill="1" applyBorder="1" applyAlignment="1">
      <alignment horizontal="center" vertical="center" wrapText="1" shrinkToFit="1"/>
    </xf>
    <xf numFmtId="0" fontId="120" fillId="60" borderId="14" xfId="0" applyNumberFormat="1" applyFont="1" applyFill="1" applyBorder="1" applyAlignment="1">
      <alignment horizontal="center" vertical="center"/>
    </xf>
    <xf numFmtId="0" fontId="120" fillId="60" borderId="14" xfId="0" applyFont="1" applyFill="1" applyBorder="1" applyAlignment="1">
      <alignment horizontal="center" vertical="center"/>
    </xf>
    <xf numFmtId="182" fontId="121" fillId="60" borderId="14" xfId="0" applyNumberFormat="1" applyFont="1" applyFill="1" applyBorder="1" applyAlignment="1">
      <alignment horizontal="center" vertical="center" shrinkToFit="1"/>
    </xf>
    <xf numFmtId="0" fontId="116" fillId="60" borderId="0" xfId="0" applyNumberFormat="1" applyFont="1" applyFill="1" applyAlignment="1">
      <alignment horizontal="center" vertical="center"/>
    </xf>
    <xf numFmtId="0" fontId="116" fillId="60" borderId="0" xfId="0" applyFont="1" applyFill="1" applyAlignment="1">
      <alignment horizontal="center" vertical="center"/>
    </xf>
    <xf numFmtId="49" fontId="117" fillId="60" borderId="0" xfId="0" applyNumberFormat="1" applyFont="1" applyFill="1" applyAlignment="1">
      <alignment horizontal="center" vertical="center" shrinkToFit="1"/>
    </xf>
    <xf numFmtId="179" fontId="117" fillId="60" borderId="0" xfId="0" applyNumberFormat="1" applyFont="1" applyFill="1" applyAlignment="1">
      <alignment horizontal="center" vertical="center" shrinkToFit="1"/>
    </xf>
    <xf numFmtId="0" fontId="116" fillId="60" borderId="0" xfId="0" applyFont="1" applyFill="1" applyAlignment="1">
      <alignment horizontal="center" vertical="center" wrapText="1" shrinkToFit="1"/>
    </xf>
    <xf numFmtId="0" fontId="122" fillId="60" borderId="0" xfId="0" applyNumberFormat="1" applyFont="1" applyFill="1" applyAlignment="1">
      <alignment horizontal="center" vertical="center"/>
    </xf>
    <xf numFmtId="0" fontId="122" fillId="60" borderId="0" xfId="0" applyFont="1" applyFill="1" applyAlignment="1">
      <alignment horizontal="center" vertical="center"/>
    </xf>
    <xf numFmtId="49" fontId="123" fillId="60" borderId="0" xfId="0" applyNumberFormat="1" applyFont="1" applyFill="1" applyAlignment="1">
      <alignment horizontal="center" vertical="center" shrinkToFit="1"/>
    </xf>
    <xf numFmtId="179" fontId="123" fillId="60" borderId="0" xfId="0" applyNumberFormat="1" applyFont="1" applyFill="1" applyAlignment="1">
      <alignment horizontal="center" vertical="center" shrinkToFit="1"/>
    </xf>
    <xf numFmtId="0" fontId="122" fillId="60" borderId="0" xfId="0" applyFont="1" applyFill="1" applyAlignment="1">
      <alignment horizontal="center" vertical="center" wrapText="1" shrinkToFit="1"/>
    </xf>
    <xf numFmtId="0" fontId="118" fillId="0" borderId="14" xfId="26913" applyFont="1" applyBorder="1" applyAlignment="1">
      <alignment vertical="center"/>
    </xf>
    <xf numFmtId="0" fontId="119" fillId="60" borderId="14" xfId="26913" applyFont="1" applyFill="1" applyBorder="1" applyAlignment="1">
      <alignment vertical="center" wrapText="1"/>
    </xf>
    <xf numFmtId="0" fontId="118" fillId="0" borderId="14" xfId="26913" applyFont="1" applyBorder="1" applyAlignment="1">
      <alignment vertical="center" wrapText="1"/>
    </xf>
    <xf numFmtId="0" fontId="118" fillId="60" borderId="14" xfId="26913" applyFont="1" applyFill="1" applyBorder="1" applyAlignment="1">
      <alignment vertical="center" wrapText="1"/>
    </xf>
    <xf numFmtId="0" fontId="118" fillId="60" borderId="14" xfId="0" applyFont="1" applyFill="1" applyBorder="1" applyAlignment="1">
      <alignment vertical="center" wrapText="1" shrinkToFit="1"/>
    </xf>
    <xf numFmtId="0" fontId="116" fillId="60" borderId="0" xfId="0" applyFont="1" applyFill="1" applyAlignment="1">
      <alignment vertical="center" wrapText="1" shrinkToFit="1"/>
    </xf>
    <xf numFmtId="0" fontId="120" fillId="60" borderId="14" xfId="0" applyFont="1" applyFill="1" applyBorder="1" applyAlignment="1">
      <alignment horizontal="center" vertical="center" wrapText="1" shrinkToFit="1"/>
    </xf>
    <xf numFmtId="0" fontId="120" fillId="54" borderId="14" xfId="0" applyFont="1" applyFill="1" applyBorder="1" applyAlignment="1">
      <alignment horizontal="center" vertical="center"/>
    </xf>
    <xf numFmtId="179" fontId="121" fillId="54" borderId="14" xfId="0" applyNumberFormat="1" applyFont="1" applyFill="1" applyBorder="1" applyAlignment="1">
      <alignment horizontal="center" vertical="center" shrinkToFit="1"/>
    </xf>
    <xf numFmtId="0" fontId="120" fillId="54" borderId="14" xfId="0" applyFont="1" applyFill="1" applyBorder="1" applyAlignment="1">
      <alignment horizontal="center" vertical="center" wrapText="1" shrinkToFit="1"/>
    </xf>
    <xf numFmtId="0" fontId="77" fillId="0" borderId="0" xfId="0" applyFont="1" applyAlignment="1">
      <alignment horizontal="center" vertical="center"/>
    </xf>
    <xf numFmtId="0" fontId="82" fillId="55" borderId="17" xfId="0" applyFont="1" applyFill="1" applyBorder="1" applyAlignment="1">
      <alignment horizontal="center" vertical="center"/>
    </xf>
    <xf numFmtId="0" fontId="82" fillId="55" borderId="18" xfId="0" applyFont="1" applyFill="1" applyBorder="1" applyAlignment="1">
      <alignment horizontal="center" vertical="center"/>
    </xf>
    <xf numFmtId="0" fontId="82" fillId="55" borderId="19" xfId="0" applyFont="1" applyFill="1" applyBorder="1" applyAlignment="1">
      <alignment horizontal="center" vertical="center"/>
    </xf>
    <xf numFmtId="0" fontId="82" fillId="55" borderId="20" xfId="0" applyFont="1" applyFill="1" applyBorder="1" applyAlignment="1">
      <alignment horizontal="center" vertical="center"/>
    </xf>
    <xf numFmtId="0" fontId="82" fillId="55" borderId="21" xfId="0" applyFont="1" applyFill="1" applyBorder="1" applyAlignment="1">
      <alignment horizontal="center" vertical="center"/>
    </xf>
    <xf numFmtId="0" fontId="82" fillId="55" borderId="22" xfId="0" applyFont="1" applyFill="1" applyBorder="1" applyAlignment="1">
      <alignment horizontal="center" vertical="center"/>
    </xf>
    <xf numFmtId="183" fontId="82" fillId="55" borderId="17" xfId="153" applyNumberFormat="1" applyFont="1" applyFill="1" applyBorder="1" applyAlignment="1">
      <alignment horizontal="center" vertical="center"/>
    </xf>
    <xf numFmtId="183" fontId="82" fillId="55" borderId="18" xfId="153" applyNumberFormat="1" applyFont="1" applyFill="1" applyBorder="1" applyAlignment="1">
      <alignment horizontal="center" vertical="center"/>
    </xf>
    <xf numFmtId="183" fontId="82" fillId="55" borderId="19" xfId="153" applyNumberFormat="1" applyFont="1" applyFill="1" applyBorder="1" applyAlignment="1">
      <alignment horizontal="center" vertical="center"/>
    </xf>
    <xf numFmtId="183" fontId="82" fillId="55" borderId="20" xfId="153" applyNumberFormat="1" applyFont="1" applyFill="1" applyBorder="1" applyAlignment="1">
      <alignment horizontal="center" vertical="center"/>
    </xf>
    <xf numFmtId="183" fontId="82" fillId="55" borderId="21" xfId="153" applyNumberFormat="1" applyFont="1" applyFill="1" applyBorder="1" applyAlignment="1">
      <alignment horizontal="center" vertical="center"/>
    </xf>
    <xf numFmtId="183" fontId="82" fillId="55" borderId="22" xfId="153" applyNumberFormat="1" applyFont="1" applyFill="1" applyBorder="1" applyAlignment="1">
      <alignment horizontal="center" vertical="center"/>
    </xf>
    <xf numFmtId="181" fontId="82" fillId="55" borderId="23" xfId="153" applyNumberFormat="1" applyFont="1" applyFill="1" applyBorder="1" applyAlignment="1">
      <alignment horizontal="center" vertical="center"/>
    </xf>
    <xf numFmtId="181" fontId="82" fillId="55" borderId="24" xfId="153" applyNumberFormat="1" applyFont="1" applyFill="1" applyBorder="1" applyAlignment="1">
      <alignment horizontal="center" vertical="center"/>
    </xf>
    <xf numFmtId="181" fontId="82" fillId="55" borderId="25" xfId="153" applyNumberFormat="1" applyFont="1" applyFill="1" applyBorder="1" applyAlignment="1">
      <alignment horizontal="center" vertical="center"/>
    </xf>
    <xf numFmtId="181" fontId="82" fillId="55" borderId="23" xfId="0" applyNumberFormat="1" applyFont="1" applyFill="1" applyBorder="1" applyAlignment="1">
      <alignment horizontal="center" vertical="center"/>
    </xf>
    <xf numFmtId="181" fontId="82" fillId="55" borderId="24" xfId="0" applyNumberFormat="1" applyFont="1" applyFill="1" applyBorder="1" applyAlignment="1">
      <alignment horizontal="center" vertical="center"/>
    </xf>
    <xf numFmtId="181" fontId="82" fillId="55" borderId="25" xfId="0" applyNumberFormat="1" applyFont="1" applyFill="1" applyBorder="1" applyAlignment="1">
      <alignment horizontal="center" vertical="center"/>
    </xf>
    <xf numFmtId="0" fontId="78" fillId="0" borderId="23" xfId="0" applyFont="1" applyBorder="1" applyAlignment="1">
      <alignment horizontal="center" vertical="center" shrinkToFit="1"/>
    </xf>
    <xf numFmtId="0" fontId="78" fillId="0" borderId="24" xfId="0" applyFont="1" applyBorder="1" applyAlignment="1">
      <alignment horizontal="center" vertical="center" shrinkToFit="1"/>
    </xf>
    <xf numFmtId="0" fontId="78" fillId="0" borderId="25" xfId="0" applyFont="1" applyBorder="1" applyAlignment="1">
      <alignment horizontal="center" vertical="center" shrinkToFit="1"/>
    </xf>
    <xf numFmtId="0" fontId="81" fillId="56" borderId="23" xfId="0" applyFont="1" applyFill="1" applyBorder="1" applyAlignment="1">
      <alignment horizontal="center" vertical="center"/>
    </xf>
    <xf numFmtId="0" fontId="81" fillId="56" borderId="24" xfId="0" applyFont="1" applyFill="1" applyBorder="1" applyAlignment="1">
      <alignment horizontal="center" vertical="center"/>
    </xf>
    <xf numFmtId="0" fontId="81" fillId="56" borderId="25" xfId="0" applyFont="1" applyFill="1" applyBorder="1" applyAlignment="1">
      <alignment horizontal="center" vertical="center"/>
    </xf>
    <xf numFmtId="0" fontId="78" fillId="54" borderId="17" xfId="0" applyFont="1" applyFill="1" applyBorder="1" applyAlignment="1">
      <alignment horizontal="center" vertical="center"/>
    </xf>
    <xf numFmtId="0" fontId="78" fillId="54" borderId="24" xfId="0" applyFont="1" applyFill="1" applyBorder="1" applyAlignment="1">
      <alignment horizontal="center" vertical="center"/>
    </xf>
    <xf numFmtId="0" fontId="78" fillId="54" borderId="25" xfId="0" applyFont="1" applyFill="1" applyBorder="1" applyAlignment="1">
      <alignment horizontal="center" vertical="center"/>
    </xf>
    <xf numFmtId="0" fontId="78" fillId="57" borderId="17" xfId="0" applyFont="1" applyFill="1" applyBorder="1" applyAlignment="1">
      <alignment horizontal="center" vertical="center"/>
    </xf>
    <xf numFmtId="0" fontId="78" fillId="57" borderId="25" xfId="0" applyFont="1" applyFill="1" applyBorder="1" applyAlignment="1">
      <alignment horizontal="center" vertical="center"/>
    </xf>
    <xf numFmtId="0" fontId="78" fillId="57" borderId="15" xfId="0" applyFont="1" applyFill="1" applyBorder="1" applyAlignment="1">
      <alignment horizontal="center" vertical="center"/>
    </xf>
    <xf numFmtId="0" fontId="78" fillId="57" borderId="14" xfId="0" applyFont="1" applyFill="1" applyBorder="1" applyAlignment="1">
      <alignment horizontal="center" vertical="center"/>
    </xf>
    <xf numFmtId="0" fontId="78" fillId="54" borderId="15" xfId="0" applyFont="1" applyFill="1" applyBorder="1" applyAlignment="1">
      <alignment horizontal="center" vertical="center"/>
    </xf>
    <xf numFmtId="0" fontId="78" fillId="54" borderId="14" xfId="0" applyFont="1" applyFill="1" applyBorder="1" applyAlignment="1">
      <alignment horizontal="center" vertical="center"/>
    </xf>
    <xf numFmtId="181" fontId="80" fillId="55" borderId="23" xfId="0" applyNumberFormat="1" applyFont="1" applyFill="1" applyBorder="1" applyAlignment="1">
      <alignment horizontal="center" vertical="center"/>
    </xf>
    <xf numFmtId="181" fontId="80" fillId="55" borderId="24" xfId="0" applyNumberFormat="1" applyFont="1" applyFill="1" applyBorder="1" applyAlignment="1">
      <alignment horizontal="center" vertical="center"/>
    </xf>
    <xf numFmtId="181" fontId="80" fillId="55" borderId="25" xfId="0" applyNumberFormat="1" applyFont="1" applyFill="1" applyBorder="1" applyAlignment="1">
      <alignment horizontal="center" vertical="center"/>
    </xf>
    <xf numFmtId="0" fontId="80" fillId="55" borderId="17" xfId="0" applyFont="1" applyFill="1" applyBorder="1" applyAlignment="1">
      <alignment horizontal="center" vertical="center"/>
    </xf>
    <xf numFmtId="0" fontId="80" fillId="55" borderId="20" xfId="0" applyFont="1" applyFill="1" applyBorder="1" applyAlignment="1">
      <alignment horizontal="center" vertical="center"/>
    </xf>
    <xf numFmtId="183" fontId="80" fillId="55" borderId="17" xfId="153" applyNumberFormat="1" applyFont="1" applyFill="1" applyBorder="1" applyAlignment="1">
      <alignment horizontal="center" vertical="center"/>
    </xf>
    <xf numFmtId="183" fontId="80" fillId="55" borderId="18" xfId="153" applyNumberFormat="1" applyFont="1" applyFill="1" applyBorder="1" applyAlignment="1">
      <alignment horizontal="center" vertical="center"/>
    </xf>
    <xf numFmtId="183" fontId="80" fillId="55" borderId="19" xfId="153" applyNumberFormat="1" applyFont="1" applyFill="1" applyBorder="1" applyAlignment="1">
      <alignment horizontal="center" vertical="center"/>
    </xf>
    <xf numFmtId="183" fontId="80" fillId="55" borderId="20" xfId="153" applyNumberFormat="1" applyFont="1" applyFill="1" applyBorder="1" applyAlignment="1">
      <alignment horizontal="center" vertical="center"/>
    </xf>
    <xf numFmtId="183" fontId="80" fillId="55" borderId="21" xfId="153" applyNumberFormat="1" applyFont="1" applyFill="1" applyBorder="1" applyAlignment="1">
      <alignment horizontal="center" vertical="center"/>
    </xf>
    <xf numFmtId="183" fontId="80" fillId="55" borderId="22" xfId="153" applyNumberFormat="1" applyFont="1" applyFill="1" applyBorder="1" applyAlignment="1">
      <alignment horizontal="center" vertical="center"/>
    </xf>
    <xf numFmtId="0" fontId="120" fillId="60" borderId="23" xfId="0" applyFont="1" applyFill="1" applyBorder="1" applyAlignment="1">
      <alignment horizontal="center" vertical="center"/>
    </xf>
    <xf numFmtId="0" fontId="120" fillId="60" borderId="24" xfId="0" applyFont="1" applyFill="1" applyBorder="1" applyAlignment="1">
      <alignment horizontal="center" vertical="center"/>
    </xf>
    <xf numFmtId="0" fontId="120" fillId="60" borderId="25" xfId="0" applyFont="1" applyFill="1" applyBorder="1" applyAlignment="1">
      <alignment horizontal="center" vertical="center"/>
    </xf>
    <xf numFmtId="0" fontId="115" fillId="0" borderId="21" xfId="0" applyNumberFormat="1" applyFont="1" applyFill="1" applyBorder="1" applyAlignment="1">
      <alignment horizontal="center" vertical="center"/>
    </xf>
    <xf numFmtId="0" fontId="120" fillId="54" borderId="14" xfId="0" applyFont="1" applyFill="1" applyBorder="1" applyAlignment="1">
      <alignment horizontal="center" vertical="center" wrapText="1" shrinkToFit="1"/>
    </xf>
    <xf numFmtId="0" fontId="120" fillId="54" borderId="14" xfId="0" applyNumberFormat="1" applyFont="1" applyFill="1" applyBorder="1" applyAlignment="1">
      <alignment horizontal="center" vertical="center"/>
    </xf>
    <xf numFmtId="0" fontId="120" fillId="54" borderId="14" xfId="0" applyFont="1" applyFill="1" applyBorder="1" applyAlignment="1">
      <alignment horizontal="center" vertical="center"/>
    </xf>
    <xf numFmtId="179" fontId="121" fillId="54" borderId="23" xfId="0" applyNumberFormat="1" applyFont="1" applyFill="1" applyBorder="1" applyAlignment="1">
      <alignment horizontal="center" vertical="center" shrinkToFit="1"/>
    </xf>
    <xf numFmtId="179" fontId="121" fillId="54" borderId="24" xfId="0" applyNumberFormat="1" applyFont="1" applyFill="1" applyBorder="1" applyAlignment="1">
      <alignment horizontal="center" vertical="center" shrinkToFit="1"/>
    </xf>
    <xf numFmtId="0" fontId="120" fillId="54" borderId="15" xfId="0" applyFont="1" applyFill="1" applyBorder="1" applyAlignment="1">
      <alignment horizontal="center" vertical="center" wrapText="1" shrinkToFit="1"/>
    </xf>
    <xf numFmtId="0" fontId="120" fillId="54" borderId="16" xfId="0" applyFont="1" applyFill="1" applyBorder="1" applyAlignment="1">
      <alignment horizontal="center" vertical="center" wrapText="1" shrinkToFit="1"/>
    </xf>
  </cellXfs>
  <cellStyles count="26915">
    <cellStyle name="_200604-0605(영업권(기타))" xfId="26078"/>
    <cellStyle name="_물건조서(새한,나라)" xfId="26079"/>
    <cellStyle name="’E‰Y [0.00]_laroux" xfId="26080"/>
    <cellStyle name="’E‰Y_laroux" xfId="26081"/>
    <cellStyle name="¤@?e_TEST-1 " xfId="26082"/>
    <cellStyle name="20% - 강조색1 2" xfId="1"/>
    <cellStyle name="20% - 강조색1 2 2" xfId="26083"/>
    <cellStyle name="20% - 강조색1 3" xfId="2"/>
    <cellStyle name="20% - 강조색1 3 2" xfId="26084"/>
    <cellStyle name="20% - 강조색1 4" xfId="26006"/>
    <cellStyle name="20% - 강조색1 4 2" xfId="26085"/>
    <cellStyle name="20% - 강조색2 2" xfId="3"/>
    <cellStyle name="20% - 강조색2 2 2" xfId="26086"/>
    <cellStyle name="20% - 강조색2 3" xfId="4"/>
    <cellStyle name="20% - 강조색2 3 2" xfId="26087"/>
    <cellStyle name="20% - 강조색2 4" xfId="26007"/>
    <cellStyle name="20% - 강조색2 4 2" xfId="26088"/>
    <cellStyle name="20% - 강조색3 2" xfId="5"/>
    <cellStyle name="20% - 강조색3 2 2" xfId="26089"/>
    <cellStyle name="20% - 강조색3 3" xfId="6"/>
    <cellStyle name="20% - 강조색3 3 2" xfId="26090"/>
    <cellStyle name="20% - 강조색3 4" xfId="26008"/>
    <cellStyle name="20% - 강조색3 4 2" xfId="26091"/>
    <cellStyle name="20% - 강조색4 2" xfId="7"/>
    <cellStyle name="20% - 강조색4 2 2" xfId="26092"/>
    <cellStyle name="20% - 강조색4 3" xfId="8"/>
    <cellStyle name="20% - 강조색4 3 2" xfId="26093"/>
    <cellStyle name="20% - 강조색4 4" xfId="26009"/>
    <cellStyle name="20% - 강조색4 4 2" xfId="26094"/>
    <cellStyle name="20% - 강조색5 2" xfId="9"/>
    <cellStyle name="20% - 강조색5 2 2" xfId="26095"/>
    <cellStyle name="20% - 강조색5 3" xfId="10"/>
    <cellStyle name="20% - 강조색5 3 2" xfId="26096"/>
    <cellStyle name="20% - 강조색5 4" xfId="26097"/>
    <cellStyle name="20% - 강조색6 2" xfId="11"/>
    <cellStyle name="20% - 강조색6 2 2" xfId="26098"/>
    <cellStyle name="20% - 강조색6 3" xfId="12"/>
    <cellStyle name="20% - 강조색6 3 2" xfId="26099"/>
    <cellStyle name="20% - 강조색6 4" xfId="26010"/>
    <cellStyle name="20% - 강조색6 4 2" xfId="26100"/>
    <cellStyle name="40% - 강조색1 2" xfId="13"/>
    <cellStyle name="40% - 강조색1 2 2" xfId="26101"/>
    <cellStyle name="40% - 강조색1 3" xfId="14"/>
    <cellStyle name="40% - 강조색1 3 2" xfId="26102"/>
    <cellStyle name="40% - 강조색1 4" xfId="26011"/>
    <cellStyle name="40% - 강조색1 4 2" xfId="26103"/>
    <cellStyle name="40% - 강조색2 2" xfId="15"/>
    <cellStyle name="40% - 강조색2 2 2" xfId="26104"/>
    <cellStyle name="40% - 강조색2 3" xfId="16"/>
    <cellStyle name="40% - 강조색2 3 2" xfId="26105"/>
    <cellStyle name="40% - 강조색2 4" xfId="26106"/>
    <cellStyle name="40% - 강조색3 2" xfId="17"/>
    <cellStyle name="40% - 강조색3 2 2" xfId="26107"/>
    <cellStyle name="40% - 강조색3 3" xfId="18"/>
    <cellStyle name="40% - 강조색3 3 2" xfId="26108"/>
    <cellStyle name="40% - 강조색3 4" xfId="26012"/>
    <cellStyle name="40% - 강조색3 4 2" xfId="26109"/>
    <cellStyle name="40% - 강조색4 2" xfId="19"/>
    <cellStyle name="40% - 강조색4 2 2" xfId="26110"/>
    <cellStyle name="40% - 강조색4 3" xfId="20"/>
    <cellStyle name="40% - 강조색4 3 2" xfId="26111"/>
    <cellStyle name="40% - 강조색4 4" xfId="26013"/>
    <cellStyle name="40% - 강조색4 4 2" xfId="26112"/>
    <cellStyle name="40% - 강조색5 2" xfId="21"/>
    <cellStyle name="40% - 강조색5 2 2" xfId="26113"/>
    <cellStyle name="40% - 강조색5 3" xfId="22"/>
    <cellStyle name="40% - 강조색5 3 2" xfId="26114"/>
    <cellStyle name="40% - 강조색5 4" xfId="26014"/>
    <cellStyle name="40% - 강조색5 4 2" xfId="26115"/>
    <cellStyle name="40% - 강조색6 2" xfId="23"/>
    <cellStyle name="40% - 강조색6 2 2" xfId="26116"/>
    <cellStyle name="40% - 강조색6 3" xfId="24"/>
    <cellStyle name="40% - 강조색6 3 2" xfId="26117"/>
    <cellStyle name="40% - 강조색6 4" xfId="26015"/>
    <cellStyle name="40% - 강조색6 4 2" xfId="26118"/>
    <cellStyle name="60% - 강조색1 2" xfId="25"/>
    <cellStyle name="60% - 강조색1 2 2" xfId="26119"/>
    <cellStyle name="60% - 강조색1 3" xfId="26"/>
    <cellStyle name="60% - 강조색1 3 2" xfId="26120"/>
    <cellStyle name="60% - 강조색1 4" xfId="26016"/>
    <cellStyle name="60% - 강조색1 4 2" xfId="26121"/>
    <cellStyle name="60% - 강조색2 2" xfId="27"/>
    <cellStyle name="60% - 강조색2 2 2" xfId="26122"/>
    <cellStyle name="60% - 강조색2 3" xfId="28"/>
    <cellStyle name="60% - 강조색2 3 2" xfId="26123"/>
    <cellStyle name="60% - 강조색2 4" xfId="26017"/>
    <cellStyle name="60% - 강조색2 4 2" xfId="26124"/>
    <cellStyle name="60% - 강조색3 2" xfId="29"/>
    <cellStyle name="60% - 강조색3 2 2" xfId="26125"/>
    <cellStyle name="60% - 강조색3 3" xfId="30"/>
    <cellStyle name="60% - 강조색3 3 2" xfId="26126"/>
    <cellStyle name="60% - 강조색3 4" xfId="26018"/>
    <cellStyle name="60% - 강조색3 4 2" xfId="26127"/>
    <cellStyle name="60% - 강조색4 2" xfId="31"/>
    <cellStyle name="60% - 강조색4 2 2" xfId="26128"/>
    <cellStyle name="60% - 강조색4 3" xfId="32"/>
    <cellStyle name="60% - 강조색4 3 2" xfId="26129"/>
    <cellStyle name="60% - 강조색4 4" xfId="26019"/>
    <cellStyle name="60% - 강조색4 4 2" xfId="26130"/>
    <cellStyle name="60% - 강조색5 2" xfId="33"/>
    <cellStyle name="60% - 강조색5 2 2" xfId="26131"/>
    <cellStyle name="60% - 강조색5 3" xfId="34"/>
    <cellStyle name="60% - 강조색5 3 2" xfId="26132"/>
    <cellStyle name="60% - 강조색5 4" xfId="26020"/>
    <cellStyle name="60% - 강조색5 4 2" xfId="26133"/>
    <cellStyle name="60% - 강조색6 2" xfId="35"/>
    <cellStyle name="60% - 강조색6 2 2" xfId="26134"/>
    <cellStyle name="60% - 강조색6 3" xfId="36"/>
    <cellStyle name="60% - 강조색6 3 2" xfId="26135"/>
    <cellStyle name="60% - 강조색6 4" xfId="26021"/>
    <cellStyle name="60% - 강조색6 4 2" xfId="26136"/>
    <cellStyle name="A¨­￠￢￠O [0]_INQUIRY ￠?￥i¨u¡AAⓒ￢Aⓒª " xfId="26137"/>
    <cellStyle name="A¨­￠￢￠O_INQUIRY ￠?￥i¨u¡AAⓒ￢Aⓒª " xfId="26138"/>
    <cellStyle name="AeE­ [0]_AMT " xfId="26139"/>
    <cellStyle name="AeE­_AMT " xfId="26140"/>
    <cellStyle name="AeE¡ⓒ [0]_INQUIRY ￠?￥i¨u¡AAⓒ￢Aⓒª " xfId="26141"/>
    <cellStyle name="AeE¡ⓒ_INQUIRY ￠?￥i¨u¡AAⓒ￢Aⓒª " xfId="26142"/>
    <cellStyle name="ALIGNMENT" xfId="26143"/>
    <cellStyle name="AÞ¸¶ [0]_AN°y(1.25) " xfId="26144"/>
    <cellStyle name="AÞ¸¶_AN°y(1.25) " xfId="26145"/>
    <cellStyle name="C¡IA¨ª_¡ic¨u¡A¨￢I¨￢¡Æ AN¡Æe " xfId="26146"/>
    <cellStyle name="C￥AØ_¿ø°¡Aoa" xfId="26147"/>
    <cellStyle name="Comma [0]_ SG&amp;A Bridge " xfId="26148"/>
    <cellStyle name="Comma_ SG&amp;A Bridge " xfId="26149"/>
    <cellStyle name="Comma0" xfId="26150"/>
    <cellStyle name="Curren?_x0012_퐀_x0017_?" xfId="26151"/>
    <cellStyle name="Currency [0]_ SG&amp;A Bridge " xfId="26152"/>
    <cellStyle name="Currency(￦)" xfId="26153"/>
    <cellStyle name="Currency_ SG&amp;A Bridge " xfId="26154"/>
    <cellStyle name="Currency0" xfId="26155"/>
    <cellStyle name="Date" xfId="26156"/>
    <cellStyle name="Euro" xfId="26157"/>
    <cellStyle name="Fixed" xfId="26158"/>
    <cellStyle name="Grey" xfId="26159"/>
    <cellStyle name="Header1" xfId="26160"/>
    <cellStyle name="Header2" xfId="26161"/>
    <cellStyle name="Heading 1" xfId="26162"/>
    <cellStyle name="Heading 2" xfId="26163"/>
    <cellStyle name="Hyperlink_NEGS" xfId="26164"/>
    <cellStyle name="Input [yellow]" xfId="26165"/>
    <cellStyle name="Normal - Style1" xfId="26166"/>
    <cellStyle name="Normal_ SG&amp;A Bridge " xfId="26167"/>
    <cellStyle name="Œ…?æ맖?e [0.00]_laroux" xfId="26168"/>
    <cellStyle name="Œ…?æ맖?e_laroux" xfId="26169"/>
    <cellStyle name="Percent [2]" xfId="26170"/>
    <cellStyle name="subhead" xfId="26171"/>
    <cellStyle name="Total" xfId="26172"/>
    <cellStyle name="강조색1 2" xfId="37"/>
    <cellStyle name="강조색1 2 2" xfId="26173"/>
    <cellStyle name="강조색1 3" xfId="38"/>
    <cellStyle name="강조색1 3 2" xfId="26174"/>
    <cellStyle name="강조색1 4" xfId="26022"/>
    <cellStyle name="강조색1 4 2" xfId="26175"/>
    <cellStyle name="강조색2 2" xfId="39"/>
    <cellStyle name="강조색2 2 2" xfId="26176"/>
    <cellStyle name="강조색2 3" xfId="40"/>
    <cellStyle name="강조색2 3 2" xfId="26177"/>
    <cellStyle name="강조색2 4" xfId="26023"/>
    <cellStyle name="강조색2 4 2" xfId="26178"/>
    <cellStyle name="강조색3 2" xfId="41"/>
    <cellStyle name="강조색3 2 2" xfId="26179"/>
    <cellStyle name="강조색3 3" xfId="42"/>
    <cellStyle name="강조색3 3 2" xfId="26180"/>
    <cellStyle name="강조색3 4" xfId="26024"/>
    <cellStyle name="강조색3 4 2" xfId="26181"/>
    <cellStyle name="강조색4 2" xfId="43"/>
    <cellStyle name="강조색4 2 2" xfId="26182"/>
    <cellStyle name="강조색4 3" xfId="44"/>
    <cellStyle name="강조색4 3 2" xfId="26183"/>
    <cellStyle name="강조색4 4" xfId="26025"/>
    <cellStyle name="강조색4 4 2" xfId="26184"/>
    <cellStyle name="강조색5 2" xfId="45"/>
    <cellStyle name="강조색5 2 2" xfId="26185"/>
    <cellStyle name="강조색5 3" xfId="46"/>
    <cellStyle name="강조색5 3 2" xfId="26186"/>
    <cellStyle name="강조색5 4" xfId="26187"/>
    <cellStyle name="강조색6 2" xfId="47"/>
    <cellStyle name="강조색6 2 2" xfId="26188"/>
    <cellStyle name="강조색6 3" xfId="48"/>
    <cellStyle name="강조색6 3 2" xfId="26189"/>
    <cellStyle name="강조색6 4" xfId="26026"/>
    <cellStyle name="강조색6 4 2" xfId="26190"/>
    <cellStyle name="경고문 2" xfId="49"/>
    <cellStyle name="경고문 2 2" xfId="26191"/>
    <cellStyle name="경고문 3" xfId="50"/>
    <cellStyle name="경고문 3 2" xfId="26192"/>
    <cellStyle name="경고문 4" xfId="26193"/>
    <cellStyle name="계산 2" xfId="51"/>
    <cellStyle name="계산 2 2" xfId="26194"/>
    <cellStyle name="계산 3" xfId="52"/>
    <cellStyle name="계산 3 2" xfId="26195"/>
    <cellStyle name="계산 4" xfId="26027"/>
    <cellStyle name="계산 4 2" xfId="26196"/>
    <cellStyle name="나쁨 2" xfId="53"/>
    <cellStyle name="나쁨 2 2" xfId="26197"/>
    <cellStyle name="나쁨 3" xfId="54"/>
    <cellStyle name="나쁨 3 2" xfId="26198"/>
    <cellStyle name="나쁨 4" xfId="26028"/>
    <cellStyle name="나쁨 4 2" xfId="26199"/>
    <cellStyle name="똿뗦먛귟 [0.00]_PRODUCT DETAIL Q1" xfId="26200"/>
    <cellStyle name="똿뗦먛귟_PRODUCT DETAIL Q1" xfId="26201"/>
    <cellStyle name="메모 2" xfId="55"/>
    <cellStyle name="메모 2 2" xfId="26202"/>
    <cellStyle name="메모 3" xfId="56"/>
    <cellStyle name="메모 3 2" xfId="26203"/>
    <cellStyle name="메모 4" xfId="57"/>
    <cellStyle name="메모 4 2" xfId="26204"/>
    <cellStyle name="메모 5" xfId="58"/>
    <cellStyle name="메모 5 2" xfId="26205"/>
    <cellStyle name="메모 6" xfId="59"/>
    <cellStyle name="메모 6 2" xfId="26074"/>
    <cellStyle name="메모 6 3" xfId="26711"/>
    <cellStyle name="메모 7" xfId="26029"/>
    <cellStyle name="믅됞 [0.00]_PRODUCT DETAIL Q1" xfId="26206"/>
    <cellStyle name="믅됞_PRODUCT DETAIL Q1" xfId="26207"/>
    <cellStyle name="보통 2" xfId="60"/>
    <cellStyle name="보통 2 2" xfId="26208"/>
    <cellStyle name="보통 3" xfId="61"/>
    <cellStyle name="보통 3 2" xfId="26209"/>
    <cellStyle name="보통 4" xfId="26030"/>
    <cellStyle name="보통 4 2" xfId="26210"/>
    <cellStyle name="뷭?_BOOKSHIP" xfId="26211"/>
    <cellStyle name="설명 텍스트 2" xfId="62"/>
    <cellStyle name="설명 텍스트 2 2" xfId="26212"/>
    <cellStyle name="설명 텍스트 3" xfId="63"/>
    <cellStyle name="설명 텍스트 3 2" xfId="26213"/>
    <cellStyle name="설명 텍스트 4" xfId="26214"/>
    <cellStyle name="셀 확인 2" xfId="64"/>
    <cellStyle name="셀 확인 2 2" xfId="26215"/>
    <cellStyle name="셀 확인 3" xfId="65"/>
    <cellStyle name="셀 확인 3 2" xfId="26216"/>
    <cellStyle name="셀 확인 4" xfId="26217"/>
    <cellStyle name="쉼표 [0]" xfId="26073" builtinId="6"/>
    <cellStyle name="쉼표 [0] 10" xfId="66"/>
    <cellStyle name="쉼표 [0] 10 2" xfId="67"/>
    <cellStyle name="쉼표 [0] 10 3" xfId="68"/>
    <cellStyle name="쉼표 [0] 10 4" xfId="69"/>
    <cellStyle name="쉼표 [0] 10 5" xfId="70"/>
    <cellStyle name="쉼표 [0] 10 6" xfId="71"/>
    <cellStyle name="쉼표 [0] 10 7" xfId="72"/>
    <cellStyle name="쉼표 [0] 10 8" xfId="73"/>
    <cellStyle name="쉼표 [0] 101" xfId="74"/>
    <cellStyle name="쉼표 [0] 103" xfId="75"/>
    <cellStyle name="쉼표 [0] 105" xfId="76"/>
    <cellStyle name="쉼표 [0] 107" xfId="77"/>
    <cellStyle name="쉼표 [0] 109" xfId="78"/>
    <cellStyle name="쉼표 [0] 11" xfId="79"/>
    <cellStyle name="쉼표 [0] 11 2" xfId="80"/>
    <cellStyle name="쉼표 [0] 11 3" xfId="81"/>
    <cellStyle name="쉼표 [0] 11 4" xfId="82"/>
    <cellStyle name="쉼표 [0] 11 5" xfId="83"/>
    <cellStyle name="쉼표 [0] 11 6" xfId="84"/>
    <cellStyle name="쉼표 [0] 11 7" xfId="85"/>
    <cellStyle name="쉼표 [0] 110" xfId="86"/>
    <cellStyle name="쉼표 [0] 112" xfId="87"/>
    <cellStyle name="쉼표 [0] 114" xfId="88"/>
    <cellStyle name="쉼표 [0] 115" xfId="89"/>
    <cellStyle name="쉼표 [0] 117" xfId="90"/>
    <cellStyle name="쉼표 [0] 12" xfId="91"/>
    <cellStyle name="쉼표 [0] 12 2" xfId="92"/>
    <cellStyle name="쉼표 [0] 12 3" xfId="93"/>
    <cellStyle name="쉼표 [0] 12 4" xfId="94"/>
    <cellStyle name="쉼표 [0] 12 5" xfId="95"/>
    <cellStyle name="쉼표 [0] 12 6" xfId="96"/>
    <cellStyle name="쉼표 [0] 12 7" xfId="97"/>
    <cellStyle name="쉼표 [0] 12 8" xfId="98"/>
    <cellStyle name="쉼표 [0] 120" xfId="99"/>
    <cellStyle name="쉼표 [0] 122" xfId="100"/>
    <cellStyle name="쉼표 [0] 124" xfId="101"/>
    <cellStyle name="쉼표 [0] 126" xfId="102"/>
    <cellStyle name="쉼표 [0] 128" xfId="103"/>
    <cellStyle name="쉼표 [0] 129" xfId="104"/>
    <cellStyle name="쉼표 [0] 13" xfId="105"/>
    <cellStyle name="쉼표 [0] 13 2" xfId="106"/>
    <cellStyle name="쉼표 [0] 13 3" xfId="107"/>
    <cellStyle name="쉼표 [0] 13 4" xfId="108"/>
    <cellStyle name="쉼표 [0] 13 5" xfId="109"/>
    <cellStyle name="쉼표 [0] 13 6" xfId="110"/>
    <cellStyle name="쉼표 [0] 13 7" xfId="111"/>
    <cellStyle name="쉼표 [0] 131" xfId="112"/>
    <cellStyle name="쉼표 [0] 133" xfId="113"/>
    <cellStyle name="쉼표 [0] 134" xfId="114"/>
    <cellStyle name="쉼표 [0] 135" xfId="115"/>
    <cellStyle name="쉼표 [0] 137" xfId="116"/>
    <cellStyle name="쉼표 [0] 139" xfId="117"/>
    <cellStyle name="쉼표 [0] 14" xfId="118"/>
    <cellStyle name="쉼표 [0] 14 2" xfId="26218"/>
    <cellStyle name="쉼표 [0] 141" xfId="119"/>
    <cellStyle name="쉼표 [0] 143" xfId="120"/>
    <cellStyle name="쉼표 [0] 145" xfId="121"/>
    <cellStyle name="쉼표 [0] 147" xfId="122"/>
    <cellStyle name="쉼표 [0] 149" xfId="123"/>
    <cellStyle name="쉼표 [0] 15" xfId="124"/>
    <cellStyle name="쉼표 [0] 15 2" xfId="26219"/>
    <cellStyle name="쉼표 [0] 151" xfId="125"/>
    <cellStyle name="쉼표 [0] 153" xfId="126"/>
    <cellStyle name="쉼표 [0] 155" xfId="127"/>
    <cellStyle name="쉼표 [0] 157" xfId="128"/>
    <cellStyle name="쉼표 [0] 159" xfId="129"/>
    <cellStyle name="쉼표 [0] 16" xfId="130"/>
    <cellStyle name="쉼표 [0] 161" xfId="131"/>
    <cellStyle name="쉼표 [0] 163" xfId="132"/>
    <cellStyle name="쉼표 [0] 164" xfId="133"/>
    <cellStyle name="쉼표 [0] 166" xfId="134"/>
    <cellStyle name="쉼표 [0] 168" xfId="135"/>
    <cellStyle name="쉼표 [0] 17" xfId="136"/>
    <cellStyle name="쉼표 [0] 17 2" xfId="26075"/>
    <cellStyle name="쉼표 [0] 17 3" xfId="26712"/>
    <cellStyle name="쉼표 [0] 170" xfId="137"/>
    <cellStyle name="쉼표 [0] 172" xfId="138"/>
    <cellStyle name="쉼표 [0] 174" xfId="139"/>
    <cellStyle name="쉼표 [0] 176" xfId="140"/>
    <cellStyle name="쉼표 [0] 178" xfId="141"/>
    <cellStyle name="쉼표 [0] 18" xfId="142"/>
    <cellStyle name="쉼표 [0] 180" xfId="143"/>
    <cellStyle name="쉼표 [0] 182" xfId="144"/>
    <cellStyle name="쉼표 [0] 184" xfId="145"/>
    <cellStyle name="쉼표 [0] 186" xfId="146"/>
    <cellStyle name="쉼표 [0] 188" xfId="147"/>
    <cellStyle name="쉼표 [0] 19" xfId="26220"/>
    <cellStyle name="쉼표 [0] 19 10" xfId="26342"/>
    <cellStyle name="쉼표 [0] 19 10 2" xfId="26733"/>
    <cellStyle name="쉼표 [0] 19 10 2 2" xfId="26856"/>
    <cellStyle name="쉼표 [0] 19 10 3" xfId="26774"/>
    <cellStyle name="쉼표 [0] 19 10 3 2" xfId="26897"/>
    <cellStyle name="쉼표 [0] 19 10 4" xfId="26688"/>
    <cellStyle name="쉼표 [0] 19 10 5" xfId="26815"/>
    <cellStyle name="쉼표 [0] 19 11" xfId="26344"/>
    <cellStyle name="쉼표 [0] 19 11 2" xfId="26735"/>
    <cellStyle name="쉼표 [0] 19 11 2 2" xfId="26858"/>
    <cellStyle name="쉼표 [0] 19 11 3" xfId="26776"/>
    <cellStyle name="쉼표 [0] 19 11 3 2" xfId="26899"/>
    <cellStyle name="쉼표 [0] 19 11 4" xfId="26690"/>
    <cellStyle name="쉼표 [0] 19 11 5" xfId="26817"/>
    <cellStyle name="쉼표 [0] 19 12" xfId="26346"/>
    <cellStyle name="쉼표 [0] 19 12 2" xfId="26737"/>
    <cellStyle name="쉼표 [0] 19 12 2 2" xfId="26860"/>
    <cellStyle name="쉼표 [0] 19 12 3" xfId="26778"/>
    <cellStyle name="쉼표 [0] 19 12 3 2" xfId="26901"/>
    <cellStyle name="쉼표 [0] 19 12 4" xfId="26692"/>
    <cellStyle name="쉼표 [0] 19 12 5" xfId="26819"/>
    <cellStyle name="쉼표 [0] 19 13" xfId="26348"/>
    <cellStyle name="쉼표 [0] 19 13 2" xfId="26739"/>
    <cellStyle name="쉼표 [0] 19 13 2 2" xfId="26862"/>
    <cellStyle name="쉼표 [0] 19 13 3" xfId="26780"/>
    <cellStyle name="쉼표 [0] 19 13 3 2" xfId="26903"/>
    <cellStyle name="쉼표 [0] 19 13 4" xfId="26694"/>
    <cellStyle name="쉼표 [0] 19 13 5" xfId="26821"/>
    <cellStyle name="쉼표 [0] 19 14" xfId="26350"/>
    <cellStyle name="쉼표 [0] 19 14 2" xfId="26741"/>
    <cellStyle name="쉼표 [0] 19 14 2 2" xfId="26864"/>
    <cellStyle name="쉼표 [0] 19 14 3" xfId="26782"/>
    <cellStyle name="쉼표 [0] 19 14 3 2" xfId="26905"/>
    <cellStyle name="쉼표 [0] 19 14 4" xfId="26696"/>
    <cellStyle name="쉼표 [0] 19 14 5" xfId="26823"/>
    <cellStyle name="쉼표 [0] 19 15" xfId="26715"/>
    <cellStyle name="쉼표 [0] 19 15 2" xfId="26838"/>
    <cellStyle name="쉼표 [0] 19 16" xfId="26756"/>
    <cellStyle name="쉼표 [0] 19 16 2" xfId="26879"/>
    <cellStyle name="쉼표 [0] 19 17" xfId="26670"/>
    <cellStyle name="쉼표 [0] 19 18" xfId="26797"/>
    <cellStyle name="쉼표 [0] 19 2" xfId="26326"/>
    <cellStyle name="쉼표 [0] 19 2 2" xfId="26718"/>
    <cellStyle name="쉼표 [0] 19 2 2 2" xfId="26841"/>
    <cellStyle name="쉼표 [0] 19 2 3" xfId="26759"/>
    <cellStyle name="쉼표 [0] 19 2 3 2" xfId="26882"/>
    <cellStyle name="쉼표 [0] 19 2 4" xfId="26673"/>
    <cellStyle name="쉼표 [0] 19 2 5" xfId="26800"/>
    <cellStyle name="쉼표 [0] 19 3" xfId="26328"/>
    <cellStyle name="쉼표 [0] 19 3 2" xfId="26719"/>
    <cellStyle name="쉼표 [0] 19 3 2 2" xfId="26842"/>
    <cellStyle name="쉼표 [0] 19 3 3" xfId="26760"/>
    <cellStyle name="쉼표 [0] 19 3 3 2" xfId="26883"/>
    <cellStyle name="쉼표 [0] 19 3 4" xfId="26674"/>
    <cellStyle name="쉼표 [0] 19 3 5" xfId="26801"/>
    <cellStyle name="쉼표 [0] 19 4" xfId="26330"/>
    <cellStyle name="쉼표 [0] 19 4 2" xfId="26721"/>
    <cellStyle name="쉼표 [0] 19 4 2 2" xfId="26844"/>
    <cellStyle name="쉼표 [0] 19 4 3" xfId="26762"/>
    <cellStyle name="쉼표 [0] 19 4 3 2" xfId="26885"/>
    <cellStyle name="쉼표 [0] 19 4 4" xfId="26676"/>
    <cellStyle name="쉼표 [0] 19 4 5" xfId="26803"/>
    <cellStyle name="쉼표 [0] 19 5" xfId="26332"/>
    <cellStyle name="쉼표 [0] 19 5 2" xfId="26723"/>
    <cellStyle name="쉼표 [0] 19 5 2 2" xfId="26846"/>
    <cellStyle name="쉼표 [0] 19 5 3" xfId="26764"/>
    <cellStyle name="쉼표 [0] 19 5 3 2" xfId="26887"/>
    <cellStyle name="쉼표 [0] 19 5 4" xfId="26678"/>
    <cellStyle name="쉼표 [0] 19 5 5" xfId="26805"/>
    <cellStyle name="쉼표 [0] 19 6" xfId="26334"/>
    <cellStyle name="쉼표 [0] 19 6 2" xfId="26725"/>
    <cellStyle name="쉼표 [0] 19 6 2 2" xfId="26848"/>
    <cellStyle name="쉼표 [0] 19 6 3" xfId="26766"/>
    <cellStyle name="쉼표 [0] 19 6 3 2" xfId="26889"/>
    <cellStyle name="쉼표 [0] 19 6 4" xfId="26680"/>
    <cellStyle name="쉼표 [0] 19 6 5" xfId="26807"/>
    <cellStyle name="쉼표 [0] 19 7" xfId="26336"/>
    <cellStyle name="쉼표 [0] 19 7 2" xfId="26727"/>
    <cellStyle name="쉼표 [0] 19 7 2 2" xfId="26850"/>
    <cellStyle name="쉼표 [0] 19 7 3" xfId="26768"/>
    <cellStyle name="쉼표 [0] 19 7 3 2" xfId="26891"/>
    <cellStyle name="쉼표 [0] 19 7 4" xfId="26682"/>
    <cellStyle name="쉼표 [0] 19 7 5" xfId="26809"/>
    <cellStyle name="쉼표 [0] 19 8" xfId="26338"/>
    <cellStyle name="쉼표 [0] 19 8 2" xfId="26729"/>
    <cellStyle name="쉼표 [0] 19 8 2 2" xfId="26852"/>
    <cellStyle name="쉼표 [0] 19 8 3" xfId="26770"/>
    <cellStyle name="쉼표 [0] 19 8 3 2" xfId="26893"/>
    <cellStyle name="쉼표 [0] 19 8 4" xfId="26684"/>
    <cellStyle name="쉼표 [0] 19 8 5" xfId="26811"/>
    <cellStyle name="쉼표 [0] 19 9" xfId="26340"/>
    <cellStyle name="쉼표 [0] 19 9 2" xfId="26731"/>
    <cellStyle name="쉼표 [0] 19 9 2 2" xfId="26854"/>
    <cellStyle name="쉼표 [0] 19 9 3" xfId="26772"/>
    <cellStyle name="쉼표 [0] 19 9 3 2" xfId="26895"/>
    <cellStyle name="쉼표 [0] 19 9 4" xfId="26686"/>
    <cellStyle name="쉼표 [0] 19 9 5" xfId="26813"/>
    <cellStyle name="쉼표 [0] 190" xfId="148"/>
    <cellStyle name="쉼표 [0] 192" xfId="149"/>
    <cellStyle name="쉼표 [0] 194" xfId="150"/>
    <cellStyle name="쉼표 [0] 196" xfId="151"/>
    <cellStyle name="쉼표 [0] 198" xfId="152"/>
    <cellStyle name="쉼표 [0] 2" xfId="153"/>
    <cellStyle name="쉼표 [0] 2 10" xfId="154"/>
    <cellStyle name="쉼표 [0] 2 11" xfId="155"/>
    <cellStyle name="쉼표 [0] 2 12" xfId="156"/>
    <cellStyle name="쉼표 [0] 2 13" xfId="157"/>
    <cellStyle name="쉼표 [0] 2 14" xfId="158"/>
    <cellStyle name="쉼표 [0] 2 15" xfId="159"/>
    <cellStyle name="쉼표 [0] 2 16" xfId="160"/>
    <cellStyle name="쉼표 [0] 2 17" xfId="161"/>
    <cellStyle name="쉼표 [0] 2 18" xfId="162"/>
    <cellStyle name="쉼표 [0] 2 19" xfId="163"/>
    <cellStyle name="쉼표 [0] 2 2" xfId="164"/>
    <cellStyle name="쉼표 [0] 2 2 2" xfId="165"/>
    <cellStyle name="쉼표 [0] 2 2 3" xfId="26221"/>
    <cellStyle name="쉼표 [0] 2 20" xfId="166"/>
    <cellStyle name="쉼표 [0] 2 21" xfId="167"/>
    <cellStyle name="쉼표 [0] 2 22" xfId="168"/>
    <cellStyle name="쉼표 [0] 2 23" xfId="169"/>
    <cellStyle name="쉼표 [0] 2 24" xfId="170"/>
    <cellStyle name="쉼표 [0] 2 25" xfId="171"/>
    <cellStyle name="쉼표 [0] 2 26" xfId="172"/>
    <cellStyle name="쉼표 [0] 2 27" xfId="173"/>
    <cellStyle name="쉼표 [0] 2 28" xfId="174"/>
    <cellStyle name="쉼표 [0] 2 29" xfId="175"/>
    <cellStyle name="쉼표 [0] 2 3" xfId="176"/>
    <cellStyle name="쉼표 [0] 2 3 2" xfId="177"/>
    <cellStyle name="쉼표 [0] 2 30" xfId="178"/>
    <cellStyle name="쉼표 [0] 2 31" xfId="179"/>
    <cellStyle name="쉼표 [0] 2 32" xfId="180"/>
    <cellStyle name="쉼표 [0] 2 33" xfId="181"/>
    <cellStyle name="쉼표 [0] 2 34" xfId="182"/>
    <cellStyle name="쉼표 [0] 2 35" xfId="183"/>
    <cellStyle name="쉼표 [0] 2 36" xfId="184"/>
    <cellStyle name="쉼표 [0] 2 37" xfId="185"/>
    <cellStyle name="쉼표 [0] 2 38" xfId="186"/>
    <cellStyle name="쉼표 [0] 2 39" xfId="187"/>
    <cellStyle name="쉼표 [0] 2 4" xfId="188"/>
    <cellStyle name="쉼표 [0] 2 4 2" xfId="189"/>
    <cellStyle name="쉼표 [0] 2 40" xfId="190"/>
    <cellStyle name="쉼표 [0] 2 41" xfId="191"/>
    <cellStyle name="쉼표 [0] 2 42" xfId="192"/>
    <cellStyle name="쉼표 [0] 2 43" xfId="193"/>
    <cellStyle name="쉼표 [0] 2 44" xfId="194"/>
    <cellStyle name="쉼표 [0] 2 45" xfId="195"/>
    <cellStyle name="쉼표 [0] 2 46" xfId="196"/>
    <cellStyle name="쉼표 [0] 2 47" xfId="197"/>
    <cellStyle name="쉼표 [0] 2 48" xfId="198"/>
    <cellStyle name="쉼표 [0] 2 49" xfId="199"/>
    <cellStyle name="쉼표 [0] 2 5" xfId="200"/>
    <cellStyle name="쉼표 [0] 2 5 2" xfId="201"/>
    <cellStyle name="쉼표 [0] 2 50" xfId="202"/>
    <cellStyle name="쉼표 [0] 2 51" xfId="203"/>
    <cellStyle name="쉼표 [0] 2 52" xfId="204"/>
    <cellStyle name="쉼표 [0] 2 53" xfId="205"/>
    <cellStyle name="쉼표 [0] 2 54" xfId="206"/>
    <cellStyle name="쉼표 [0] 2 55" xfId="207"/>
    <cellStyle name="쉼표 [0] 2 56" xfId="208"/>
    <cellStyle name="쉼표 [0] 2 57" xfId="209"/>
    <cellStyle name="쉼표 [0] 2 58" xfId="210"/>
    <cellStyle name="쉼표 [0] 2 59" xfId="211"/>
    <cellStyle name="쉼표 [0] 2 6" xfId="212"/>
    <cellStyle name="쉼표 [0] 2 60" xfId="213"/>
    <cellStyle name="쉼표 [0] 2 61" xfId="214"/>
    <cellStyle name="쉼표 [0] 2 62" xfId="215"/>
    <cellStyle name="쉼표 [0] 2 63" xfId="216"/>
    <cellStyle name="쉼표 [0] 2 64" xfId="217"/>
    <cellStyle name="쉼표 [0] 2 65" xfId="218"/>
    <cellStyle name="쉼표 [0] 2 66" xfId="219"/>
    <cellStyle name="쉼표 [0] 2 67" xfId="220"/>
    <cellStyle name="쉼표 [0] 2 68" xfId="221"/>
    <cellStyle name="쉼표 [0] 2 69" xfId="222"/>
    <cellStyle name="쉼표 [0] 2 7" xfId="223"/>
    <cellStyle name="쉼표 [0] 2 70" xfId="224"/>
    <cellStyle name="쉼표 [0] 2 71" xfId="225"/>
    <cellStyle name="쉼표 [0] 2 72" xfId="226"/>
    <cellStyle name="쉼표 [0] 2 73" xfId="227"/>
    <cellStyle name="쉼표 [0] 2 74" xfId="228"/>
    <cellStyle name="쉼표 [0] 2 75" xfId="229"/>
    <cellStyle name="쉼표 [0] 2 76" xfId="230"/>
    <cellStyle name="쉼표 [0] 2 77" xfId="231"/>
    <cellStyle name="쉼표 [0] 2 78" xfId="232"/>
    <cellStyle name="쉼표 [0] 2 79" xfId="233"/>
    <cellStyle name="쉼표 [0] 2 8" xfId="234"/>
    <cellStyle name="쉼표 [0] 2 80" xfId="235"/>
    <cellStyle name="쉼표 [0] 2 81" xfId="236"/>
    <cellStyle name="쉼표 [0] 2 82" xfId="237"/>
    <cellStyle name="쉼표 [0] 2 83" xfId="238"/>
    <cellStyle name="쉼표 [0] 2 84" xfId="239"/>
    <cellStyle name="쉼표 [0] 2 85" xfId="240"/>
    <cellStyle name="쉼표 [0] 2 86" xfId="241"/>
    <cellStyle name="쉼표 [0] 2 87" xfId="242"/>
    <cellStyle name="쉼표 [0] 2 88" xfId="243"/>
    <cellStyle name="쉼표 [0] 2 89" xfId="244"/>
    <cellStyle name="쉼표 [0] 2 9" xfId="245"/>
    <cellStyle name="쉼표 [0] 2 90" xfId="246"/>
    <cellStyle name="쉼표 [0] 2 91" xfId="247"/>
    <cellStyle name="쉼표 [0] 2 92" xfId="248"/>
    <cellStyle name="쉼표 [0] 2 92 2" xfId="26222"/>
    <cellStyle name="쉼표 [0] 2 93" xfId="249"/>
    <cellStyle name="쉼표 [0] 2 93 2" xfId="26076"/>
    <cellStyle name="쉼표 [0] 2 93 3" xfId="26713"/>
    <cellStyle name="쉼표 [0] 2 94" xfId="250"/>
    <cellStyle name="쉼표 [0] 2 94 2" xfId="26077"/>
    <cellStyle name="쉼표 [0] 2 94 3" xfId="26714"/>
    <cellStyle name="쉼표 [0] 2 95" xfId="26031"/>
    <cellStyle name="쉼표 [0] 20" xfId="251"/>
    <cellStyle name="쉼표 [0] 200" xfId="252"/>
    <cellStyle name="쉼표 [0] 202" xfId="253"/>
    <cellStyle name="쉼표 [0] 204" xfId="254"/>
    <cellStyle name="쉼표 [0] 21" xfId="26914"/>
    <cellStyle name="쉼표 [0] 22" xfId="255"/>
    <cellStyle name="쉼표 [0] 24" xfId="256"/>
    <cellStyle name="쉼표 [0] 26" xfId="257"/>
    <cellStyle name="쉼표 [0] 28" xfId="258"/>
    <cellStyle name="쉼표 [0] 3" xfId="259"/>
    <cellStyle name="쉼표 [0] 3 2" xfId="260"/>
    <cellStyle name="쉼표 [0] 3 2 2" xfId="261"/>
    <cellStyle name="쉼표 [0] 3 2 3" xfId="262"/>
    <cellStyle name="쉼표 [0] 3 3" xfId="263"/>
    <cellStyle name="쉼표 [0] 3 3 2" xfId="264"/>
    <cellStyle name="쉼표 [0] 3 4" xfId="265"/>
    <cellStyle name="쉼표 [0] 3 4 2" xfId="266"/>
    <cellStyle name="쉼표 [0] 3 5" xfId="267"/>
    <cellStyle name="쉼표 [0] 3 6" xfId="268"/>
    <cellStyle name="쉼표 [0] 3 7" xfId="269"/>
    <cellStyle name="쉼표 [0] 3 8" xfId="270"/>
    <cellStyle name="쉼표 [0] 3 9" xfId="26223"/>
    <cellStyle name="쉼표 [0] 35" xfId="271"/>
    <cellStyle name="쉼표 [0] 37" xfId="272"/>
    <cellStyle name="쉼표 [0] 39" xfId="273"/>
    <cellStyle name="쉼표 [0] 4" xfId="274"/>
    <cellStyle name="쉼표 [0] 4 2" xfId="275"/>
    <cellStyle name="쉼표 [0] 4 2 2" xfId="276"/>
    <cellStyle name="쉼표 [0] 4 3" xfId="277"/>
    <cellStyle name="쉼표 [0] 4 4" xfId="278"/>
    <cellStyle name="쉼표 [0] 4 5" xfId="279"/>
    <cellStyle name="쉼표 [0] 4 6" xfId="280"/>
    <cellStyle name="쉼표 [0] 4 7" xfId="281"/>
    <cellStyle name="쉼표 [0] 4 8" xfId="282"/>
    <cellStyle name="쉼표 [0] 4 9" xfId="26224"/>
    <cellStyle name="쉼표 [0] 43" xfId="283"/>
    <cellStyle name="쉼표 [0] 45" xfId="284"/>
    <cellStyle name="쉼표 [0] 47" xfId="285"/>
    <cellStyle name="쉼표 [0] 49" xfId="286"/>
    <cellStyle name="쉼표 [0] 5" xfId="287"/>
    <cellStyle name="쉼표 [0] 5 2" xfId="288"/>
    <cellStyle name="쉼표 [0] 5 3" xfId="289"/>
    <cellStyle name="쉼표 [0] 5 4" xfId="290"/>
    <cellStyle name="쉼표 [0] 5 5" xfId="291"/>
    <cellStyle name="쉼표 [0] 5 6" xfId="292"/>
    <cellStyle name="쉼표 [0] 5 7" xfId="293"/>
    <cellStyle name="쉼표 [0] 5 8" xfId="294"/>
    <cellStyle name="쉼표 [0] 5 8 2" xfId="26225"/>
    <cellStyle name="쉼표 [0] 50" xfId="295"/>
    <cellStyle name="쉼표 [0] 51" xfId="296"/>
    <cellStyle name="쉼표 [0] 53" xfId="297"/>
    <cellStyle name="쉼표 [0] 55" xfId="298"/>
    <cellStyle name="쉼표 [0] 57" xfId="299"/>
    <cellStyle name="쉼표 [0] 59" xfId="300"/>
    <cellStyle name="쉼표 [0] 6" xfId="301"/>
    <cellStyle name="쉼표 [0] 6 2" xfId="302"/>
    <cellStyle name="쉼표 [0] 6 3" xfId="303"/>
    <cellStyle name="쉼표 [0] 6 4" xfId="304"/>
    <cellStyle name="쉼표 [0] 6 5" xfId="305"/>
    <cellStyle name="쉼표 [0] 6 6" xfId="306"/>
    <cellStyle name="쉼표 [0] 6 7" xfId="307"/>
    <cellStyle name="쉼표 [0] 6 8" xfId="26226"/>
    <cellStyle name="쉼표 [0] 6 9" xfId="26227"/>
    <cellStyle name="쉼표 [0] 61" xfId="308"/>
    <cellStyle name="쉼표 [0] 63" xfId="309"/>
    <cellStyle name="쉼표 [0] 65" xfId="310"/>
    <cellStyle name="쉼표 [0] 67" xfId="311"/>
    <cellStyle name="쉼표 [0] 69" xfId="312"/>
    <cellStyle name="쉼표 [0] 7" xfId="313"/>
    <cellStyle name="쉼표 [0] 7 2" xfId="314"/>
    <cellStyle name="쉼표 [0] 7 3" xfId="315"/>
    <cellStyle name="쉼표 [0] 7 4" xfId="316"/>
    <cellStyle name="쉼표 [0] 7 5" xfId="317"/>
    <cellStyle name="쉼표 [0] 7 6" xfId="318"/>
    <cellStyle name="쉼표 [0] 7 7" xfId="319"/>
    <cellStyle name="쉼표 [0] 7 8" xfId="26228"/>
    <cellStyle name="쉼표 [0] 7 9" xfId="26229"/>
    <cellStyle name="쉼표 [0] 71" xfId="320"/>
    <cellStyle name="쉼표 [0] 73" xfId="321"/>
    <cellStyle name="쉼표 [0] 75" xfId="322"/>
    <cellStyle name="쉼표 [0] 77" xfId="323"/>
    <cellStyle name="쉼표 [0] 79" xfId="324"/>
    <cellStyle name="쉼표 [0] 8" xfId="325"/>
    <cellStyle name="쉼표 [0] 8 2" xfId="326"/>
    <cellStyle name="쉼표 [0] 8 3" xfId="327"/>
    <cellStyle name="쉼표 [0] 8 4" xfId="328"/>
    <cellStyle name="쉼표 [0] 8 5" xfId="329"/>
    <cellStyle name="쉼표 [0] 8 6" xfId="330"/>
    <cellStyle name="쉼표 [0] 8 7" xfId="331"/>
    <cellStyle name="쉼표 [0] 8 8" xfId="332"/>
    <cellStyle name="쉼표 [0] 82" xfId="333"/>
    <cellStyle name="쉼표 [0] 85" xfId="334"/>
    <cellStyle name="쉼표 [0] 86" xfId="335"/>
    <cellStyle name="쉼표 [0] 89" xfId="336"/>
    <cellStyle name="쉼표 [0] 9" xfId="337"/>
    <cellStyle name="쉼표 [0] 9 2" xfId="338"/>
    <cellStyle name="쉼표 [0] 9 3" xfId="339"/>
    <cellStyle name="쉼표 [0] 9 4" xfId="340"/>
    <cellStyle name="쉼표 [0] 9 5" xfId="341"/>
    <cellStyle name="쉼표 [0] 9 6" xfId="342"/>
    <cellStyle name="쉼표 [0] 9 7" xfId="343"/>
    <cellStyle name="쉼표 [0] 91" xfId="344"/>
    <cellStyle name="쉼표 [0] 93" xfId="345"/>
    <cellStyle name="쉼표 [0] 95" xfId="346"/>
    <cellStyle name="쉼표 [0] 97" xfId="347"/>
    <cellStyle name="쉼표 [0] 99" xfId="348"/>
    <cellStyle name="쉼표 10" xfId="26230"/>
    <cellStyle name="쉼표 13" xfId="26231"/>
    <cellStyle name="쉼표 14" xfId="26232"/>
    <cellStyle name="쉼표 18" xfId="26233"/>
    <cellStyle name="쉼표 2" xfId="26234"/>
    <cellStyle name="쉼표 3" xfId="26235"/>
    <cellStyle name="쉼표 4" xfId="26236"/>
    <cellStyle name="쉼표 5" xfId="26237"/>
    <cellStyle name="쉼표 6" xfId="26238"/>
    <cellStyle name="쉼표 7" xfId="26239"/>
    <cellStyle name="쉼표 8" xfId="26240"/>
    <cellStyle name="쉼표 9" xfId="26241"/>
    <cellStyle name="스타일 1" xfId="26242"/>
    <cellStyle name="연결된 셀 2" xfId="349"/>
    <cellStyle name="연결된 셀 2 2" xfId="26243"/>
    <cellStyle name="연결된 셀 3" xfId="350"/>
    <cellStyle name="연결된 셀 3 2" xfId="26244"/>
    <cellStyle name="연결된 셀 4" xfId="26032"/>
    <cellStyle name="연결된 셀 4 2" xfId="26245"/>
    <cellStyle name="요약 2" xfId="351"/>
    <cellStyle name="요약 2 2" xfId="26246"/>
    <cellStyle name="요약 3" xfId="352"/>
    <cellStyle name="요약 3 2" xfId="26247"/>
    <cellStyle name="요약 4" xfId="26033"/>
    <cellStyle name="요약 4 2" xfId="26248"/>
    <cellStyle name="입력 2" xfId="353"/>
    <cellStyle name="입력 2 2" xfId="26249"/>
    <cellStyle name="입력 3" xfId="354"/>
    <cellStyle name="입력 3 2" xfId="26250"/>
    <cellStyle name="입력 4" xfId="26034"/>
    <cellStyle name="입력 4 2" xfId="26251"/>
    <cellStyle name="입력 5" xfId="26252"/>
    <cellStyle name="제목" xfId="355" builtinId="15" customBuiltin="1"/>
    <cellStyle name="제목 1 2" xfId="356"/>
    <cellStyle name="제목 1 2 2" xfId="26253"/>
    <cellStyle name="제목 1 3" xfId="357"/>
    <cellStyle name="제목 1 3 2" xfId="26254"/>
    <cellStyle name="제목 1 4" xfId="26036"/>
    <cellStyle name="제목 1 4 2" xfId="26255"/>
    <cellStyle name="제목 2 2" xfId="358"/>
    <cellStyle name="제목 2 2 2" xfId="26256"/>
    <cellStyle name="제목 2 3" xfId="359"/>
    <cellStyle name="제목 2 3 2" xfId="26257"/>
    <cellStyle name="제목 2 4" xfId="26037"/>
    <cellStyle name="제목 2 4 2" xfId="26258"/>
    <cellStyle name="제목 29" xfId="26353" hidden="1"/>
    <cellStyle name="제목 29" xfId="26540" hidden="1"/>
    <cellStyle name="제목 29" xfId="26559" hidden="1"/>
    <cellStyle name="제목 29" xfId="26578" hidden="1"/>
    <cellStyle name="제목 29" xfId="26597" hidden="1"/>
    <cellStyle name="제목 29" xfId="26616" hidden="1"/>
    <cellStyle name="제목 29" xfId="26635" hidden="1"/>
    <cellStyle name="제목 29" xfId="26654" hidden="1"/>
    <cellStyle name="제목 3 2" xfId="360"/>
    <cellStyle name="제목 3 2 2" xfId="26259"/>
    <cellStyle name="제목 3 3" xfId="361"/>
    <cellStyle name="제목 3 3 2" xfId="26260"/>
    <cellStyle name="제목 3 4" xfId="26038"/>
    <cellStyle name="제목 3 4 2" xfId="26261"/>
    <cellStyle name="제목 30" xfId="26389" hidden="1"/>
    <cellStyle name="제목 30" xfId="26390" hidden="1"/>
    <cellStyle name="제목 30" xfId="26407" hidden="1"/>
    <cellStyle name="제목 30" xfId="26408" hidden="1"/>
    <cellStyle name="제목 30" xfId="26409" hidden="1"/>
    <cellStyle name="제목 30" xfId="26410" hidden="1"/>
    <cellStyle name="제목 30" xfId="26406" hidden="1"/>
    <cellStyle name="제목 30" xfId="26414" hidden="1"/>
    <cellStyle name="제목 31" xfId="26354" hidden="1"/>
    <cellStyle name="제목 31" xfId="26539" hidden="1"/>
    <cellStyle name="제목 31" xfId="26558" hidden="1"/>
    <cellStyle name="제목 31" xfId="26577" hidden="1"/>
    <cellStyle name="제목 31" xfId="26596" hidden="1"/>
    <cellStyle name="제목 31" xfId="26615" hidden="1"/>
    <cellStyle name="제목 31" xfId="26634" hidden="1"/>
    <cellStyle name="제목 31" xfId="26653" hidden="1"/>
    <cellStyle name="제목 32" xfId="26388" hidden="1"/>
    <cellStyle name="제목 32" xfId="26391" hidden="1"/>
    <cellStyle name="제목 32" xfId="26412" hidden="1"/>
    <cellStyle name="제목 32" xfId="26413" hidden="1"/>
    <cellStyle name="제목 32" xfId="26415" hidden="1"/>
    <cellStyle name="제목 32" xfId="26416" hidden="1"/>
    <cellStyle name="제목 32" xfId="26411" hidden="1"/>
    <cellStyle name="제목 32" xfId="26417" hidden="1"/>
    <cellStyle name="제목 33" xfId="26355" hidden="1"/>
    <cellStyle name="제목 33" xfId="26538" hidden="1"/>
    <cellStyle name="제목 33" xfId="26557" hidden="1"/>
    <cellStyle name="제목 33" xfId="26576" hidden="1"/>
    <cellStyle name="제목 33" xfId="26595" hidden="1"/>
    <cellStyle name="제목 33" xfId="26614" hidden="1"/>
    <cellStyle name="제목 33" xfId="26633" hidden="1"/>
    <cellStyle name="제목 33" xfId="26652" hidden="1"/>
    <cellStyle name="제목 34" xfId="26387" hidden="1"/>
    <cellStyle name="제목 34" xfId="26392" hidden="1"/>
    <cellStyle name="제목 34" xfId="26421" hidden="1"/>
    <cellStyle name="제목 34" xfId="26422" hidden="1"/>
    <cellStyle name="제목 34" xfId="26429" hidden="1"/>
    <cellStyle name="제목 34" xfId="26442" hidden="1"/>
    <cellStyle name="제목 34" xfId="26423" hidden="1"/>
    <cellStyle name="제목 34" xfId="26492" hidden="1"/>
    <cellStyle name="제목 35" xfId="26352" hidden="1"/>
    <cellStyle name="제목 35" xfId="26541" hidden="1"/>
    <cellStyle name="제목 35" xfId="26560" hidden="1"/>
    <cellStyle name="제목 35" xfId="26579" hidden="1"/>
    <cellStyle name="제목 35" xfId="26598" hidden="1"/>
    <cellStyle name="제목 35" xfId="26617" hidden="1"/>
    <cellStyle name="제목 35" xfId="26636" hidden="1"/>
    <cellStyle name="제목 35" xfId="26655" hidden="1"/>
    <cellStyle name="제목 36" xfId="26386" hidden="1"/>
    <cellStyle name="제목 36" xfId="26393" hidden="1"/>
    <cellStyle name="제목 36" xfId="26424" hidden="1"/>
    <cellStyle name="제목 36" xfId="26437" hidden="1"/>
    <cellStyle name="제목 36" xfId="26451" hidden="1"/>
    <cellStyle name="제목 36" xfId="26466" hidden="1"/>
    <cellStyle name="제목 36" xfId="26463" hidden="1"/>
    <cellStyle name="제목 36" xfId="26497" hidden="1"/>
    <cellStyle name="제목 37" xfId="26356" hidden="1"/>
    <cellStyle name="제목 37" xfId="26537" hidden="1"/>
    <cellStyle name="제목 37" xfId="26556" hidden="1"/>
    <cellStyle name="제목 37" xfId="26575" hidden="1"/>
    <cellStyle name="제목 37" xfId="26594" hidden="1"/>
    <cellStyle name="제목 37" xfId="26613" hidden="1"/>
    <cellStyle name="제목 37" xfId="26632" hidden="1"/>
    <cellStyle name="제목 37" xfId="26651" hidden="1"/>
    <cellStyle name="제목 38" xfId="26385" hidden="1"/>
    <cellStyle name="제목 38" xfId="26394" hidden="1"/>
    <cellStyle name="제목 38" xfId="26425" hidden="1"/>
    <cellStyle name="제목 38" xfId="26438" hidden="1"/>
    <cellStyle name="제목 38" xfId="26452" hidden="1"/>
    <cellStyle name="제목 38" xfId="26467" hidden="1"/>
    <cellStyle name="제목 38" xfId="26465" hidden="1"/>
    <cellStyle name="제목 38" xfId="26498" hidden="1"/>
    <cellStyle name="제목 39" xfId="26357" hidden="1"/>
    <cellStyle name="제목 39" xfId="26536" hidden="1"/>
    <cellStyle name="제목 39" xfId="26555" hidden="1"/>
    <cellStyle name="제목 39" xfId="26574" hidden="1"/>
    <cellStyle name="제목 39" xfId="26593" hidden="1"/>
    <cellStyle name="제목 39" xfId="26612" hidden="1"/>
    <cellStyle name="제목 39" xfId="26631" hidden="1"/>
    <cellStyle name="제목 39" xfId="26650" hidden="1"/>
    <cellStyle name="제목 4 2" xfId="362"/>
    <cellStyle name="제목 4 2 2" xfId="26262"/>
    <cellStyle name="제목 4 3" xfId="363"/>
    <cellStyle name="제목 4 3 2" xfId="26263"/>
    <cellStyle name="제목 4 4" xfId="26039"/>
    <cellStyle name="제목 4 4 2" xfId="26264"/>
    <cellStyle name="제목 40" xfId="26384" hidden="1"/>
    <cellStyle name="제목 40" xfId="26395" hidden="1"/>
    <cellStyle name="제목 40" xfId="26426" hidden="1"/>
    <cellStyle name="제목 40" xfId="26439" hidden="1"/>
    <cellStyle name="제목 40" xfId="26453" hidden="1"/>
    <cellStyle name="제목 40" xfId="26468" hidden="1"/>
    <cellStyle name="제목 40" xfId="26471" hidden="1"/>
    <cellStyle name="제목 40" xfId="26499" hidden="1"/>
    <cellStyle name="제목 41" xfId="26358" hidden="1"/>
    <cellStyle name="제목 41" xfId="26535" hidden="1"/>
    <cellStyle name="제목 41" xfId="26554" hidden="1"/>
    <cellStyle name="제목 41" xfId="26573" hidden="1"/>
    <cellStyle name="제목 41" xfId="26592" hidden="1"/>
    <cellStyle name="제목 41" xfId="26611" hidden="1"/>
    <cellStyle name="제목 41" xfId="26630" hidden="1"/>
    <cellStyle name="제목 41" xfId="26649" hidden="1"/>
    <cellStyle name="제목 42" xfId="26383" hidden="1"/>
    <cellStyle name="제목 42" xfId="26396" hidden="1"/>
    <cellStyle name="제목 42" xfId="26427" hidden="1"/>
    <cellStyle name="제목 42" xfId="26440" hidden="1"/>
    <cellStyle name="제목 42" xfId="26454" hidden="1"/>
    <cellStyle name="제목 42" xfId="26469" hidden="1"/>
    <cellStyle name="제목 42" xfId="26482" hidden="1"/>
    <cellStyle name="제목 42" xfId="26500" hidden="1"/>
    <cellStyle name="제목 43" xfId="26359" hidden="1"/>
    <cellStyle name="제목 43" xfId="26534" hidden="1"/>
    <cellStyle name="제목 43" xfId="26553" hidden="1"/>
    <cellStyle name="제목 43" xfId="26572" hidden="1"/>
    <cellStyle name="제목 43" xfId="26591" hidden="1"/>
    <cellStyle name="제목 43" xfId="26610" hidden="1"/>
    <cellStyle name="제목 43" xfId="26629" hidden="1"/>
    <cellStyle name="제목 43" xfId="26648" hidden="1"/>
    <cellStyle name="제목 44" xfId="26382" hidden="1"/>
    <cellStyle name="제목 44" xfId="26397" hidden="1"/>
    <cellStyle name="제목 44" xfId="26428" hidden="1"/>
    <cellStyle name="제목 44" xfId="26441" hidden="1"/>
    <cellStyle name="제목 44" xfId="26455" hidden="1"/>
    <cellStyle name="제목 44" xfId="26470" hidden="1"/>
    <cellStyle name="제목 44" xfId="26484" hidden="1"/>
    <cellStyle name="제목 44" xfId="26501" hidden="1"/>
    <cellStyle name="제목 45" xfId="26360" hidden="1"/>
    <cellStyle name="제목 45" xfId="26533" hidden="1"/>
    <cellStyle name="제목 45" xfId="26552" hidden="1"/>
    <cellStyle name="제목 45" xfId="26571" hidden="1"/>
    <cellStyle name="제목 45" xfId="26590" hidden="1"/>
    <cellStyle name="제목 45" xfId="26609" hidden="1"/>
    <cellStyle name="제목 45" xfId="26628" hidden="1"/>
    <cellStyle name="제목 45" xfId="26647" hidden="1"/>
    <cellStyle name="제목 46" xfId="26381" hidden="1"/>
    <cellStyle name="제목 46" xfId="26398" hidden="1"/>
    <cellStyle name="제목 46" xfId="26430" hidden="1"/>
    <cellStyle name="제목 46" xfId="26443" hidden="1"/>
    <cellStyle name="제목 46" xfId="26456" hidden="1"/>
    <cellStyle name="제목 46" xfId="26472" hidden="1"/>
    <cellStyle name="제목 46" xfId="26485" hidden="1"/>
    <cellStyle name="제목 46" xfId="26502" hidden="1"/>
    <cellStyle name="제목 47" xfId="26361" hidden="1"/>
    <cellStyle name="제목 47" xfId="26532" hidden="1"/>
    <cellStyle name="제목 47" xfId="26551" hidden="1"/>
    <cellStyle name="제목 47" xfId="26570" hidden="1"/>
    <cellStyle name="제목 47" xfId="26589" hidden="1"/>
    <cellStyle name="제목 47" xfId="26608" hidden="1"/>
    <cellStyle name="제목 47" xfId="26627" hidden="1"/>
    <cellStyle name="제목 47" xfId="26646" hidden="1"/>
    <cellStyle name="제목 48" xfId="26380" hidden="1"/>
    <cellStyle name="제목 48" xfId="26399" hidden="1"/>
    <cellStyle name="제목 48" xfId="26431" hidden="1"/>
    <cellStyle name="제목 48" xfId="26444" hidden="1"/>
    <cellStyle name="제목 48" xfId="26457" hidden="1"/>
    <cellStyle name="제목 48" xfId="26473" hidden="1"/>
    <cellStyle name="제목 48" xfId="26486" hidden="1"/>
    <cellStyle name="제목 48" xfId="26503" hidden="1"/>
    <cellStyle name="제목 49" xfId="26362" hidden="1"/>
    <cellStyle name="제목 49" xfId="26531" hidden="1"/>
    <cellStyle name="제목 49" xfId="26550" hidden="1"/>
    <cellStyle name="제목 49" xfId="26569" hidden="1"/>
    <cellStyle name="제목 49" xfId="26588" hidden="1"/>
    <cellStyle name="제목 49" xfId="26607" hidden="1"/>
    <cellStyle name="제목 49" xfId="26626" hidden="1"/>
    <cellStyle name="제목 49" xfId="26645" hidden="1"/>
    <cellStyle name="제목 5" xfId="364"/>
    <cellStyle name="제목 5 2" xfId="26265"/>
    <cellStyle name="제목 50" xfId="26379" hidden="1"/>
    <cellStyle name="제목 50" xfId="26400" hidden="1"/>
    <cellStyle name="제목 50" xfId="26432" hidden="1"/>
    <cellStyle name="제목 50" xfId="26445" hidden="1"/>
    <cellStyle name="제목 50" xfId="26458" hidden="1"/>
    <cellStyle name="제목 50" xfId="26474" hidden="1"/>
    <cellStyle name="제목 50" xfId="26487" hidden="1"/>
    <cellStyle name="제목 50" xfId="26504" hidden="1"/>
    <cellStyle name="제목 51" xfId="26363" hidden="1"/>
    <cellStyle name="제목 51" xfId="26530" hidden="1"/>
    <cellStyle name="제목 51" xfId="26549" hidden="1"/>
    <cellStyle name="제목 51" xfId="26568" hidden="1"/>
    <cellStyle name="제목 51" xfId="26587" hidden="1"/>
    <cellStyle name="제목 51" xfId="26606" hidden="1"/>
    <cellStyle name="제목 51" xfId="26625" hidden="1"/>
    <cellStyle name="제목 51" xfId="26644" hidden="1"/>
    <cellStyle name="제목 52" xfId="26378" hidden="1"/>
    <cellStyle name="제목 52" xfId="26401" hidden="1"/>
    <cellStyle name="제목 52" xfId="26433" hidden="1"/>
    <cellStyle name="제목 52" xfId="26446" hidden="1"/>
    <cellStyle name="제목 52" xfId="26459" hidden="1"/>
    <cellStyle name="제목 52" xfId="26475" hidden="1"/>
    <cellStyle name="제목 52" xfId="26488" hidden="1"/>
    <cellStyle name="제목 52" xfId="26507" hidden="1"/>
    <cellStyle name="제목 53" xfId="26364" hidden="1"/>
    <cellStyle name="제목 53" xfId="26529" hidden="1"/>
    <cellStyle name="제목 53" xfId="26548" hidden="1"/>
    <cellStyle name="제목 53" xfId="26567" hidden="1"/>
    <cellStyle name="제목 53" xfId="26586" hidden="1"/>
    <cellStyle name="제목 53" xfId="26605" hidden="1"/>
    <cellStyle name="제목 53" xfId="26624" hidden="1"/>
    <cellStyle name="제목 53" xfId="26643" hidden="1"/>
    <cellStyle name="제목 54" xfId="26377" hidden="1"/>
    <cellStyle name="제목 54" xfId="26402" hidden="1"/>
    <cellStyle name="제목 54" xfId="26434" hidden="1"/>
    <cellStyle name="제목 54" xfId="26447" hidden="1"/>
    <cellStyle name="제목 54" xfId="26460" hidden="1"/>
    <cellStyle name="제목 54" xfId="26477" hidden="1"/>
    <cellStyle name="제목 54" xfId="26489" hidden="1"/>
    <cellStyle name="제목 54" xfId="26508" hidden="1"/>
    <cellStyle name="제목 55" xfId="26365" hidden="1"/>
    <cellStyle name="제목 55" xfId="26528" hidden="1"/>
    <cellStyle name="제목 55" xfId="26547" hidden="1"/>
    <cellStyle name="제목 55" xfId="26566" hidden="1"/>
    <cellStyle name="제목 55" xfId="26585" hidden="1"/>
    <cellStyle name="제목 55" xfId="26604" hidden="1"/>
    <cellStyle name="제목 55" xfId="26623" hidden="1"/>
    <cellStyle name="제목 55" xfId="26642" hidden="1"/>
    <cellStyle name="제목 56" xfId="26376" hidden="1"/>
    <cellStyle name="제목 56" xfId="26403" hidden="1"/>
    <cellStyle name="제목 56" xfId="26435" hidden="1"/>
    <cellStyle name="제목 56" xfId="26448" hidden="1"/>
    <cellStyle name="제목 56" xfId="26461" hidden="1"/>
    <cellStyle name="제목 56" xfId="26478" hidden="1"/>
    <cellStyle name="제목 56" xfId="26490" hidden="1"/>
    <cellStyle name="제목 56" xfId="26509" hidden="1"/>
    <cellStyle name="제목 57" xfId="26366" hidden="1"/>
    <cellStyle name="제목 57" xfId="26527" hidden="1"/>
    <cellStyle name="제목 57" xfId="26546" hidden="1"/>
    <cellStyle name="제목 57" xfId="26565" hidden="1"/>
    <cellStyle name="제목 57" xfId="26584" hidden="1"/>
    <cellStyle name="제목 57" xfId="26603" hidden="1"/>
    <cellStyle name="제목 57" xfId="26622" hidden="1"/>
    <cellStyle name="제목 57" xfId="26641" hidden="1"/>
    <cellStyle name="제목 58" xfId="26375" hidden="1"/>
    <cellStyle name="제목 58" xfId="26404" hidden="1"/>
    <cellStyle name="제목 58" xfId="26436" hidden="1"/>
    <cellStyle name="제목 58" xfId="26449" hidden="1"/>
    <cellStyle name="제목 58" xfId="26462" hidden="1"/>
    <cellStyle name="제목 58" xfId="26479" hidden="1"/>
    <cellStyle name="제목 58" xfId="26491" hidden="1"/>
    <cellStyle name="제목 58" xfId="26512" hidden="1"/>
    <cellStyle name="제목 59" xfId="26367" hidden="1"/>
    <cellStyle name="제목 59" xfId="26526" hidden="1"/>
    <cellStyle name="제목 59" xfId="26545" hidden="1"/>
    <cellStyle name="제목 59" xfId="26564" hidden="1"/>
    <cellStyle name="제목 59" xfId="26583" hidden="1"/>
    <cellStyle name="제목 59" xfId="26602" hidden="1"/>
    <cellStyle name="제목 59" xfId="26621" hidden="1"/>
    <cellStyle name="제목 59" xfId="26640" hidden="1"/>
    <cellStyle name="제목 6" xfId="26035"/>
    <cellStyle name="제목 60" xfId="26374" hidden="1"/>
    <cellStyle name="제목 60" xfId="26405" hidden="1"/>
    <cellStyle name="제목 60" xfId="26450" hidden="1"/>
    <cellStyle name="제목 60" xfId="26464" hidden="1"/>
    <cellStyle name="제목 60" xfId="26483" hidden="1"/>
    <cellStyle name="제목 60" xfId="26496" hidden="1"/>
    <cellStyle name="제목 60" xfId="26505" hidden="1"/>
    <cellStyle name="제목 60" xfId="26516" hidden="1"/>
    <cellStyle name="제목 61" xfId="26368" hidden="1"/>
    <cellStyle name="제목 61" xfId="26525" hidden="1"/>
    <cellStyle name="제목 61" xfId="26544" hidden="1"/>
    <cellStyle name="제목 61" xfId="26563" hidden="1"/>
    <cellStyle name="제목 61" xfId="26582" hidden="1"/>
    <cellStyle name="제목 61" xfId="26601" hidden="1"/>
    <cellStyle name="제목 61" xfId="26620" hidden="1"/>
    <cellStyle name="제목 61" xfId="26639" hidden="1"/>
    <cellStyle name="제목 62" xfId="26373" hidden="1"/>
    <cellStyle name="제목 62" xfId="26418" hidden="1"/>
    <cellStyle name="제목 62" xfId="26476" hidden="1"/>
    <cellStyle name="제목 62" xfId="26493" hidden="1"/>
    <cellStyle name="제목 62" xfId="26506" hidden="1"/>
    <cellStyle name="제목 62" xfId="26513" hidden="1"/>
    <cellStyle name="제목 62" xfId="26517" hidden="1"/>
    <cellStyle name="제목 62" xfId="26520" hidden="1"/>
    <cellStyle name="제목 63" xfId="26369" hidden="1"/>
    <cellStyle name="제목 63" xfId="26524" hidden="1"/>
    <cellStyle name="제목 63" xfId="26543" hidden="1"/>
    <cellStyle name="제목 63" xfId="26562" hidden="1"/>
    <cellStyle name="제목 63" xfId="26581" hidden="1"/>
    <cellStyle name="제목 63" xfId="26600" hidden="1"/>
    <cellStyle name="제목 63" xfId="26619" hidden="1"/>
    <cellStyle name="제목 63" xfId="26638" hidden="1"/>
    <cellStyle name="제목 64" xfId="26372" hidden="1"/>
    <cellStyle name="제목 64" xfId="26419" hidden="1"/>
    <cellStyle name="제목 64" xfId="26480" hidden="1"/>
    <cellStyle name="제목 64" xfId="26494" hidden="1"/>
    <cellStyle name="제목 64" xfId="26510" hidden="1"/>
    <cellStyle name="제목 64" xfId="26514" hidden="1"/>
    <cellStyle name="제목 64" xfId="26518" hidden="1"/>
    <cellStyle name="제목 64" xfId="26521" hidden="1"/>
    <cellStyle name="제목 65" xfId="26370" hidden="1"/>
    <cellStyle name="제목 65" xfId="26523" hidden="1"/>
    <cellStyle name="제목 65" xfId="26542" hidden="1"/>
    <cellStyle name="제목 65" xfId="26561" hidden="1"/>
    <cellStyle name="제목 65" xfId="26580" hidden="1"/>
    <cellStyle name="제목 65" xfId="26599" hidden="1"/>
    <cellStyle name="제목 65" xfId="26618" hidden="1"/>
    <cellStyle name="제목 65" xfId="26637" hidden="1"/>
    <cellStyle name="제목 66" xfId="26371" hidden="1"/>
    <cellStyle name="제목 66" xfId="26420" hidden="1"/>
    <cellStyle name="제목 66" xfId="26481" hidden="1"/>
    <cellStyle name="제목 66" xfId="26495" hidden="1"/>
    <cellStyle name="제목 66" xfId="26511" hidden="1"/>
    <cellStyle name="제목 66" xfId="26515" hidden="1"/>
    <cellStyle name="제목 66" xfId="26519" hidden="1"/>
    <cellStyle name="제목 66" xfId="26522" hidden="1"/>
    <cellStyle name="제목 7" xfId="26266"/>
    <cellStyle name="좋음 2" xfId="365"/>
    <cellStyle name="좋음 2 2" xfId="26267"/>
    <cellStyle name="좋음 3" xfId="366"/>
    <cellStyle name="좋음 3 2" xfId="26268"/>
    <cellStyle name="좋음 4" xfId="26040"/>
    <cellStyle name="좋음 4 2" xfId="26269"/>
    <cellStyle name="출력 2" xfId="367"/>
    <cellStyle name="출력 2 2" xfId="26270"/>
    <cellStyle name="출력 3" xfId="368"/>
    <cellStyle name="출력 3 2" xfId="26271"/>
    <cellStyle name="출력 4" xfId="26041"/>
    <cellStyle name="출력 4 2" xfId="26272"/>
    <cellStyle name="콤마 [0]_ 견적기준 FLOW " xfId="26273"/>
    <cellStyle name="콤마_ 견적기준 FLOW " xfId="26274"/>
    <cellStyle name="통화 [0] 2" xfId="369"/>
    <cellStyle name="통화 [0] 2 2" xfId="370"/>
    <cellStyle name="통화 [0] 2 3" xfId="26042"/>
    <cellStyle name="통화 [0] 2 4" xfId="26275"/>
    <cellStyle name="통화 [0] 3" xfId="371"/>
    <cellStyle name="통화 [0] 3 2" xfId="26043"/>
    <cellStyle name="통화 [0] 3 3" xfId="26276"/>
    <cellStyle name="표준" xfId="0" builtinId="0"/>
    <cellStyle name="표준 10" xfId="372"/>
    <cellStyle name="표준 10 10" xfId="373"/>
    <cellStyle name="표준 10 100" xfId="374"/>
    <cellStyle name="표준 10 101" xfId="375"/>
    <cellStyle name="표준 10 102" xfId="376"/>
    <cellStyle name="표준 10 103" xfId="377"/>
    <cellStyle name="표준 10 104" xfId="378"/>
    <cellStyle name="표준 10 105" xfId="379"/>
    <cellStyle name="표준 10 106" xfId="380"/>
    <cellStyle name="표준 10 107" xfId="381"/>
    <cellStyle name="표준 10 108" xfId="382"/>
    <cellStyle name="표준 10 109" xfId="383"/>
    <cellStyle name="표준 10 11" xfId="384"/>
    <cellStyle name="표준 10 110" xfId="385"/>
    <cellStyle name="표준 10 111" xfId="386"/>
    <cellStyle name="표준 10 112" xfId="387"/>
    <cellStyle name="표준 10 113" xfId="388"/>
    <cellStyle name="표준 10 114" xfId="389"/>
    <cellStyle name="표준 10 115" xfId="390"/>
    <cellStyle name="표준 10 116" xfId="391"/>
    <cellStyle name="표준 10 117" xfId="392"/>
    <cellStyle name="표준 10 118" xfId="393"/>
    <cellStyle name="표준 10 119" xfId="394"/>
    <cellStyle name="표준 10 12" xfId="395"/>
    <cellStyle name="표준 10 120" xfId="396"/>
    <cellStyle name="표준 10 121" xfId="397"/>
    <cellStyle name="표준 10 122" xfId="398"/>
    <cellStyle name="표준 10 123" xfId="399"/>
    <cellStyle name="표준 10 124" xfId="400"/>
    <cellStyle name="표준 10 125" xfId="401"/>
    <cellStyle name="표준 10 126" xfId="402"/>
    <cellStyle name="표준 10 127" xfId="403"/>
    <cellStyle name="표준 10 128" xfId="404"/>
    <cellStyle name="표준 10 129" xfId="405"/>
    <cellStyle name="표준 10 13" xfId="406"/>
    <cellStyle name="표준 10 130" xfId="407"/>
    <cellStyle name="표준 10 131" xfId="408"/>
    <cellStyle name="표준 10 132" xfId="409"/>
    <cellStyle name="표준 10 133" xfId="410"/>
    <cellStyle name="표준 10 134" xfId="411"/>
    <cellStyle name="표준 10 135" xfId="412"/>
    <cellStyle name="표준 10 136" xfId="413"/>
    <cellStyle name="표준 10 137" xfId="414"/>
    <cellStyle name="표준 10 138" xfId="415"/>
    <cellStyle name="표준 10 139" xfId="416"/>
    <cellStyle name="표준 10 14" xfId="417"/>
    <cellStyle name="표준 10 140" xfId="418"/>
    <cellStyle name="표준 10 141" xfId="419"/>
    <cellStyle name="표준 10 142" xfId="420"/>
    <cellStyle name="표준 10 143" xfId="421"/>
    <cellStyle name="표준 10 144" xfId="422"/>
    <cellStyle name="표준 10 145" xfId="423"/>
    <cellStyle name="표준 10 146" xfId="424"/>
    <cellStyle name="표준 10 147" xfId="425"/>
    <cellStyle name="표준 10 148" xfId="426"/>
    <cellStyle name="표준 10 149" xfId="427"/>
    <cellStyle name="표준 10 15" xfId="428"/>
    <cellStyle name="표준 10 150" xfId="429"/>
    <cellStyle name="표준 10 151" xfId="430"/>
    <cellStyle name="표준 10 152" xfId="431"/>
    <cellStyle name="표준 10 153" xfId="432"/>
    <cellStyle name="표준 10 154" xfId="433"/>
    <cellStyle name="표준 10 155" xfId="434"/>
    <cellStyle name="표준 10 156" xfId="435"/>
    <cellStyle name="표준 10 157" xfId="436"/>
    <cellStyle name="표준 10 158" xfId="437"/>
    <cellStyle name="표준 10 159" xfId="438"/>
    <cellStyle name="표준 10 16" xfId="439"/>
    <cellStyle name="표준 10 160" xfId="440"/>
    <cellStyle name="표준 10 161" xfId="441"/>
    <cellStyle name="표준 10 162" xfId="442"/>
    <cellStyle name="표준 10 163" xfId="443"/>
    <cellStyle name="표준 10 164" xfId="444"/>
    <cellStyle name="표준 10 165" xfId="445"/>
    <cellStyle name="표준 10 166" xfId="446"/>
    <cellStyle name="표준 10 167" xfId="447"/>
    <cellStyle name="표준 10 168" xfId="448"/>
    <cellStyle name="표준 10 169" xfId="449"/>
    <cellStyle name="표준 10 17" xfId="450"/>
    <cellStyle name="표준 10 170" xfId="451"/>
    <cellStyle name="표준 10 171" xfId="452"/>
    <cellStyle name="표준 10 172" xfId="453"/>
    <cellStyle name="표준 10 173" xfId="454"/>
    <cellStyle name="표준 10 174" xfId="455"/>
    <cellStyle name="표준 10 175" xfId="456"/>
    <cellStyle name="표준 10 176" xfId="457"/>
    <cellStyle name="표준 10 177" xfId="458"/>
    <cellStyle name="표준 10 178" xfId="459"/>
    <cellStyle name="표준 10 179" xfId="460"/>
    <cellStyle name="표준 10 18" xfId="461"/>
    <cellStyle name="표준 10 180" xfId="462"/>
    <cellStyle name="표준 10 181" xfId="463"/>
    <cellStyle name="표준 10 182" xfId="464"/>
    <cellStyle name="표준 10 183" xfId="465"/>
    <cellStyle name="표준 10 184" xfId="26277"/>
    <cellStyle name="표준 10 19" xfId="466"/>
    <cellStyle name="표준 10 2" xfId="467"/>
    <cellStyle name="표준 10 2 2" xfId="468"/>
    <cellStyle name="표준 10 2 3" xfId="469"/>
    <cellStyle name="표준 10 2 4" xfId="26278"/>
    <cellStyle name="표준 10 20" xfId="470"/>
    <cellStyle name="표준 10 21" xfId="471"/>
    <cellStyle name="표준 10 22" xfId="472"/>
    <cellStyle name="표준 10 23" xfId="473"/>
    <cellStyle name="표준 10 24" xfId="474"/>
    <cellStyle name="표준 10 25" xfId="475"/>
    <cellStyle name="표준 10 26" xfId="476"/>
    <cellStyle name="표준 10 27" xfId="477"/>
    <cellStyle name="표준 10 28" xfId="478"/>
    <cellStyle name="표준 10 29" xfId="479"/>
    <cellStyle name="표준 10 3" xfId="480"/>
    <cellStyle name="표준 10 30" xfId="481"/>
    <cellStyle name="표준 10 31" xfId="482"/>
    <cellStyle name="표준 10 32" xfId="483"/>
    <cellStyle name="표준 10 33" xfId="484"/>
    <cellStyle name="표준 10 34" xfId="485"/>
    <cellStyle name="표준 10 35" xfId="486"/>
    <cellStyle name="표준 10 36" xfId="487"/>
    <cellStyle name="표준 10 37" xfId="488"/>
    <cellStyle name="표준 10 38" xfId="489"/>
    <cellStyle name="표준 10 39" xfId="490"/>
    <cellStyle name="표준 10 4" xfId="491"/>
    <cellStyle name="표준 10 40" xfId="492"/>
    <cellStyle name="표준 10 41" xfId="493"/>
    <cellStyle name="표준 10 42" xfId="494"/>
    <cellStyle name="표준 10 43" xfId="495"/>
    <cellStyle name="표준 10 44" xfId="496"/>
    <cellStyle name="표준 10 45" xfId="497"/>
    <cellStyle name="표준 10 46" xfId="498"/>
    <cellStyle name="표준 10 47" xfId="499"/>
    <cellStyle name="표준 10 48" xfId="500"/>
    <cellStyle name="표준 10 49" xfId="501"/>
    <cellStyle name="표준 10 5" xfId="502"/>
    <cellStyle name="표준 10 50" xfId="503"/>
    <cellStyle name="표준 10 51" xfId="504"/>
    <cellStyle name="표준 10 52" xfId="505"/>
    <cellStyle name="표준 10 53" xfId="506"/>
    <cellStyle name="표준 10 54" xfId="507"/>
    <cellStyle name="표준 10 55" xfId="508"/>
    <cellStyle name="표준 10 56" xfId="509"/>
    <cellStyle name="표준 10 57" xfId="510"/>
    <cellStyle name="표준 10 58" xfId="511"/>
    <cellStyle name="표준 10 59" xfId="512"/>
    <cellStyle name="표준 10 6" xfId="513"/>
    <cellStyle name="표준 10 60" xfId="514"/>
    <cellStyle name="표준 10 61" xfId="515"/>
    <cellStyle name="표준 10 62" xfId="516"/>
    <cellStyle name="표준 10 63" xfId="517"/>
    <cellStyle name="표준 10 64" xfId="518"/>
    <cellStyle name="표준 10 65" xfId="519"/>
    <cellStyle name="표준 10 66" xfId="520"/>
    <cellStyle name="표준 10 67" xfId="521"/>
    <cellStyle name="표준 10 68" xfId="522"/>
    <cellStyle name="표준 10 69" xfId="523"/>
    <cellStyle name="표준 10 7" xfId="524"/>
    <cellStyle name="표준 10 70" xfId="525"/>
    <cellStyle name="표준 10 71" xfId="526"/>
    <cellStyle name="표준 10 72" xfId="527"/>
    <cellStyle name="표준 10 73" xfId="528"/>
    <cellStyle name="표준 10 74" xfId="529"/>
    <cellStyle name="표준 10 75" xfId="530"/>
    <cellStyle name="표준 10 76" xfId="531"/>
    <cellStyle name="표준 10 77" xfId="532"/>
    <cellStyle name="표준 10 78" xfId="533"/>
    <cellStyle name="표준 10 79" xfId="534"/>
    <cellStyle name="표준 10 8" xfId="535"/>
    <cellStyle name="표준 10 80" xfId="536"/>
    <cellStyle name="표준 10 81" xfId="537"/>
    <cellStyle name="표준 10 82" xfId="538"/>
    <cellStyle name="표준 10 83" xfId="539"/>
    <cellStyle name="표준 10 84" xfId="540"/>
    <cellStyle name="표준 10 85" xfId="541"/>
    <cellStyle name="표준 10 86" xfId="542"/>
    <cellStyle name="표준 10 87" xfId="543"/>
    <cellStyle name="표준 10 88" xfId="544"/>
    <cellStyle name="표준 10 89" xfId="545"/>
    <cellStyle name="표준 10 9" xfId="546"/>
    <cellStyle name="표준 10 90" xfId="547"/>
    <cellStyle name="표준 10 91" xfId="548"/>
    <cellStyle name="표준 10 92" xfId="549"/>
    <cellStyle name="표준 10 93" xfId="550"/>
    <cellStyle name="표준 10 94" xfId="551"/>
    <cellStyle name="표준 10 95" xfId="552"/>
    <cellStyle name="표준 10 96" xfId="553"/>
    <cellStyle name="표준 10 97" xfId="554"/>
    <cellStyle name="표준 10 98" xfId="555"/>
    <cellStyle name="표준 10 99" xfId="556"/>
    <cellStyle name="표준 100" xfId="557"/>
    <cellStyle name="표준 100 10" xfId="558"/>
    <cellStyle name="표준 100 100" xfId="559"/>
    <cellStyle name="표준 100 101" xfId="560"/>
    <cellStyle name="표준 100 102" xfId="561"/>
    <cellStyle name="표준 100 103" xfId="562"/>
    <cellStyle name="표준 100 104" xfId="563"/>
    <cellStyle name="표준 100 105" xfId="564"/>
    <cellStyle name="표준 100 106" xfId="565"/>
    <cellStyle name="표준 100 107" xfId="566"/>
    <cellStyle name="표준 100 108" xfId="567"/>
    <cellStyle name="표준 100 109" xfId="568"/>
    <cellStyle name="표준 100 11" xfId="569"/>
    <cellStyle name="표준 100 110" xfId="570"/>
    <cellStyle name="표준 100 111" xfId="571"/>
    <cellStyle name="표준 100 112" xfId="572"/>
    <cellStyle name="표준 100 113" xfId="573"/>
    <cellStyle name="표준 100 114" xfId="574"/>
    <cellStyle name="표준 100 115" xfId="575"/>
    <cellStyle name="표준 100 116" xfId="576"/>
    <cellStyle name="표준 100 117" xfId="577"/>
    <cellStyle name="표준 100 118" xfId="578"/>
    <cellStyle name="표준 100 119" xfId="579"/>
    <cellStyle name="표준 100 12" xfId="580"/>
    <cellStyle name="표준 100 120" xfId="581"/>
    <cellStyle name="표준 100 121" xfId="582"/>
    <cellStyle name="표준 100 122" xfId="583"/>
    <cellStyle name="표준 100 123" xfId="584"/>
    <cellStyle name="표준 100 124" xfId="585"/>
    <cellStyle name="표준 100 125" xfId="586"/>
    <cellStyle name="표준 100 126" xfId="587"/>
    <cellStyle name="표준 100 127" xfId="588"/>
    <cellStyle name="표준 100 128" xfId="589"/>
    <cellStyle name="표준 100 129" xfId="590"/>
    <cellStyle name="표준 100 13" xfId="591"/>
    <cellStyle name="표준 100 130" xfId="592"/>
    <cellStyle name="표준 100 131" xfId="593"/>
    <cellStyle name="표준 100 132" xfId="594"/>
    <cellStyle name="표준 100 133" xfId="595"/>
    <cellStyle name="표준 100 134" xfId="596"/>
    <cellStyle name="표준 100 135" xfId="597"/>
    <cellStyle name="표준 100 136" xfId="598"/>
    <cellStyle name="표준 100 137" xfId="599"/>
    <cellStyle name="표준 100 138" xfId="600"/>
    <cellStyle name="표준 100 139" xfId="601"/>
    <cellStyle name="표준 100 14" xfId="602"/>
    <cellStyle name="표준 100 140" xfId="603"/>
    <cellStyle name="표준 100 141" xfId="604"/>
    <cellStyle name="표준 100 142" xfId="605"/>
    <cellStyle name="표준 100 143" xfId="606"/>
    <cellStyle name="표준 100 144" xfId="607"/>
    <cellStyle name="표준 100 145" xfId="608"/>
    <cellStyle name="표준 100 146" xfId="609"/>
    <cellStyle name="표준 100 147" xfId="610"/>
    <cellStyle name="표준 100 148" xfId="611"/>
    <cellStyle name="표준 100 149" xfId="612"/>
    <cellStyle name="표준 100 15" xfId="613"/>
    <cellStyle name="표준 100 150" xfId="614"/>
    <cellStyle name="표준 100 151" xfId="615"/>
    <cellStyle name="표준 100 152" xfId="616"/>
    <cellStyle name="표준 100 153" xfId="617"/>
    <cellStyle name="표준 100 154" xfId="618"/>
    <cellStyle name="표준 100 155" xfId="619"/>
    <cellStyle name="표준 100 156" xfId="620"/>
    <cellStyle name="표준 100 157" xfId="621"/>
    <cellStyle name="표준 100 158" xfId="622"/>
    <cellStyle name="표준 100 159" xfId="623"/>
    <cellStyle name="표준 100 16" xfId="624"/>
    <cellStyle name="표준 100 160" xfId="625"/>
    <cellStyle name="표준 100 161" xfId="626"/>
    <cellStyle name="표준 100 162" xfId="627"/>
    <cellStyle name="표준 100 163" xfId="628"/>
    <cellStyle name="표준 100 164" xfId="629"/>
    <cellStyle name="표준 100 165" xfId="630"/>
    <cellStyle name="표준 100 166" xfId="631"/>
    <cellStyle name="표준 100 167" xfId="632"/>
    <cellStyle name="표준 100 168" xfId="633"/>
    <cellStyle name="표준 100 169" xfId="634"/>
    <cellStyle name="표준 100 17" xfId="635"/>
    <cellStyle name="표준 100 170" xfId="636"/>
    <cellStyle name="표준 100 171" xfId="637"/>
    <cellStyle name="표준 100 172" xfId="638"/>
    <cellStyle name="표준 100 173" xfId="639"/>
    <cellStyle name="표준 100 174" xfId="640"/>
    <cellStyle name="표준 100 175" xfId="641"/>
    <cellStyle name="표준 100 176" xfId="642"/>
    <cellStyle name="표준 100 177" xfId="643"/>
    <cellStyle name="표준 100 178" xfId="644"/>
    <cellStyle name="표준 100 179" xfId="645"/>
    <cellStyle name="표준 100 18" xfId="646"/>
    <cellStyle name="표준 100 180" xfId="647"/>
    <cellStyle name="표준 100 181" xfId="648"/>
    <cellStyle name="표준 100 182" xfId="649"/>
    <cellStyle name="표준 100 183" xfId="650"/>
    <cellStyle name="표준 100 19" xfId="651"/>
    <cellStyle name="표준 100 2" xfId="652"/>
    <cellStyle name="표준 100 2 2" xfId="653"/>
    <cellStyle name="표준 100 20" xfId="654"/>
    <cellStyle name="표준 100 21" xfId="655"/>
    <cellStyle name="표준 100 22" xfId="656"/>
    <cellStyle name="표준 100 23" xfId="657"/>
    <cellStyle name="표준 100 24" xfId="658"/>
    <cellStyle name="표준 100 25" xfId="659"/>
    <cellStyle name="표준 100 26" xfId="660"/>
    <cellStyle name="표준 100 27" xfId="661"/>
    <cellStyle name="표준 100 28" xfId="662"/>
    <cellStyle name="표준 100 29" xfId="663"/>
    <cellStyle name="표준 100 3" xfId="664"/>
    <cellStyle name="표준 100 30" xfId="665"/>
    <cellStyle name="표준 100 31" xfId="666"/>
    <cellStyle name="표준 100 32" xfId="667"/>
    <cellStyle name="표준 100 33" xfId="668"/>
    <cellStyle name="표준 100 34" xfId="669"/>
    <cellStyle name="표준 100 35" xfId="670"/>
    <cellStyle name="표준 100 36" xfId="671"/>
    <cellStyle name="표준 100 37" xfId="672"/>
    <cellStyle name="표준 100 38" xfId="673"/>
    <cellStyle name="표준 100 39" xfId="674"/>
    <cellStyle name="표준 100 4" xfId="675"/>
    <cellStyle name="표준 100 40" xfId="676"/>
    <cellStyle name="표준 100 41" xfId="677"/>
    <cellStyle name="표준 100 42" xfId="678"/>
    <cellStyle name="표준 100 43" xfId="679"/>
    <cellStyle name="표준 100 44" xfId="680"/>
    <cellStyle name="표준 100 45" xfId="681"/>
    <cellStyle name="표준 100 46" xfId="682"/>
    <cellStyle name="표준 100 47" xfId="683"/>
    <cellStyle name="표준 100 48" xfId="684"/>
    <cellStyle name="표준 100 49" xfId="685"/>
    <cellStyle name="표준 100 5" xfId="686"/>
    <cellStyle name="표준 100 50" xfId="687"/>
    <cellStyle name="표준 100 51" xfId="688"/>
    <cellStyle name="표준 100 52" xfId="689"/>
    <cellStyle name="표준 100 53" xfId="690"/>
    <cellStyle name="표준 100 54" xfId="691"/>
    <cellStyle name="표준 100 55" xfId="692"/>
    <cellStyle name="표준 100 56" xfId="693"/>
    <cellStyle name="표준 100 57" xfId="694"/>
    <cellStyle name="표준 100 58" xfId="695"/>
    <cellStyle name="표준 100 59" xfId="696"/>
    <cellStyle name="표준 100 6" xfId="697"/>
    <cellStyle name="표준 100 60" xfId="698"/>
    <cellStyle name="표준 100 61" xfId="699"/>
    <cellStyle name="표준 100 62" xfId="700"/>
    <cellStyle name="표준 100 63" xfId="701"/>
    <cellStyle name="표준 100 64" xfId="702"/>
    <cellStyle name="표준 100 65" xfId="703"/>
    <cellStyle name="표준 100 66" xfId="704"/>
    <cellStyle name="표준 100 67" xfId="705"/>
    <cellStyle name="표준 100 68" xfId="706"/>
    <cellStyle name="표준 100 69" xfId="707"/>
    <cellStyle name="표준 100 7" xfId="708"/>
    <cellStyle name="표준 100 70" xfId="709"/>
    <cellStyle name="표준 100 71" xfId="710"/>
    <cellStyle name="표준 100 72" xfId="711"/>
    <cellStyle name="표준 100 73" xfId="712"/>
    <cellStyle name="표준 100 74" xfId="713"/>
    <cellStyle name="표준 100 75" xfId="714"/>
    <cellStyle name="표준 100 76" xfId="715"/>
    <cellStyle name="표준 100 77" xfId="716"/>
    <cellStyle name="표준 100 78" xfId="717"/>
    <cellStyle name="표준 100 79" xfId="718"/>
    <cellStyle name="표준 100 8" xfId="719"/>
    <cellStyle name="표준 100 80" xfId="720"/>
    <cellStyle name="표준 100 81" xfId="721"/>
    <cellStyle name="표준 100 82" xfId="722"/>
    <cellStyle name="표준 100 83" xfId="723"/>
    <cellStyle name="표준 100 84" xfId="724"/>
    <cellStyle name="표준 100 85" xfId="725"/>
    <cellStyle name="표준 100 86" xfId="726"/>
    <cellStyle name="표준 100 87" xfId="727"/>
    <cellStyle name="표준 100 88" xfId="728"/>
    <cellStyle name="표준 100 89" xfId="729"/>
    <cellStyle name="표준 100 9" xfId="730"/>
    <cellStyle name="표준 100 90" xfId="731"/>
    <cellStyle name="표준 100 91" xfId="732"/>
    <cellStyle name="표준 100 92" xfId="733"/>
    <cellStyle name="표준 100 93" xfId="734"/>
    <cellStyle name="표준 100 94" xfId="735"/>
    <cellStyle name="표준 100 95" xfId="736"/>
    <cellStyle name="표준 100 96" xfId="737"/>
    <cellStyle name="표준 100 97" xfId="738"/>
    <cellStyle name="표준 100 98" xfId="739"/>
    <cellStyle name="표준 100 99" xfId="740"/>
    <cellStyle name="표준 101" xfId="741"/>
    <cellStyle name="표준 101 10" xfId="742"/>
    <cellStyle name="표준 101 100" xfId="743"/>
    <cellStyle name="표준 101 101" xfId="744"/>
    <cellStyle name="표준 101 102" xfId="745"/>
    <cellStyle name="표준 101 103" xfId="746"/>
    <cellStyle name="표준 101 104" xfId="747"/>
    <cellStyle name="표준 101 105" xfId="748"/>
    <cellStyle name="표준 101 106" xfId="749"/>
    <cellStyle name="표준 101 107" xfId="750"/>
    <cellStyle name="표준 101 108" xfId="751"/>
    <cellStyle name="표준 101 109" xfId="752"/>
    <cellStyle name="표준 101 11" xfId="753"/>
    <cellStyle name="표준 101 110" xfId="754"/>
    <cellStyle name="표준 101 111" xfId="755"/>
    <cellStyle name="표준 101 112" xfId="756"/>
    <cellStyle name="표준 101 113" xfId="757"/>
    <cellStyle name="표준 101 114" xfId="758"/>
    <cellStyle name="표준 101 115" xfId="759"/>
    <cellStyle name="표준 101 116" xfId="760"/>
    <cellStyle name="표준 101 117" xfId="761"/>
    <cellStyle name="표준 101 118" xfId="762"/>
    <cellStyle name="표준 101 119" xfId="763"/>
    <cellStyle name="표준 101 12" xfId="764"/>
    <cellStyle name="표준 101 120" xfId="765"/>
    <cellStyle name="표준 101 121" xfId="766"/>
    <cellStyle name="표준 101 122" xfId="767"/>
    <cellStyle name="표준 101 123" xfId="768"/>
    <cellStyle name="표준 101 124" xfId="769"/>
    <cellStyle name="표준 101 125" xfId="770"/>
    <cellStyle name="표준 101 126" xfId="771"/>
    <cellStyle name="표준 101 127" xfId="772"/>
    <cellStyle name="표준 101 128" xfId="773"/>
    <cellStyle name="표준 101 129" xfId="774"/>
    <cellStyle name="표준 101 13" xfId="775"/>
    <cellStyle name="표준 101 130" xfId="776"/>
    <cellStyle name="표준 101 131" xfId="777"/>
    <cellStyle name="표준 101 132" xfId="778"/>
    <cellStyle name="표준 101 133" xfId="779"/>
    <cellStyle name="표준 101 134" xfId="780"/>
    <cellStyle name="표준 101 135" xfId="781"/>
    <cellStyle name="표준 101 136" xfId="782"/>
    <cellStyle name="표준 101 137" xfId="783"/>
    <cellStyle name="표준 101 138" xfId="784"/>
    <cellStyle name="표준 101 139" xfId="785"/>
    <cellStyle name="표준 101 14" xfId="786"/>
    <cellStyle name="표준 101 140" xfId="787"/>
    <cellStyle name="표준 101 141" xfId="788"/>
    <cellStyle name="표준 101 142" xfId="789"/>
    <cellStyle name="표준 101 143" xfId="790"/>
    <cellStyle name="표준 101 144" xfId="791"/>
    <cellStyle name="표준 101 145" xfId="792"/>
    <cellStyle name="표준 101 146" xfId="793"/>
    <cellStyle name="표준 101 147" xfId="794"/>
    <cellStyle name="표준 101 148" xfId="795"/>
    <cellStyle name="표준 101 149" xfId="796"/>
    <cellStyle name="표준 101 15" xfId="797"/>
    <cellStyle name="표준 101 150" xfId="798"/>
    <cellStyle name="표준 101 151" xfId="799"/>
    <cellStyle name="표준 101 152" xfId="800"/>
    <cellStyle name="표준 101 153" xfId="801"/>
    <cellStyle name="표준 101 154" xfId="802"/>
    <cellStyle name="표준 101 155" xfId="803"/>
    <cellStyle name="표준 101 156" xfId="804"/>
    <cellStyle name="표준 101 157" xfId="805"/>
    <cellStyle name="표준 101 158" xfId="806"/>
    <cellStyle name="표준 101 159" xfId="807"/>
    <cellStyle name="표준 101 16" xfId="808"/>
    <cellStyle name="표준 101 160" xfId="809"/>
    <cellStyle name="표준 101 161" xfId="810"/>
    <cellStyle name="표준 101 162" xfId="811"/>
    <cellStyle name="표준 101 163" xfId="812"/>
    <cellStyle name="표준 101 164" xfId="813"/>
    <cellStyle name="표준 101 165" xfId="814"/>
    <cellStyle name="표준 101 166" xfId="815"/>
    <cellStyle name="표준 101 167" xfId="816"/>
    <cellStyle name="표준 101 168" xfId="817"/>
    <cellStyle name="표준 101 169" xfId="818"/>
    <cellStyle name="표준 101 17" xfId="819"/>
    <cellStyle name="표준 101 170" xfId="820"/>
    <cellStyle name="표준 101 171" xfId="821"/>
    <cellStyle name="표준 101 172" xfId="822"/>
    <cellStyle name="표준 101 173" xfId="823"/>
    <cellStyle name="표준 101 174" xfId="824"/>
    <cellStyle name="표준 101 175" xfId="825"/>
    <cellStyle name="표준 101 176" xfId="826"/>
    <cellStyle name="표준 101 177" xfId="827"/>
    <cellStyle name="표준 101 178" xfId="828"/>
    <cellStyle name="표준 101 179" xfId="829"/>
    <cellStyle name="표준 101 18" xfId="830"/>
    <cellStyle name="표준 101 180" xfId="831"/>
    <cellStyle name="표준 101 181" xfId="832"/>
    <cellStyle name="표준 101 182" xfId="833"/>
    <cellStyle name="표준 101 183" xfId="834"/>
    <cellStyle name="표준 101 19" xfId="835"/>
    <cellStyle name="표준 101 2" xfId="836"/>
    <cellStyle name="표준 101 2 2" xfId="837"/>
    <cellStyle name="표준 101 20" xfId="838"/>
    <cellStyle name="표준 101 21" xfId="839"/>
    <cellStyle name="표준 101 22" xfId="840"/>
    <cellStyle name="표준 101 23" xfId="841"/>
    <cellStyle name="표준 101 24" xfId="842"/>
    <cellStyle name="표준 101 25" xfId="843"/>
    <cellStyle name="표준 101 26" xfId="844"/>
    <cellStyle name="표준 101 27" xfId="845"/>
    <cellStyle name="표준 101 28" xfId="846"/>
    <cellStyle name="표준 101 29" xfId="847"/>
    <cellStyle name="표준 101 3" xfId="848"/>
    <cellStyle name="표준 101 30" xfId="849"/>
    <cellStyle name="표준 101 31" xfId="850"/>
    <cellStyle name="표준 101 32" xfId="851"/>
    <cellStyle name="표준 101 33" xfId="852"/>
    <cellStyle name="표준 101 34" xfId="853"/>
    <cellStyle name="표준 101 35" xfId="854"/>
    <cellStyle name="표준 101 36" xfId="855"/>
    <cellStyle name="표준 101 37" xfId="856"/>
    <cellStyle name="표준 101 38" xfId="857"/>
    <cellStyle name="표준 101 39" xfId="858"/>
    <cellStyle name="표준 101 4" xfId="859"/>
    <cellStyle name="표준 101 40" xfId="860"/>
    <cellStyle name="표준 101 41" xfId="861"/>
    <cellStyle name="표준 101 42" xfId="862"/>
    <cellStyle name="표준 101 43" xfId="863"/>
    <cellStyle name="표준 101 44" xfId="864"/>
    <cellStyle name="표준 101 45" xfId="865"/>
    <cellStyle name="표준 101 46" xfId="866"/>
    <cellStyle name="표준 101 47" xfId="867"/>
    <cellStyle name="표준 101 48" xfId="868"/>
    <cellStyle name="표준 101 49" xfId="869"/>
    <cellStyle name="표준 101 5" xfId="870"/>
    <cellStyle name="표준 101 50" xfId="871"/>
    <cellStyle name="표준 101 51" xfId="872"/>
    <cellStyle name="표준 101 52" xfId="873"/>
    <cellStyle name="표준 101 53" xfId="874"/>
    <cellStyle name="표준 101 54" xfId="875"/>
    <cellStyle name="표준 101 55" xfId="876"/>
    <cellStyle name="표준 101 56" xfId="877"/>
    <cellStyle name="표준 101 57" xfId="878"/>
    <cellStyle name="표준 101 58" xfId="879"/>
    <cellStyle name="표준 101 59" xfId="880"/>
    <cellStyle name="표준 101 6" xfId="881"/>
    <cellStyle name="표준 101 60" xfId="882"/>
    <cellStyle name="표준 101 61" xfId="883"/>
    <cellStyle name="표준 101 62" xfId="884"/>
    <cellStyle name="표준 101 63" xfId="885"/>
    <cellStyle name="표준 101 64" xfId="886"/>
    <cellStyle name="표준 101 65" xfId="887"/>
    <cellStyle name="표준 101 66" xfId="888"/>
    <cellStyle name="표준 101 67" xfId="889"/>
    <cellStyle name="표준 101 68" xfId="890"/>
    <cellStyle name="표준 101 69" xfId="891"/>
    <cellStyle name="표준 101 7" xfId="892"/>
    <cellStyle name="표준 101 70" xfId="893"/>
    <cellStyle name="표준 101 71" xfId="894"/>
    <cellStyle name="표준 101 72" xfId="895"/>
    <cellStyle name="표준 101 73" xfId="896"/>
    <cellStyle name="표준 101 74" xfId="897"/>
    <cellStyle name="표준 101 75" xfId="898"/>
    <cellStyle name="표준 101 76" xfId="899"/>
    <cellStyle name="표준 101 77" xfId="900"/>
    <cellStyle name="표준 101 78" xfId="901"/>
    <cellStyle name="표준 101 79" xfId="902"/>
    <cellStyle name="표준 101 8" xfId="903"/>
    <cellStyle name="표준 101 80" xfId="904"/>
    <cellStyle name="표준 101 81" xfId="905"/>
    <cellStyle name="표준 101 82" xfId="906"/>
    <cellStyle name="표준 101 83" xfId="907"/>
    <cellStyle name="표준 101 84" xfId="908"/>
    <cellStyle name="표준 101 85" xfId="909"/>
    <cellStyle name="표준 101 86" xfId="910"/>
    <cellStyle name="표준 101 87" xfId="911"/>
    <cellStyle name="표준 101 88" xfId="912"/>
    <cellStyle name="표준 101 89" xfId="913"/>
    <cellStyle name="표준 101 9" xfId="914"/>
    <cellStyle name="표준 101 90" xfId="915"/>
    <cellStyle name="표준 101 91" xfId="916"/>
    <cellStyle name="표준 101 92" xfId="917"/>
    <cellStyle name="표준 101 93" xfId="918"/>
    <cellStyle name="표준 101 94" xfId="919"/>
    <cellStyle name="표준 101 95" xfId="920"/>
    <cellStyle name="표준 101 96" xfId="921"/>
    <cellStyle name="표준 101 97" xfId="922"/>
    <cellStyle name="표준 101 98" xfId="923"/>
    <cellStyle name="표준 101 99" xfId="924"/>
    <cellStyle name="표준 102" xfId="925"/>
    <cellStyle name="표준 102 10" xfId="926"/>
    <cellStyle name="표준 102 100" xfId="927"/>
    <cellStyle name="표준 102 101" xfId="928"/>
    <cellStyle name="표준 102 102" xfId="929"/>
    <cellStyle name="표준 102 103" xfId="930"/>
    <cellStyle name="표준 102 104" xfId="931"/>
    <cellStyle name="표준 102 105" xfId="932"/>
    <cellStyle name="표준 102 106" xfId="933"/>
    <cellStyle name="표준 102 107" xfId="934"/>
    <cellStyle name="표준 102 108" xfId="935"/>
    <cellStyle name="표준 102 109" xfId="936"/>
    <cellStyle name="표준 102 11" xfId="937"/>
    <cellStyle name="표준 102 110" xfId="938"/>
    <cellStyle name="표준 102 111" xfId="939"/>
    <cellStyle name="표준 102 112" xfId="940"/>
    <cellStyle name="표준 102 113" xfId="941"/>
    <cellStyle name="표준 102 114" xfId="942"/>
    <cellStyle name="표준 102 115" xfId="943"/>
    <cellStyle name="표준 102 116" xfId="944"/>
    <cellStyle name="표준 102 117" xfId="945"/>
    <cellStyle name="표준 102 118" xfId="946"/>
    <cellStyle name="표준 102 119" xfId="947"/>
    <cellStyle name="표준 102 12" xfId="948"/>
    <cellStyle name="표준 102 120" xfId="949"/>
    <cellStyle name="표준 102 121" xfId="950"/>
    <cellStyle name="표준 102 122" xfId="951"/>
    <cellStyle name="표준 102 123" xfId="952"/>
    <cellStyle name="표준 102 124" xfId="953"/>
    <cellStyle name="표준 102 125" xfId="954"/>
    <cellStyle name="표준 102 126" xfId="955"/>
    <cellStyle name="표준 102 127" xfId="956"/>
    <cellStyle name="표준 102 128" xfId="957"/>
    <cellStyle name="표준 102 129" xfId="958"/>
    <cellStyle name="표준 102 13" xfId="959"/>
    <cellStyle name="표준 102 130" xfId="960"/>
    <cellStyle name="표준 102 131" xfId="961"/>
    <cellStyle name="표준 102 132" xfId="962"/>
    <cellStyle name="표준 102 133" xfId="963"/>
    <cellStyle name="표준 102 134" xfId="964"/>
    <cellStyle name="표준 102 135" xfId="965"/>
    <cellStyle name="표준 102 136" xfId="966"/>
    <cellStyle name="표준 102 137" xfId="967"/>
    <cellStyle name="표준 102 138" xfId="968"/>
    <cellStyle name="표준 102 139" xfId="969"/>
    <cellStyle name="표준 102 14" xfId="970"/>
    <cellStyle name="표준 102 140" xfId="971"/>
    <cellStyle name="표준 102 141" xfId="972"/>
    <cellStyle name="표준 102 142" xfId="973"/>
    <cellStyle name="표준 102 143" xfId="974"/>
    <cellStyle name="표준 102 144" xfId="975"/>
    <cellStyle name="표준 102 145" xfId="976"/>
    <cellStyle name="표준 102 146" xfId="977"/>
    <cellStyle name="표준 102 147" xfId="978"/>
    <cellStyle name="표준 102 148" xfId="979"/>
    <cellStyle name="표준 102 149" xfId="980"/>
    <cellStyle name="표준 102 15" xfId="981"/>
    <cellStyle name="표준 102 150" xfId="982"/>
    <cellStyle name="표준 102 151" xfId="983"/>
    <cellStyle name="표준 102 152" xfId="984"/>
    <cellStyle name="표준 102 153" xfId="985"/>
    <cellStyle name="표준 102 154" xfId="986"/>
    <cellStyle name="표준 102 155" xfId="987"/>
    <cellStyle name="표준 102 156" xfId="988"/>
    <cellStyle name="표준 102 157" xfId="989"/>
    <cellStyle name="표준 102 158" xfId="990"/>
    <cellStyle name="표준 102 159" xfId="991"/>
    <cellStyle name="표준 102 16" xfId="992"/>
    <cellStyle name="표준 102 160" xfId="993"/>
    <cellStyle name="표준 102 161" xfId="994"/>
    <cellStyle name="표준 102 162" xfId="995"/>
    <cellStyle name="표준 102 163" xfId="996"/>
    <cellStyle name="표준 102 164" xfId="997"/>
    <cellStyle name="표준 102 165" xfId="998"/>
    <cellStyle name="표준 102 166" xfId="999"/>
    <cellStyle name="표준 102 167" xfId="1000"/>
    <cellStyle name="표준 102 168" xfId="1001"/>
    <cellStyle name="표준 102 169" xfId="1002"/>
    <cellStyle name="표준 102 17" xfId="1003"/>
    <cellStyle name="표준 102 170" xfId="1004"/>
    <cellStyle name="표준 102 171" xfId="1005"/>
    <cellStyle name="표준 102 172" xfId="1006"/>
    <cellStyle name="표준 102 173" xfId="1007"/>
    <cellStyle name="표준 102 174" xfId="1008"/>
    <cellStyle name="표준 102 175" xfId="1009"/>
    <cellStyle name="표준 102 176" xfId="1010"/>
    <cellStyle name="표준 102 177" xfId="1011"/>
    <cellStyle name="표준 102 178" xfId="1012"/>
    <cellStyle name="표준 102 179" xfId="1013"/>
    <cellStyle name="표준 102 18" xfId="1014"/>
    <cellStyle name="표준 102 180" xfId="1015"/>
    <cellStyle name="표준 102 181" xfId="1016"/>
    <cellStyle name="표준 102 182" xfId="1017"/>
    <cellStyle name="표준 102 183" xfId="1018"/>
    <cellStyle name="표준 102 19" xfId="1019"/>
    <cellStyle name="표준 102 2" xfId="1020"/>
    <cellStyle name="표준 102 2 2" xfId="1021"/>
    <cellStyle name="표준 102 20" xfId="1022"/>
    <cellStyle name="표준 102 21" xfId="1023"/>
    <cellStyle name="표준 102 22" xfId="1024"/>
    <cellStyle name="표준 102 23" xfId="1025"/>
    <cellStyle name="표준 102 24" xfId="1026"/>
    <cellStyle name="표준 102 25" xfId="1027"/>
    <cellStyle name="표준 102 26" xfId="1028"/>
    <cellStyle name="표준 102 27" xfId="1029"/>
    <cellStyle name="표준 102 28" xfId="1030"/>
    <cellStyle name="표준 102 29" xfId="1031"/>
    <cellStyle name="표준 102 3" xfId="1032"/>
    <cellStyle name="표준 102 30" xfId="1033"/>
    <cellStyle name="표준 102 31" xfId="1034"/>
    <cellStyle name="표준 102 32" xfId="1035"/>
    <cellStyle name="표준 102 33" xfId="1036"/>
    <cellStyle name="표준 102 34" xfId="1037"/>
    <cellStyle name="표준 102 35" xfId="1038"/>
    <cellStyle name="표준 102 36" xfId="1039"/>
    <cellStyle name="표준 102 37" xfId="1040"/>
    <cellStyle name="표준 102 38" xfId="1041"/>
    <cellStyle name="표준 102 39" xfId="1042"/>
    <cellStyle name="표준 102 4" xfId="1043"/>
    <cellStyle name="표준 102 40" xfId="1044"/>
    <cellStyle name="표준 102 41" xfId="1045"/>
    <cellStyle name="표준 102 42" xfId="1046"/>
    <cellStyle name="표준 102 43" xfId="1047"/>
    <cellStyle name="표준 102 44" xfId="1048"/>
    <cellStyle name="표준 102 45" xfId="1049"/>
    <cellStyle name="표준 102 46" xfId="1050"/>
    <cellStyle name="표준 102 47" xfId="1051"/>
    <cellStyle name="표준 102 48" xfId="1052"/>
    <cellStyle name="표준 102 49" xfId="1053"/>
    <cellStyle name="표준 102 5" xfId="1054"/>
    <cellStyle name="표준 102 50" xfId="1055"/>
    <cellStyle name="표준 102 51" xfId="1056"/>
    <cellStyle name="표준 102 52" xfId="1057"/>
    <cellStyle name="표준 102 53" xfId="1058"/>
    <cellStyle name="표준 102 54" xfId="1059"/>
    <cellStyle name="표준 102 55" xfId="1060"/>
    <cellStyle name="표준 102 56" xfId="1061"/>
    <cellStyle name="표준 102 57" xfId="1062"/>
    <cellStyle name="표준 102 58" xfId="1063"/>
    <cellStyle name="표준 102 59" xfId="1064"/>
    <cellStyle name="표준 102 6" xfId="1065"/>
    <cellStyle name="표준 102 60" xfId="1066"/>
    <cellStyle name="표준 102 61" xfId="1067"/>
    <cellStyle name="표준 102 62" xfId="1068"/>
    <cellStyle name="표준 102 63" xfId="1069"/>
    <cellStyle name="표준 102 64" xfId="1070"/>
    <cellStyle name="표준 102 65" xfId="1071"/>
    <cellStyle name="표준 102 66" xfId="1072"/>
    <cellStyle name="표준 102 67" xfId="1073"/>
    <cellStyle name="표준 102 68" xfId="1074"/>
    <cellStyle name="표준 102 69" xfId="1075"/>
    <cellStyle name="표준 102 7" xfId="1076"/>
    <cellStyle name="표준 102 70" xfId="1077"/>
    <cellStyle name="표준 102 71" xfId="1078"/>
    <cellStyle name="표준 102 72" xfId="1079"/>
    <cellStyle name="표준 102 73" xfId="1080"/>
    <cellStyle name="표준 102 74" xfId="1081"/>
    <cellStyle name="표준 102 75" xfId="1082"/>
    <cellStyle name="표준 102 76" xfId="1083"/>
    <cellStyle name="표준 102 77" xfId="1084"/>
    <cellStyle name="표준 102 78" xfId="1085"/>
    <cellStyle name="표준 102 79" xfId="1086"/>
    <cellStyle name="표준 102 8" xfId="1087"/>
    <cellStyle name="표준 102 80" xfId="1088"/>
    <cellStyle name="표준 102 81" xfId="1089"/>
    <cellStyle name="표준 102 82" xfId="1090"/>
    <cellStyle name="표준 102 83" xfId="1091"/>
    <cellStyle name="표준 102 84" xfId="1092"/>
    <cellStyle name="표준 102 85" xfId="1093"/>
    <cellStyle name="표준 102 86" xfId="1094"/>
    <cellStyle name="표준 102 87" xfId="1095"/>
    <cellStyle name="표준 102 88" xfId="1096"/>
    <cellStyle name="표준 102 89" xfId="1097"/>
    <cellStyle name="표준 102 9" xfId="1098"/>
    <cellStyle name="표준 102 90" xfId="1099"/>
    <cellStyle name="표준 102 91" xfId="1100"/>
    <cellStyle name="표준 102 92" xfId="1101"/>
    <cellStyle name="표준 102 93" xfId="1102"/>
    <cellStyle name="표준 102 94" xfId="1103"/>
    <cellStyle name="표준 102 95" xfId="1104"/>
    <cellStyle name="표준 102 96" xfId="1105"/>
    <cellStyle name="표준 102 97" xfId="1106"/>
    <cellStyle name="표준 102 98" xfId="1107"/>
    <cellStyle name="표준 102 99" xfId="1108"/>
    <cellStyle name="표준 103" xfId="1109"/>
    <cellStyle name="표준 103 10" xfId="1110"/>
    <cellStyle name="표준 103 100" xfId="1111"/>
    <cellStyle name="표준 103 101" xfId="1112"/>
    <cellStyle name="표준 103 102" xfId="1113"/>
    <cellStyle name="표준 103 103" xfId="1114"/>
    <cellStyle name="표준 103 104" xfId="1115"/>
    <cellStyle name="표준 103 105" xfId="1116"/>
    <cellStyle name="표준 103 106" xfId="1117"/>
    <cellStyle name="표준 103 107" xfId="1118"/>
    <cellStyle name="표준 103 108" xfId="1119"/>
    <cellStyle name="표준 103 109" xfId="1120"/>
    <cellStyle name="표준 103 11" xfId="1121"/>
    <cellStyle name="표준 103 110" xfId="1122"/>
    <cellStyle name="표준 103 111" xfId="1123"/>
    <cellStyle name="표준 103 112" xfId="1124"/>
    <cellStyle name="표준 103 113" xfId="1125"/>
    <cellStyle name="표준 103 114" xfId="1126"/>
    <cellStyle name="표준 103 115" xfId="1127"/>
    <cellStyle name="표준 103 116" xfId="1128"/>
    <cellStyle name="표준 103 117" xfId="1129"/>
    <cellStyle name="표준 103 118" xfId="1130"/>
    <cellStyle name="표준 103 119" xfId="1131"/>
    <cellStyle name="표준 103 12" xfId="1132"/>
    <cellStyle name="표준 103 120" xfId="1133"/>
    <cellStyle name="표준 103 121" xfId="1134"/>
    <cellStyle name="표준 103 122" xfId="1135"/>
    <cellStyle name="표준 103 123" xfId="1136"/>
    <cellStyle name="표준 103 124" xfId="1137"/>
    <cellStyle name="표준 103 125" xfId="1138"/>
    <cellStyle name="표준 103 126" xfId="1139"/>
    <cellStyle name="표준 103 127" xfId="1140"/>
    <cellStyle name="표준 103 128" xfId="1141"/>
    <cellStyle name="표준 103 129" xfId="1142"/>
    <cellStyle name="표준 103 13" xfId="1143"/>
    <cellStyle name="표준 103 130" xfId="1144"/>
    <cellStyle name="표준 103 131" xfId="1145"/>
    <cellStyle name="표준 103 132" xfId="1146"/>
    <cellStyle name="표준 103 133" xfId="1147"/>
    <cellStyle name="표준 103 134" xfId="1148"/>
    <cellStyle name="표준 103 135" xfId="1149"/>
    <cellStyle name="표준 103 136" xfId="1150"/>
    <cellStyle name="표준 103 137" xfId="1151"/>
    <cellStyle name="표준 103 138" xfId="1152"/>
    <cellStyle name="표준 103 139" xfId="1153"/>
    <cellStyle name="표준 103 14" xfId="1154"/>
    <cellStyle name="표준 103 140" xfId="1155"/>
    <cellStyle name="표준 103 141" xfId="1156"/>
    <cellStyle name="표준 103 142" xfId="1157"/>
    <cellStyle name="표준 103 143" xfId="1158"/>
    <cellStyle name="표준 103 144" xfId="1159"/>
    <cellStyle name="표준 103 145" xfId="1160"/>
    <cellStyle name="표준 103 146" xfId="1161"/>
    <cellStyle name="표준 103 147" xfId="1162"/>
    <cellStyle name="표준 103 148" xfId="1163"/>
    <cellStyle name="표준 103 149" xfId="1164"/>
    <cellStyle name="표준 103 15" xfId="1165"/>
    <cellStyle name="표준 103 150" xfId="1166"/>
    <cellStyle name="표준 103 151" xfId="1167"/>
    <cellStyle name="표준 103 152" xfId="1168"/>
    <cellStyle name="표준 103 153" xfId="1169"/>
    <cellStyle name="표준 103 154" xfId="1170"/>
    <cellStyle name="표준 103 155" xfId="1171"/>
    <cellStyle name="표준 103 156" xfId="1172"/>
    <cellStyle name="표준 103 157" xfId="1173"/>
    <cellStyle name="표준 103 158" xfId="1174"/>
    <cellStyle name="표준 103 159" xfId="1175"/>
    <cellStyle name="표준 103 16" xfId="1176"/>
    <cellStyle name="표준 103 160" xfId="1177"/>
    <cellStyle name="표준 103 161" xfId="1178"/>
    <cellStyle name="표준 103 162" xfId="1179"/>
    <cellStyle name="표준 103 163" xfId="1180"/>
    <cellStyle name="표준 103 164" xfId="1181"/>
    <cellStyle name="표준 103 165" xfId="1182"/>
    <cellStyle name="표준 103 166" xfId="1183"/>
    <cellStyle name="표준 103 167" xfId="1184"/>
    <cellStyle name="표준 103 168" xfId="1185"/>
    <cellStyle name="표준 103 169" xfId="1186"/>
    <cellStyle name="표준 103 17" xfId="1187"/>
    <cellStyle name="표준 103 170" xfId="1188"/>
    <cellStyle name="표준 103 171" xfId="1189"/>
    <cellStyle name="표준 103 172" xfId="1190"/>
    <cellStyle name="표준 103 173" xfId="1191"/>
    <cellStyle name="표준 103 174" xfId="1192"/>
    <cellStyle name="표준 103 175" xfId="1193"/>
    <cellStyle name="표준 103 176" xfId="1194"/>
    <cellStyle name="표준 103 177" xfId="1195"/>
    <cellStyle name="표준 103 178" xfId="1196"/>
    <cellStyle name="표준 103 179" xfId="1197"/>
    <cellStyle name="표준 103 18" xfId="1198"/>
    <cellStyle name="표준 103 180" xfId="1199"/>
    <cellStyle name="표준 103 181" xfId="1200"/>
    <cellStyle name="표준 103 182" xfId="1201"/>
    <cellStyle name="표준 103 183" xfId="1202"/>
    <cellStyle name="표준 103 19" xfId="1203"/>
    <cellStyle name="표준 103 2" xfId="1204"/>
    <cellStyle name="표준 103 2 2" xfId="1205"/>
    <cellStyle name="표준 103 20" xfId="1206"/>
    <cellStyle name="표준 103 21" xfId="1207"/>
    <cellStyle name="표준 103 22" xfId="1208"/>
    <cellStyle name="표준 103 23" xfId="1209"/>
    <cellStyle name="표준 103 24" xfId="1210"/>
    <cellStyle name="표준 103 25" xfId="1211"/>
    <cellStyle name="표준 103 26" xfId="1212"/>
    <cellStyle name="표준 103 27" xfId="1213"/>
    <cellStyle name="표준 103 28" xfId="1214"/>
    <cellStyle name="표준 103 29" xfId="1215"/>
    <cellStyle name="표준 103 3" xfId="1216"/>
    <cellStyle name="표준 103 30" xfId="1217"/>
    <cellStyle name="표준 103 31" xfId="1218"/>
    <cellStyle name="표준 103 32" xfId="1219"/>
    <cellStyle name="표준 103 33" xfId="1220"/>
    <cellStyle name="표준 103 34" xfId="1221"/>
    <cellStyle name="표준 103 35" xfId="1222"/>
    <cellStyle name="표준 103 36" xfId="1223"/>
    <cellStyle name="표준 103 37" xfId="1224"/>
    <cellStyle name="표준 103 38" xfId="1225"/>
    <cellStyle name="표준 103 39" xfId="1226"/>
    <cellStyle name="표준 103 4" xfId="1227"/>
    <cellStyle name="표준 103 40" xfId="1228"/>
    <cellStyle name="표준 103 41" xfId="1229"/>
    <cellStyle name="표준 103 42" xfId="1230"/>
    <cellStyle name="표준 103 43" xfId="1231"/>
    <cellStyle name="표준 103 44" xfId="1232"/>
    <cellStyle name="표준 103 45" xfId="1233"/>
    <cellStyle name="표준 103 46" xfId="1234"/>
    <cellStyle name="표준 103 47" xfId="1235"/>
    <cellStyle name="표준 103 48" xfId="1236"/>
    <cellStyle name="표준 103 49" xfId="1237"/>
    <cellStyle name="표준 103 5" xfId="1238"/>
    <cellStyle name="표준 103 50" xfId="1239"/>
    <cellStyle name="표준 103 51" xfId="1240"/>
    <cellStyle name="표준 103 52" xfId="1241"/>
    <cellStyle name="표준 103 53" xfId="1242"/>
    <cellStyle name="표준 103 54" xfId="1243"/>
    <cellStyle name="표준 103 55" xfId="1244"/>
    <cellStyle name="표준 103 56" xfId="1245"/>
    <cellStyle name="표준 103 57" xfId="1246"/>
    <cellStyle name="표준 103 58" xfId="1247"/>
    <cellStyle name="표준 103 59" xfId="1248"/>
    <cellStyle name="표준 103 6" xfId="1249"/>
    <cellStyle name="표준 103 60" xfId="1250"/>
    <cellStyle name="표준 103 61" xfId="1251"/>
    <cellStyle name="표준 103 62" xfId="1252"/>
    <cellStyle name="표준 103 63" xfId="1253"/>
    <cellStyle name="표준 103 64" xfId="1254"/>
    <cellStyle name="표준 103 65" xfId="1255"/>
    <cellStyle name="표준 103 66" xfId="1256"/>
    <cellStyle name="표준 103 67" xfId="1257"/>
    <cellStyle name="표준 103 68" xfId="1258"/>
    <cellStyle name="표준 103 69" xfId="1259"/>
    <cellStyle name="표준 103 7" xfId="1260"/>
    <cellStyle name="표준 103 70" xfId="1261"/>
    <cellStyle name="표준 103 71" xfId="1262"/>
    <cellStyle name="표준 103 72" xfId="1263"/>
    <cellStyle name="표준 103 73" xfId="1264"/>
    <cellStyle name="표준 103 74" xfId="1265"/>
    <cellStyle name="표준 103 75" xfId="1266"/>
    <cellStyle name="표준 103 76" xfId="1267"/>
    <cellStyle name="표준 103 77" xfId="1268"/>
    <cellStyle name="표준 103 78" xfId="1269"/>
    <cellStyle name="표준 103 79" xfId="1270"/>
    <cellStyle name="표준 103 8" xfId="1271"/>
    <cellStyle name="표준 103 80" xfId="1272"/>
    <cellStyle name="표준 103 81" xfId="1273"/>
    <cellStyle name="표준 103 82" xfId="1274"/>
    <cellStyle name="표준 103 83" xfId="1275"/>
    <cellStyle name="표준 103 84" xfId="1276"/>
    <cellStyle name="표준 103 85" xfId="1277"/>
    <cellStyle name="표준 103 86" xfId="1278"/>
    <cellStyle name="표준 103 87" xfId="1279"/>
    <cellStyle name="표준 103 88" xfId="1280"/>
    <cellStyle name="표준 103 89" xfId="1281"/>
    <cellStyle name="표준 103 9" xfId="1282"/>
    <cellStyle name="표준 103 90" xfId="1283"/>
    <cellStyle name="표준 103 91" xfId="1284"/>
    <cellStyle name="표준 103 92" xfId="1285"/>
    <cellStyle name="표준 103 93" xfId="1286"/>
    <cellStyle name="표준 103 94" xfId="1287"/>
    <cellStyle name="표준 103 95" xfId="1288"/>
    <cellStyle name="표준 103 96" xfId="1289"/>
    <cellStyle name="표준 103 97" xfId="1290"/>
    <cellStyle name="표준 103 98" xfId="1291"/>
    <cellStyle name="표준 103 99" xfId="1292"/>
    <cellStyle name="표준 104" xfId="1293"/>
    <cellStyle name="표준 104 10" xfId="1294"/>
    <cellStyle name="표준 104 100" xfId="1295"/>
    <cellStyle name="표준 104 101" xfId="1296"/>
    <cellStyle name="표준 104 102" xfId="1297"/>
    <cellStyle name="표준 104 103" xfId="1298"/>
    <cellStyle name="표준 104 104" xfId="1299"/>
    <cellStyle name="표준 104 105" xfId="1300"/>
    <cellStyle name="표준 104 106" xfId="1301"/>
    <cellStyle name="표준 104 107" xfId="1302"/>
    <cellStyle name="표준 104 108" xfId="1303"/>
    <cellStyle name="표준 104 109" xfId="1304"/>
    <cellStyle name="표준 104 11" xfId="1305"/>
    <cellStyle name="표준 104 110" xfId="1306"/>
    <cellStyle name="표준 104 111" xfId="1307"/>
    <cellStyle name="표준 104 112" xfId="1308"/>
    <cellStyle name="표준 104 113" xfId="1309"/>
    <cellStyle name="표준 104 114" xfId="1310"/>
    <cellStyle name="표준 104 115" xfId="1311"/>
    <cellStyle name="표준 104 116" xfId="1312"/>
    <cellStyle name="표준 104 117" xfId="1313"/>
    <cellStyle name="표준 104 118" xfId="1314"/>
    <cellStyle name="표준 104 119" xfId="1315"/>
    <cellStyle name="표준 104 12" xfId="1316"/>
    <cellStyle name="표준 104 120" xfId="1317"/>
    <cellStyle name="표준 104 121" xfId="1318"/>
    <cellStyle name="표준 104 122" xfId="1319"/>
    <cellStyle name="표준 104 123" xfId="1320"/>
    <cellStyle name="표준 104 124" xfId="1321"/>
    <cellStyle name="표준 104 125" xfId="1322"/>
    <cellStyle name="표준 104 126" xfId="1323"/>
    <cellStyle name="표준 104 127" xfId="1324"/>
    <cellStyle name="표준 104 128" xfId="1325"/>
    <cellStyle name="표준 104 129" xfId="1326"/>
    <cellStyle name="표준 104 13" xfId="1327"/>
    <cellStyle name="표준 104 130" xfId="1328"/>
    <cellStyle name="표준 104 131" xfId="1329"/>
    <cellStyle name="표준 104 132" xfId="1330"/>
    <cellStyle name="표준 104 133" xfId="1331"/>
    <cellStyle name="표준 104 134" xfId="1332"/>
    <cellStyle name="표준 104 135" xfId="1333"/>
    <cellStyle name="표준 104 136" xfId="1334"/>
    <cellStyle name="표준 104 137" xfId="1335"/>
    <cellStyle name="표준 104 138" xfId="1336"/>
    <cellStyle name="표준 104 139" xfId="1337"/>
    <cellStyle name="표준 104 14" xfId="1338"/>
    <cellStyle name="표준 104 140" xfId="1339"/>
    <cellStyle name="표준 104 141" xfId="1340"/>
    <cellStyle name="표준 104 142" xfId="1341"/>
    <cellStyle name="표준 104 143" xfId="1342"/>
    <cellStyle name="표준 104 144" xfId="1343"/>
    <cellStyle name="표준 104 145" xfId="1344"/>
    <cellStyle name="표준 104 146" xfId="1345"/>
    <cellStyle name="표준 104 147" xfId="1346"/>
    <cellStyle name="표준 104 148" xfId="1347"/>
    <cellStyle name="표준 104 149" xfId="1348"/>
    <cellStyle name="표준 104 15" xfId="1349"/>
    <cellStyle name="표준 104 150" xfId="1350"/>
    <cellStyle name="표준 104 151" xfId="1351"/>
    <cellStyle name="표준 104 152" xfId="1352"/>
    <cellStyle name="표준 104 153" xfId="1353"/>
    <cellStyle name="표준 104 154" xfId="1354"/>
    <cellStyle name="표준 104 155" xfId="1355"/>
    <cellStyle name="표준 104 156" xfId="1356"/>
    <cellStyle name="표준 104 157" xfId="1357"/>
    <cellStyle name="표준 104 158" xfId="1358"/>
    <cellStyle name="표준 104 159" xfId="1359"/>
    <cellStyle name="표준 104 16" xfId="1360"/>
    <cellStyle name="표준 104 160" xfId="1361"/>
    <cellStyle name="표준 104 161" xfId="1362"/>
    <cellStyle name="표준 104 162" xfId="1363"/>
    <cellStyle name="표준 104 163" xfId="1364"/>
    <cellStyle name="표준 104 164" xfId="1365"/>
    <cellStyle name="표준 104 165" xfId="1366"/>
    <cellStyle name="표준 104 166" xfId="1367"/>
    <cellStyle name="표준 104 167" xfId="1368"/>
    <cellStyle name="표준 104 168" xfId="1369"/>
    <cellStyle name="표준 104 169" xfId="1370"/>
    <cellStyle name="표준 104 17" xfId="1371"/>
    <cellStyle name="표준 104 170" xfId="1372"/>
    <cellStyle name="표준 104 171" xfId="1373"/>
    <cellStyle name="표준 104 172" xfId="1374"/>
    <cellStyle name="표준 104 173" xfId="1375"/>
    <cellStyle name="표준 104 174" xfId="1376"/>
    <cellStyle name="표준 104 175" xfId="1377"/>
    <cellStyle name="표준 104 176" xfId="1378"/>
    <cellStyle name="표준 104 177" xfId="1379"/>
    <cellStyle name="표준 104 178" xfId="1380"/>
    <cellStyle name="표준 104 179" xfId="1381"/>
    <cellStyle name="표준 104 18" xfId="1382"/>
    <cellStyle name="표준 104 180" xfId="1383"/>
    <cellStyle name="표준 104 181" xfId="1384"/>
    <cellStyle name="표준 104 182" xfId="1385"/>
    <cellStyle name="표준 104 183" xfId="1386"/>
    <cellStyle name="표준 104 19" xfId="1387"/>
    <cellStyle name="표준 104 2" xfId="1388"/>
    <cellStyle name="표준 104 2 2" xfId="1389"/>
    <cellStyle name="표준 104 20" xfId="1390"/>
    <cellStyle name="표준 104 21" xfId="1391"/>
    <cellStyle name="표준 104 22" xfId="1392"/>
    <cellStyle name="표준 104 23" xfId="1393"/>
    <cellStyle name="표준 104 24" xfId="1394"/>
    <cellStyle name="표준 104 25" xfId="1395"/>
    <cellStyle name="표준 104 26" xfId="1396"/>
    <cellStyle name="표준 104 27" xfId="1397"/>
    <cellStyle name="표준 104 28" xfId="1398"/>
    <cellStyle name="표준 104 29" xfId="1399"/>
    <cellStyle name="표준 104 3" xfId="1400"/>
    <cellStyle name="표준 104 30" xfId="1401"/>
    <cellStyle name="표준 104 31" xfId="1402"/>
    <cellStyle name="표준 104 32" xfId="1403"/>
    <cellStyle name="표준 104 33" xfId="1404"/>
    <cellStyle name="표준 104 34" xfId="1405"/>
    <cellStyle name="표준 104 35" xfId="1406"/>
    <cellStyle name="표준 104 36" xfId="1407"/>
    <cellStyle name="표준 104 37" xfId="1408"/>
    <cellStyle name="표준 104 38" xfId="1409"/>
    <cellStyle name="표준 104 39" xfId="1410"/>
    <cellStyle name="표준 104 4" xfId="1411"/>
    <cellStyle name="표준 104 40" xfId="1412"/>
    <cellStyle name="표준 104 41" xfId="1413"/>
    <cellStyle name="표준 104 42" xfId="1414"/>
    <cellStyle name="표준 104 43" xfId="1415"/>
    <cellStyle name="표준 104 44" xfId="1416"/>
    <cellStyle name="표준 104 45" xfId="1417"/>
    <cellStyle name="표준 104 46" xfId="1418"/>
    <cellStyle name="표준 104 47" xfId="1419"/>
    <cellStyle name="표준 104 48" xfId="1420"/>
    <cellStyle name="표준 104 49" xfId="1421"/>
    <cellStyle name="표준 104 5" xfId="1422"/>
    <cellStyle name="표준 104 50" xfId="1423"/>
    <cellStyle name="표준 104 51" xfId="1424"/>
    <cellStyle name="표준 104 52" xfId="1425"/>
    <cellStyle name="표준 104 53" xfId="1426"/>
    <cellStyle name="표준 104 54" xfId="1427"/>
    <cellStyle name="표준 104 55" xfId="1428"/>
    <cellStyle name="표준 104 56" xfId="1429"/>
    <cellStyle name="표준 104 57" xfId="1430"/>
    <cellStyle name="표준 104 58" xfId="1431"/>
    <cellStyle name="표준 104 59" xfId="1432"/>
    <cellStyle name="표준 104 6" xfId="1433"/>
    <cellStyle name="표준 104 60" xfId="1434"/>
    <cellStyle name="표준 104 61" xfId="1435"/>
    <cellStyle name="표준 104 62" xfId="1436"/>
    <cellStyle name="표준 104 63" xfId="1437"/>
    <cellStyle name="표준 104 64" xfId="1438"/>
    <cellStyle name="표준 104 65" xfId="1439"/>
    <cellStyle name="표준 104 66" xfId="1440"/>
    <cellStyle name="표준 104 67" xfId="1441"/>
    <cellStyle name="표준 104 68" xfId="1442"/>
    <cellStyle name="표준 104 69" xfId="1443"/>
    <cellStyle name="표준 104 7" xfId="1444"/>
    <cellStyle name="표준 104 70" xfId="1445"/>
    <cellStyle name="표준 104 71" xfId="1446"/>
    <cellStyle name="표준 104 72" xfId="1447"/>
    <cellStyle name="표준 104 73" xfId="1448"/>
    <cellStyle name="표준 104 74" xfId="1449"/>
    <cellStyle name="표준 104 75" xfId="1450"/>
    <cellStyle name="표준 104 76" xfId="1451"/>
    <cellStyle name="표준 104 77" xfId="1452"/>
    <cellStyle name="표준 104 78" xfId="1453"/>
    <cellStyle name="표준 104 79" xfId="1454"/>
    <cellStyle name="표준 104 8" xfId="1455"/>
    <cellStyle name="표준 104 80" xfId="1456"/>
    <cellStyle name="표준 104 81" xfId="1457"/>
    <cellStyle name="표준 104 82" xfId="1458"/>
    <cellStyle name="표준 104 83" xfId="1459"/>
    <cellStyle name="표준 104 84" xfId="1460"/>
    <cellStyle name="표준 104 85" xfId="1461"/>
    <cellStyle name="표준 104 86" xfId="1462"/>
    <cellStyle name="표준 104 87" xfId="1463"/>
    <cellStyle name="표준 104 88" xfId="1464"/>
    <cellStyle name="표준 104 89" xfId="1465"/>
    <cellStyle name="표준 104 9" xfId="1466"/>
    <cellStyle name="표준 104 90" xfId="1467"/>
    <cellStyle name="표준 104 91" xfId="1468"/>
    <cellStyle name="표준 104 92" xfId="1469"/>
    <cellStyle name="표준 104 93" xfId="1470"/>
    <cellStyle name="표준 104 94" xfId="1471"/>
    <cellStyle name="표준 104 95" xfId="1472"/>
    <cellStyle name="표준 104 96" xfId="1473"/>
    <cellStyle name="표준 104 97" xfId="1474"/>
    <cellStyle name="표준 104 98" xfId="1475"/>
    <cellStyle name="표준 104 99" xfId="1476"/>
    <cellStyle name="표준 105" xfId="1477"/>
    <cellStyle name="표준 105 10" xfId="1478"/>
    <cellStyle name="표준 105 100" xfId="1479"/>
    <cellStyle name="표준 105 101" xfId="1480"/>
    <cellStyle name="표준 105 102" xfId="1481"/>
    <cellStyle name="표준 105 103" xfId="1482"/>
    <cellStyle name="표준 105 104" xfId="1483"/>
    <cellStyle name="표준 105 105" xfId="1484"/>
    <cellStyle name="표준 105 106" xfId="1485"/>
    <cellStyle name="표준 105 107" xfId="1486"/>
    <cellStyle name="표준 105 108" xfId="1487"/>
    <cellStyle name="표준 105 109" xfId="1488"/>
    <cellStyle name="표준 105 11" xfId="1489"/>
    <cellStyle name="표준 105 110" xfId="1490"/>
    <cellStyle name="표준 105 111" xfId="1491"/>
    <cellStyle name="표준 105 112" xfId="1492"/>
    <cellStyle name="표준 105 113" xfId="1493"/>
    <cellStyle name="표준 105 114" xfId="1494"/>
    <cellStyle name="표준 105 115" xfId="1495"/>
    <cellStyle name="표준 105 116" xfId="1496"/>
    <cellStyle name="표준 105 117" xfId="1497"/>
    <cellStyle name="표준 105 118" xfId="1498"/>
    <cellStyle name="표준 105 119" xfId="1499"/>
    <cellStyle name="표준 105 12" xfId="1500"/>
    <cellStyle name="표준 105 120" xfId="1501"/>
    <cellStyle name="표준 105 121" xfId="1502"/>
    <cellStyle name="표준 105 122" xfId="1503"/>
    <cellStyle name="표준 105 123" xfId="1504"/>
    <cellStyle name="표준 105 124" xfId="1505"/>
    <cellStyle name="표준 105 125" xfId="1506"/>
    <cellStyle name="표준 105 126" xfId="1507"/>
    <cellStyle name="표준 105 127" xfId="1508"/>
    <cellStyle name="표준 105 128" xfId="1509"/>
    <cellStyle name="표준 105 129" xfId="1510"/>
    <cellStyle name="표준 105 13" xfId="1511"/>
    <cellStyle name="표준 105 130" xfId="1512"/>
    <cellStyle name="표준 105 131" xfId="1513"/>
    <cellStyle name="표준 105 132" xfId="1514"/>
    <cellStyle name="표준 105 133" xfId="1515"/>
    <cellStyle name="표준 105 134" xfId="1516"/>
    <cellStyle name="표준 105 135" xfId="1517"/>
    <cellStyle name="표준 105 136" xfId="1518"/>
    <cellStyle name="표준 105 137" xfId="1519"/>
    <cellStyle name="표준 105 138" xfId="1520"/>
    <cellStyle name="표준 105 139" xfId="1521"/>
    <cellStyle name="표준 105 14" xfId="1522"/>
    <cellStyle name="표준 105 140" xfId="1523"/>
    <cellStyle name="표준 105 141" xfId="1524"/>
    <cellStyle name="표준 105 142" xfId="1525"/>
    <cellStyle name="표준 105 143" xfId="1526"/>
    <cellStyle name="표준 105 144" xfId="1527"/>
    <cellStyle name="표준 105 145" xfId="1528"/>
    <cellStyle name="표준 105 146" xfId="1529"/>
    <cellStyle name="표준 105 147" xfId="1530"/>
    <cellStyle name="표준 105 148" xfId="1531"/>
    <cellStyle name="표준 105 149" xfId="1532"/>
    <cellStyle name="표준 105 15" xfId="1533"/>
    <cellStyle name="표준 105 150" xfId="1534"/>
    <cellStyle name="표준 105 151" xfId="1535"/>
    <cellStyle name="표준 105 152" xfId="1536"/>
    <cellStyle name="표준 105 153" xfId="1537"/>
    <cellStyle name="표준 105 154" xfId="1538"/>
    <cellStyle name="표준 105 155" xfId="1539"/>
    <cellStyle name="표준 105 156" xfId="1540"/>
    <cellStyle name="표준 105 157" xfId="1541"/>
    <cellStyle name="표준 105 158" xfId="1542"/>
    <cellStyle name="표준 105 159" xfId="1543"/>
    <cellStyle name="표준 105 16" xfId="1544"/>
    <cellStyle name="표준 105 160" xfId="1545"/>
    <cellStyle name="표준 105 161" xfId="1546"/>
    <cellStyle name="표준 105 162" xfId="1547"/>
    <cellStyle name="표준 105 163" xfId="1548"/>
    <cellStyle name="표준 105 164" xfId="1549"/>
    <cellStyle name="표준 105 165" xfId="1550"/>
    <cellStyle name="표준 105 166" xfId="1551"/>
    <cellStyle name="표준 105 167" xfId="1552"/>
    <cellStyle name="표준 105 168" xfId="1553"/>
    <cellStyle name="표준 105 169" xfId="1554"/>
    <cellStyle name="표준 105 17" xfId="1555"/>
    <cellStyle name="표준 105 170" xfId="1556"/>
    <cellStyle name="표준 105 171" xfId="1557"/>
    <cellStyle name="표준 105 172" xfId="1558"/>
    <cellStyle name="표준 105 173" xfId="1559"/>
    <cellStyle name="표준 105 174" xfId="1560"/>
    <cellStyle name="표준 105 175" xfId="1561"/>
    <cellStyle name="표준 105 176" xfId="1562"/>
    <cellStyle name="표준 105 177" xfId="1563"/>
    <cellStyle name="표준 105 178" xfId="1564"/>
    <cellStyle name="표준 105 179" xfId="1565"/>
    <cellStyle name="표준 105 18" xfId="1566"/>
    <cellStyle name="표준 105 180" xfId="1567"/>
    <cellStyle name="표준 105 181" xfId="1568"/>
    <cellStyle name="표준 105 182" xfId="1569"/>
    <cellStyle name="표준 105 183" xfId="1570"/>
    <cellStyle name="표준 105 19" xfId="1571"/>
    <cellStyle name="표준 105 2" xfId="1572"/>
    <cellStyle name="표준 105 2 2" xfId="1573"/>
    <cellStyle name="표준 105 20" xfId="1574"/>
    <cellStyle name="표준 105 21" xfId="1575"/>
    <cellStyle name="표준 105 22" xfId="1576"/>
    <cellStyle name="표준 105 23" xfId="1577"/>
    <cellStyle name="표준 105 24" xfId="1578"/>
    <cellStyle name="표준 105 25" xfId="1579"/>
    <cellStyle name="표준 105 26" xfId="1580"/>
    <cellStyle name="표준 105 27" xfId="1581"/>
    <cellStyle name="표준 105 28" xfId="1582"/>
    <cellStyle name="표준 105 29" xfId="1583"/>
    <cellStyle name="표준 105 3" xfId="1584"/>
    <cellStyle name="표준 105 30" xfId="1585"/>
    <cellStyle name="표준 105 31" xfId="1586"/>
    <cellStyle name="표준 105 32" xfId="1587"/>
    <cellStyle name="표준 105 33" xfId="1588"/>
    <cellStyle name="표준 105 34" xfId="1589"/>
    <cellStyle name="표준 105 35" xfId="1590"/>
    <cellStyle name="표준 105 36" xfId="1591"/>
    <cellStyle name="표준 105 37" xfId="1592"/>
    <cellStyle name="표준 105 38" xfId="1593"/>
    <cellStyle name="표준 105 39" xfId="1594"/>
    <cellStyle name="표준 105 4" xfId="1595"/>
    <cellStyle name="표준 105 40" xfId="1596"/>
    <cellStyle name="표준 105 41" xfId="1597"/>
    <cellStyle name="표준 105 42" xfId="1598"/>
    <cellStyle name="표준 105 43" xfId="1599"/>
    <cellStyle name="표준 105 44" xfId="1600"/>
    <cellStyle name="표준 105 45" xfId="1601"/>
    <cellStyle name="표준 105 46" xfId="1602"/>
    <cellStyle name="표준 105 47" xfId="1603"/>
    <cellStyle name="표준 105 48" xfId="1604"/>
    <cellStyle name="표준 105 49" xfId="1605"/>
    <cellStyle name="표준 105 5" xfId="1606"/>
    <cellStyle name="표준 105 50" xfId="1607"/>
    <cellStyle name="표준 105 51" xfId="1608"/>
    <cellStyle name="표준 105 52" xfId="1609"/>
    <cellStyle name="표준 105 53" xfId="1610"/>
    <cellStyle name="표준 105 54" xfId="1611"/>
    <cellStyle name="표준 105 55" xfId="1612"/>
    <cellStyle name="표준 105 56" xfId="1613"/>
    <cellStyle name="표준 105 57" xfId="1614"/>
    <cellStyle name="표준 105 58" xfId="1615"/>
    <cellStyle name="표준 105 59" xfId="1616"/>
    <cellStyle name="표준 105 6" xfId="1617"/>
    <cellStyle name="표준 105 60" xfId="1618"/>
    <cellStyle name="표준 105 61" xfId="1619"/>
    <cellStyle name="표준 105 62" xfId="1620"/>
    <cellStyle name="표준 105 63" xfId="1621"/>
    <cellStyle name="표준 105 64" xfId="1622"/>
    <cellStyle name="표준 105 65" xfId="1623"/>
    <cellStyle name="표준 105 66" xfId="1624"/>
    <cellStyle name="표준 105 67" xfId="1625"/>
    <cellStyle name="표준 105 68" xfId="1626"/>
    <cellStyle name="표준 105 69" xfId="1627"/>
    <cellStyle name="표준 105 7" xfId="1628"/>
    <cellStyle name="표준 105 70" xfId="1629"/>
    <cellStyle name="표준 105 71" xfId="1630"/>
    <cellStyle name="표준 105 72" xfId="1631"/>
    <cellStyle name="표준 105 73" xfId="1632"/>
    <cellStyle name="표준 105 74" xfId="1633"/>
    <cellStyle name="표준 105 75" xfId="1634"/>
    <cellStyle name="표준 105 76" xfId="1635"/>
    <cellStyle name="표준 105 77" xfId="1636"/>
    <cellStyle name="표준 105 78" xfId="1637"/>
    <cellStyle name="표준 105 79" xfId="1638"/>
    <cellStyle name="표준 105 8" xfId="1639"/>
    <cellStyle name="표준 105 80" xfId="1640"/>
    <cellStyle name="표준 105 81" xfId="1641"/>
    <cellStyle name="표준 105 82" xfId="1642"/>
    <cellStyle name="표준 105 83" xfId="1643"/>
    <cellStyle name="표준 105 84" xfId="1644"/>
    <cellStyle name="표준 105 85" xfId="1645"/>
    <cellStyle name="표준 105 86" xfId="1646"/>
    <cellStyle name="표준 105 87" xfId="1647"/>
    <cellStyle name="표준 105 88" xfId="1648"/>
    <cellStyle name="표준 105 89" xfId="1649"/>
    <cellStyle name="표준 105 9" xfId="1650"/>
    <cellStyle name="표준 105 90" xfId="1651"/>
    <cellStyle name="표준 105 91" xfId="1652"/>
    <cellStyle name="표준 105 92" xfId="1653"/>
    <cellStyle name="표준 105 93" xfId="1654"/>
    <cellStyle name="표준 105 94" xfId="1655"/>
    <cellStyle name="표준 105 95" xfId="1656"/>
    <cellStyle name="표준 105 96" xfId="1657"/>
    <cellStyle name="표준 105 97" xfId="1658"/>
    <cellStyle name="표준 105 98" xfId="1659"/>
    <cellStyle name="표준 105 99" xfId="1660"/>
    <cellStyle name="표준 106" xfId="1661"/>
    <cellStyle name="표준 106 10" xfId="1662"/>
    <cellStyle name="표준 106 100" xfId="1663"/>
    <cellStyle name="표준 106 101" xfId="1664"/>
    <cellStyle name="표준 106 102" xfId="1665"/>
    <cellStyle name="표준 106 103" xfId="1666"/>
    <cellStyle name="표준 106 104" xfId="1667"/>
    <cellStyle name="표준 106 105" xfId="1668"/>
    <cellStyle name="표준 106 106" xfId="1669"/>
    <cellStyle name="표준 106 107" xfId="1670"/>
    <cellStyle name="표준 106 108" xfId="1671"/>
    <cellStyle name="표준 106 109" xfId="1672"/>
    <cellStyle name="표준 106 11" xfId="1673"/>
    <cellStyle name="표준 106 110" xfId="1674"/>
    <cellStyle name="표준 106 111" xfId="1675"/>
    <cellStyle name="표준 106 112" xfId="1676"/>
    <cellStyle name="표준 106 113" xfId="1677"/>
    <cellStyle name="표준 106 114" xfId="1678"/>
    <cellStyle name="표준 106 115" xfId="1679"/>
    <cellStyle name="표준 106 116" xfId="1680"/>
    <cellStyle name="표준 106 117" xfId="1681"/>
    <cellStyle name="표준 106 118" xfId="1682"/>
    <cellStyle name="표준 106 119" xfId="1683"/>
    <cellStyle name="표준 106 12" xfId="1684"/>
    <cellStyle name="표준 106 120" xfId="1685"/>
    <cellStyle name="표준 106 121" xfId="1686"/>
    <cellStyle name="표준 106 122" xfId="1687"/>
    <cellStyle name="표준 106 123" xfId="1688"/>
    <cellStyle name="표준 106 124" xfId="1689"/>
    <cellStyle name="표준 106 125" xfId="1690"/>
    <cellStyle name="표준 106 126" xfId="1691"/>
    <cellStyle name="표준 106 127" xfId="1692"/>
    <cellStyle name="표준 106 128" xfId="1693"/>
    <cellStyle name="표준 106 129" xfId="1694"/>
    <cellStyle name="표준 106 13" xfId="1695"/>
    <cellStyle name="표준 106 130" xfId="1696"/>
    <cellStyle name="표준 106 131" xfId="1697"/>
    <cellStyle name="표준 106 132" xfId="1698"/>
    <cellStyle name="표준 106 133" xfId="1699"/>
    <cellStyle name="표준 106 134" xfId="1700"/>
    <cellStyle name="표준 106 135" xfId="1701"/>
    <cellStyle name="표준 106 136" xfId="1702"/>
    <cellStyle name="표준 106 137" xfId="1703"/>
    <cellStyle name="표준 106 138" xfId="1704"/>
    <cellStyle name="표준 106 139" xfId="1705"/>
    <cellStyle name="표준 106 14" xfId="1706"/>
    <cellStyle name="표준 106 140" xfId="1707"/>
    <cellStyle name="표준 106 141" xfId="1708"/>
    <cellStyle name="표준 106 142" xfId="1709"/>
    <cellStyle name="표준 106 143" xfId="1710"/>
    <cellStyle name="표준 106 144" xfId="1711"/>
    <cellStyle name="표준 106 145" xfId="1712"/>
    <cellStyle name="표준 106 146" xfId="1713"/>
    <cellStyle name="표준 106 147" xfId="1714"/>
    <cellStyle name="표준 106 148" xfId="1715"/>
    <cellStyle name="표준 106 149" xfId="1716"/>
    <cellStyle name="표준 106 15" xfId="1717"/>
    <cellStyle name="표준 106 150" xfId="1718"/>
    <cellStyle name="표준 106 151" xfId="1719"/>
    <cellStyle name="표준 106 152" xfId="1720"/>
    <cellStyle name="표준 106 153" xfId="1721"/>
    <cellStyle name="표준 106 154" xfId="1722"/>
    <cellStyle name="표준 106 155" xfId="1723"/>
    <cellStyle name="표준 106 156" xfId="1724"/>
    <cellStyle name="표준 106 157" xfId="1725"/>
    <cellStyle name="표준 106 158" xfId="1726"/>
    <cellStyle name="표준 106 159" xfId="1727"/>
    <cellStyle name="표준 106 16" xfId="1728"/>
    <cellStyle name="표준 106 160" xfId="1729"/>
    <cellStyle name="표준 106 161" xfId="1730"/>
    <cellStyle name="표준 106 162" xfId="1731"/>
    <cellStyle name="표준 106 163" xfId="1732"/>
    <cellStyle name="표준 106 164" xfId="1733"/>
    <cellStyle name="표준 106 165" xfId="1734"/>
    <cellStyle name="표준 106 166" xfId="1735"/>
    <cellStyle name="표준 106 167" xfId="1736"/>
    <cellStyle name="표준 106 168" xfId="1737"/>
    <cellStyle name="표준 106 169" xfId="1738"/>
    <cellStyle name="표준 106 17" xfId="1739"/>
    <cellStyle name="표준 106 170" xfId="1740"/>
    <cellStyle name="표준 106 171" xfId="1741"/>
    <cellStyle name="표준 106 172" xfId="1742"/>
    <cellStyle name="표준 106 173" xfId="1743"/>
    <cellStyle name="표준 106 174" xfId="1744"/>
    <cellStyle name="표준 106 175" xfId="1745"/>
    <cellStyle name="표준 106 176" xfId="1746"/>
    <cellStyle name="표준 106 177" xfId="1747"/>
    <cellStyle name="표준 106 178" xfId="1748"/>
    <cellStyle name="표준 106 179" xfId="1749"/>
    <cellStyle name="표준 106 18" xfId="1750"/>
    <cellStyle name="표준 106 180" xfId="1751"/>
    <cellStyle name="표준 106 181" xfId="1752"/>
    <cellStyle name="표준 106 182" xfId="1753"/>
    <cellStyle name="표준 106 183" xfId="1754"/>
    <cellStyle name="표준 106 19" xfId="1755"/>
    <cellStyle name="표준 106 2" xfId="1756"/>
    <cellStyle name="표준 106 2 2" xfId="1757"/>
    <cellStyle name="표준 106 20" xfId="1758"/>
    <cellStyle name="표준 106 21" xfId="1759"/>
    <cellStyle name="표준 106 22" xfId="1760"/>
    <cellStyle name="표준 106 23" xfId="1761"/>
    <cellStyle name="표준 106 24" xfId="1762"/>
    <cellStyle name="표준 106 25" xfId="1763"/>
    <cellStyle name="표준 106 26" xfId="1764"/>
    <cellStyle name="표준 106 27" xfId="1765"/>
    <cellStyle name="표준 106 28" xfId="1766"/>
    <cellStyle name="표준 106 29" xfId="1767"/>
    <cellStyle name="표준 106 3" xfId="1768"/>
    <cellStyle name="표준 106 30" xfId="1769"/>
    <cellStyle name="표준 106 31" xfId="1770"/>
    <cellStyle name="표준 106 32" xfId="1771"/>
    <cellStyle name="표준 106 33" xfId="1772"/>
    <cellStyle name="표준 106 34" xfId="1773"/>
    <cellStyle name="표준 106 35" xfId="1774"/>
    <cellStyle name="표준 106 36" xfId="1775"/>
    <cellStyle name="표준 106 37" xfId="1776"/>
    <cellStyle name="표준 106 38" xfId="1777"/>
    <cellStyle name="표준 106 39" xfId="1778"/>
    <cellStyle name="표준 106 4" xfId="1779"/>
    <cellStyle name="표준 106 40" xfId="1780"/>
    <cellStyle name="표준 106 41" xfId="1781"/>
    <cellStyle name="표준 106 42" xfId="1782"/>
    <cellStyle name="표준 106 43" xfId="1783"/>
    <cellStyle name="표준 106 44" xfId="1784"/>
    <cellStyle name="표준 106 45" xfId="1785"/>
    <cellStyle name="표준 106 46" xfId="1786"/>
    <cellStyle name="표준 106 47" xfId="1787"/>
    <cellStyle name="표준 106 48" xfId="1788"/>
    <cellStyle name="표준 106 49" xfId="1789"/>
    <cellStyle name="표준 106 5" xfId="1790"/>
    <cellStyle name="표준 106 50" xfId="1791"/>
    <cellStyle name="표준 106 51" xfId="1792"/>
    <cellStyle name="표준 106 52" xfId="1793"/>
    <cellStyle name="표준 106 53" xfId="1794"/>
    <cellStyle name="표준 106 54" xfId="1795"/>
    <cellStyle name="표준 106 55" xfId="1796"/>
    <cellStyle name="표준 106 56" xfId="1797"/>
    <cellStyle name="표준 106 57" xfId="1798"/>
    <cellStyle name="표준 106 58" xfId="1799"/>
    <cellStyle name="표준 106 59" xfId="1800"/>
    <cellStyle name="표준 106 6" xfId="1801"/>
    <cellStyle name="표준 106 60" xfId="1802"/>
    <cellStyle name="표준 106 61" xfId="1803"/>
    <cellStyle name="표준 106 62" xfId="1804"/>
    <cellStyle name="표준 106 63" xfId="1805"/>
    <cellStyle name="표준 106 64" xfId="1806"/>
    <cellStyle name="표준 106 65" xfId="1807"/>
    <cellStyle name="표준 106 66" xfId="1808"/>
    <cellStyle name="표준 106 67" xfId="1809"/>
    <cellStyle name="표준 106 68" xfId="1810"/>
    <cellStyle name="표준 106 69" xfId="1811"/>
    <cellStyle name="표준 106 7" xfId="1812"/>
    <cellStyle name="표준 106 70" xfId="1813"/>
    <cellStyle name="표준 106 71" xfId="1814"/>
    <cellStyle name="표준 106 72" xfId="1815"/>
    <cellStyle name="표준 106 73" xfId="1816"/>
    <cellStyle name="표준 106 74" xfId="1817"/>
    <cellStyle name="표준 106 75" xfId="1818"/>
    <cellStyle name="표준 106 76" xfId="1819"/>
    <cellStyle name="표준 106 77" xfId="1820"/>
    <cellStyle name="표준 106 78" xfId="1821"/>
    <cellStyle name="표준 106 79" xfId="1822"/>
    <cellStyle name="표준 106 8" xfId="1823"/>
    <cellStyle name="표준 106 80" xfId="1824"/>
    <cellStyle name="표준 106 81" xfId="1825"/>
    <cellStyle name="표준 106 82" xfId="1826"/>
    <cellStyle name="표준 106 83" xfId="1827"/>
    <cellStyle name="표준 106 84" xfId="1828"/>
    <cellStyle name="표준 106 85" xfId="1829"/>
    <cellStyle name="표준 106 86" xfId="1830"/>
    <cellStyle name="표준 106 87" xfId="1831"/>
    <cellStyle name="표준 106 88" xfId="1832"/>
    <cellStyle name="표준 106 89" xfId="1833"/>
    <cellStyle name="표준 106 9" xfId="1834"/>
    <cellStyle name="표준 106 90" xfId="1835"/>
    <cellStyle name="표준 106 91" xfId="1836"/>
    <cellStyle name="표준 106 92" xfId="1837"/>
    <cellStyle name="표준 106 93" xfId="1838"/>
    <cellStyle name="표준 106 94" xfId="1839"/>
    <cellStyle name="표준 106 95" xfId="1840"/>
    <cellStyle name="표준 106 96" xfId="1841"/>
    <cellStyle name="표준 106 97" xfId="1842"/>
    <cellStyle name="표준 106 98" xfId="1843"/>
    <cellStyle name="표준 106 99" xfId="1844"/>
    <cellStyle name="표준 107" xfId="1845"/>
    <cellStyle name="표준 107 10" xfId="1846"/>
    <cellStyle name="표준 107 100" xfId="1847"/>
    <cellStyle name="표준 107 101" xfId="1848"/>
    <cellStyle name="표준 107 102" xfId="1849"/>
    <cellStyle name="표준 107 103" xfId="1850"/>
    <cellStyle name="표준 107 104" xfId="1851"/>
    <cellStyle name="표준 107 105" xfId="1852"/>
    <cellStyle name="표준 107 106" xfId="1853"/>
    <cellStyle name="표준 107 107" xfId="1854"/>
    <cellStyle name="표준 107 108" xfId="1855"/>
    <cellStyle name="표준 107 109" xfId="1856"/>
    <cellStyle name="표준 107 11" xfId="1857"/>
    <cellStyle name="표준 107 110" xfId="1858"/>
    <cellStyle name="표준 107 111" xfId="1859"/>
    <cellStyle name="표준 107 112" xfId="1860"/>
    <cellStyle name="표준 107 113" xfId="1861"/>
    <cellStyle name="표준 107 114" xfId="1862"/>
    <cellStyle name="표준 107 115" xfId="1863"/>
    <cellStyle name="표준 107 116" xfId="1864"/>
    <cellStyle name="표준 107 117" xfId="1865"/>
    <cellStyle name="표준 107 118" xfId="1866"/>
    <cellStyle name="표준 107 119" xfId="1867"/>
    <cellStyle name="표준 107 12" xfId="1868"/>
    <cellStyle name="표준 107 120" xfId="1869"/>
    <cellStyle name="표준 107 121" xfId="1870"/>
    <cellStyle name="표준 107 122" xfId="1871"/>
    <cellStyle name="표준 107 123" xfId="1872"/>
    <cellStyle name="표준 107 124" xfId="1873"/>
    <cellStyle name="표준 107 125" xfId="1874"/>
    <cellStyle name="표준 107 126" xfId="1875"/>
    <cellStyle name="표준 107 127" xfId="1876"/>
    <cellStyle name="표준 107 128" xfId="1877"/>
    <cellStyle name="표준 107 129" xfId="1878"/>
    <cellStyle name="표준 107 13" xfId="1879"/>
    <cellStyle name="표준 107 130" xfId="1880"/>
    <cellStyle name="표준 107 131" xfId="1881"/>
    <cellStyle name="표준 107 132" xfId="1882"/>
    <cellStyle name="표준 107 133" xfId="1883"/>
    <cellStyle name="표준 107 134" xfId="1884"/>
    <cellStyle name="표준 107 135" xfId="1885"/>
    <cellStyle name="표준 107 136" xfId="1886"/>
    <cellStyle name="표준 107 137" xfId="1887"/>
    <cellStyle name="표준 107 138" xfId="1888"/>
    <cellStyle name="표준 107 139" xfId="1889"/>
    <cellStyle name="표준 107 14" xfId="1890"/>
    <cellStyle name="표준 107 140" xfId="1891"/>
    <cellStyle name="표준 107 141" xfId="1892"/>
    <cellStyle name="표준 107 142" xfId="1893"/>
    <cellStyle name="표준 107 143" xfId="1894"/>
    <cellStyle name="표준 107 144" xfId="1895"/>
    <cellStyle name="표준 107 145" xfId="1896"/>
    <cellStyle name="표준 107 146" xfId="1897"/>
    <cellStyle name="표준 107 147" xfId="1898"/>
    <cellStyle name="표준 107 148" xfId="1899"/>
    <cellStyle name="표준 107 149" xfId="1900"/>
    <cellStyle name="표준 107 15" xfId="1901"/>
    <cellStyle name="표준 107 150" xfId="1902"/>
    <cellStyle name="표준 107 151" xfId="1903"/>
    <cellStyle name="표준 107 152" xfId="1904"/>
    <cellStyle name="표준 107 153" xfId="1905"/>
    <cellStyle name="표준 107 154" xfId="1906"/>
    <cellStyle name="표준 107 155" xfId="1907"/>
    <cellStyle name="표준 107 156" xfId="1908"/>
    <cellStyle name="표준 107 157" xfId="1909"/>
    <cellStyle name="표준 107 158" xfId="1910"/>
    <cellStyle name="표준 107 159" xfId="1911"/>
    <cellStyle name="표준 107 16" xfId="1912"/>
    <cellStyle name="표준 107 160" xfId="1913"/>
    <cellStyle name="표준 107 161" xfId="1914"/>
    <cellStyle name="표준 107 162" xfId="1915"/>
    <cellStyle name="표준 107 163" xfId="1916"/>
    <cellStyle name="표준 107 164" xfId="1917"/>
    <cellStyle name="표준 107 165" xfId="1918"/>
    <cellStyle name="표준 107 166" xfId="1919"/>
    <cellStyle name="표준 107 167" xfId="1920"/>
    <cellStyle name="표준 107 168" xfId="1921"/>
    <cellStyle name="표준 107 169" xfId="1922"/>
    <cellStyle name="표준 107 17" xfId="1923"/>
    <cellStyle name="표준 107 170" xfId="1924"/>
    <cellStyle name="표준 107 171" xfId="1925"/>
    <cellStyle name="표준 107 172" xfId="1926"/>
    <cellStyle name="표준 107 173" xfId="1927"/>
    <cellStyle name="표준 107 174" xfId="1928"/>
    <cellStyle name="표준 107 175" xfId="1929"/>
    <cellStyle name="표준 107 176" xfId="1930"/>
    <cellStyle name="표준 107 177" xfId="1931"/>
    <cellStyle name="표준 107 178" xfId="1932"/>
    <cellStyle name="표준 107 179" xfId="1933"/>
    <cellStyle name="표준 107 18" xfId="1934"/>
    <cellStyle name="표준 107 180" xfId="1935"/>
    <cellStyle name="표준 107 181" xfId="1936"/>
    <cellStyle name="표준 107 182" xfId="1937"/>
    <cellStyle name="표준 107 183" xfId="1938"/>
    <cellStyle name="표준 107 19" xfId="1939"/>
    <cellStyle name="표준 107 2" xfId="1940"/>
    <cellStyle name="표준 107 2 2" xfId="1941"/>
    <cellStyle name="표준 107 20" xfId="1942"/>
    <cellStyle name="표준 107 21" xfId="1943"/>
    <cellStyle name="표준 107 22" xfId="1944"/>
    <cellStyle name="표준 107 23" xfId="1945"/>
    <cellStyle name="표준 107 24" xfId="1946"/>
    <cellStyle name="표준 107 25" xfId="1947"/>
    <cellStyle name="표준 107 26" xfId="1948"/>
    <cellStyle name="표준 107 27" xfId="1949"/>
    <cellStyle name="표준 107 28" xfId="1950"/>
    <cellStyle name="표준 107 29" xfId="1951"/>
    <cellStyle name="표준 107 3" xfId="1952"/>
    <cellStyle name="표준 107 30" xfId="1953"/>
    <cellStyle name="표준 107 31" xfId="1954"/>
    <cellStyle name="표준 107 32" xfId="1955"/>
    <cellStyle name="표준 107 33" xfId="1956"/>
    <cellStyle name="표준 107 34" xfId="1957"/>
    <cellStyle name="표준 107 35" xfId="1958"/>
    <cellStyle name="표준 107 36" xfId="1959"/>
    <cellStyle name="표준 107 37" xfId="1960"/>
    <cellStyle name="표준 107 38" xfId="1961"/>
    <cellStyle name="표준 107 39" xfId="1962"/>
    <cellStyle name="표준 107 4" xfId="1963"/>
    <cellStyle name="표준 107 40" xfId="1964"/>
    <cellStyle name="표준 107 41" xfId="1965"/>
    <cellStyle name="표준 107 42" xfId="1966"/>
    <cellStyle name="표준 107 43" xfId="1967"/>
    <cellStyle name="표준 107 44" xfId="1968"/>
    <cellStyle name="표준 107 45" xfId="1969"/>
    <cellStyle name="표준 107 46" xfId="1970"/>
    <cellStyle name="표준 107 47" xfId="1971"/>
    <cellStyle name="표준 107 48" xfId="1972"/>
    <cellStyle name="표준 107 49" xfId="1973"/>
    <cellStyle name="표준 107 5" xfId="1974"/>
    <cellStyle name="표준 107 50" xfId="1975"/>
    <cellStyle name="표준 107 51" xfId="1976"/>
    <cellStyle name="표준 107 52" xfId="1977"/>
    <cellStyle name="표준 107 53" xfId="1978"/>
    <cellStyle name="표준 107 54" xfId="1979"/>
    <cellStyle name="표준 107 55" xfId="1980"/>
    <cellStyle name="표준 107 56" xfId="1981"/>
    <cellStyle name="표준 107 57" xfId="1982"/>
    <cellStyle name="표준 107 58" xfId="1983"/>
    <cellStyle name="표준 107 59" xfId="1984"/>
    <cellStyle name="표준 107 6" xfId="1985"/>
    <cellStyle name="표준 107 60" xfId="1986"/>
    <cellStyle name="표준 107 61" xfId="1987"/>
    <cellStyle name="표준 107 62" xfId="1988"/>
    <cellStyle name="표준 107 63" xfId="1989"/>
    <cellStyle name="표준 107 64" xfId="1990"/>
    <cellStyle name="표준 107 65" xfId="1991"/>
    <cellStyle name="표준 107 66" xfId="1992"/>
    <cellStyle name="표준 107 67" xfId="1993"/>
    <cellStyle name="표준 107 68" xfId="1994"/>
    <cellStyle name="표준 107 69" xfId="1995"/>
    <cellStyle name="표준 107 7" xfId="1996"/>
    <cellStyle name="표준 107 70" xfId="1997"/>
    <cellStyle name="표준 107 71" xfId="1998"/>
    <cellStyle name="표준 107 72" xfId="1999"/>
    <cellStyle name="표준 107 73" xfId="2000"/>
    <cellStyle name="표준 107 74" xfId="2001"/>
    <cellStyle name="표준 107 75" xfId="2002"/>
    <cellStyle name="표준 107 76" xfId="2003"/>
    <cellStyle name="표준 107 77" xfId="2004"/>
    <cellStyle name="표준 107 78" xfId="2005"/>
    <cellStyle name="표준 107 79" xfId="2006"/>
    <cellStyle name="표준 107 8" xfId="2007"/>
    <cellStyle name="표준 107 80" xfId="2008"/>
    <cellStyle name="표준 107 81" xfId="2009"/>
    <cellStyle name="표준 107 82" xfId="2010"/>
    <cellStyle name="표준 107 83" xfId="2011"/>
    <cellStyle name="표준 107 84" xfId="2012"/>
    <cellStyle name="표준 107 85" xfId="2013"/>
    <cellStyle name="표준 107 86" xfId="2014"/>
    <cellStyle name="표준 107 87" xfId="2015"/>
    <cellStyle name="표준 107 88" xfId="2016"/>
    <cellStyle name="표준 107 89" xfId="2017"/>
    <cellStyle name="표준 107 9" xfId="2018"/>
    <cellStyle name="표준 107 90" xfId="2019"/>
    <cellStyle name="표준 107 91" xfId="2020"/>
    <cellStyle name="표준 107 92" xfId="2021"/>
    <cellStyle name="표준 107 93" xfId="2022"/>
    <cellStyle name="표준 107 94" xfId="2023"/>
    <cellStyle name="표준 107 95" xfId="2024"/>
    <cellStyle name="표준 107 96" xfId="2025"/>
    <cellStyle name="표준 107 97" xfId="2026"/>
    <cellStyle name="표준 107 98" xfId="2027"/>
    <cellStyle name="표준 107 99" xfId="2028"/>
    <cellStyle name="표준 108" xfId="2029"/>
    <cellStyle name="표준 108 10" xfId="2030"/>
    <cellStyle name="표준 108 100" xfId="2031"/>
    <cellStyle name="표준 108 101" xfId="2032"/>
    <cellStyle name="표준 108 102" xfId="2033"/>
    <cellStyle name="표준 108 103" xfId="2034"/>
    <cellStyle name="표준 108 104" xfId="2035"/>
    <cellStyle name="표준 108 105" xfId="2036"/>
    <cellStyle name="표준 108 106" xfId="2037"/>
    <cellStyle name="표준 108 107" xfId="2038"/>
    <cellStyle name="표준 108 108" xfId="2039"/>
    <cellStyle name="표준 108 109" xfId="2040"/>
    <cellStyle name="표준 108 11" xfId="2041"/>
    <cellStyle name="표준 108 110" xfId="2042"/>
    <cellStyle name="표준 108 111" xfId="2043"/>
    <cellStyle name="표준 108 112" xfId="2044"/>
    <cellStyle name="표준 108 113" xfId="2045"/>
    <cellStyle name="표준 108 114" xfId="2046"/>
    <cellStyle name="표준 108 115" xfId="2047"/>
    <cellStyle name="표준 108 116" xfId="2048"/>
    <cellStyle name="표준 108 117" xfId="2049"/>
    <cellStyle name="표준 108 118" xfId="2050"/>
    <cellStyle name="표준 108 119" xfId="2051"/>
    <cellStyle name="표준 108 12" xfId="2052"/>
    <cellStyle name="표준 108 120" xfId="2053"/>
    <cellStyle name="표준 108 121" xfId="2054"/>
    <cellStyle name="표준 108 122" xfId="2055"/>
    <cellStyle name="표준 108 123" xfId="2056"/>
    <cellStyle name="표준 108 124" xfId="2057"/>
    <cellStyle name="표준 108 125" xfId="2058"/>
    <cellStyle name="표준 108 126" xfId="2059"/>
    <cellStyle name="표준 108 127" xfId="2060"/>
    <cellStyle name="표준 108 128" xfId="2061"/>
    <cellStyle name="표준 108 129" xfId="2062"/>
    <cellStyle name="표준 108 13" xfId="2063"/>
    <cellStyle name="표준 108 130" xfId="2064"/>
    <cellStyle name="표준 108 131" xfId="2065"/>
    <cellStyle name="표준 108 132" xfId="2066"/>
    <cellStyle name="표준 108 133" xfId="2067"/>
    <cellStyle name="표준 108 134" xfId="2068"/>
    <cellStyle name="표준 108 135" xfId="2069"/>
    <cellStyle name="표준 108 136" xfId="2070"/>
    <cellStyle name="표준 108 137" xfId="2071"/>
    <cellStyle name="표준 108 138" xfId="2072"/>
    <cellStyle name="표준 108 139" xfId="2073"/>
    <cellStyle name="표준 108 14" xfId="2074"/>
    <cellStyle name="표준 108 140" xfId="2075"/>
    <cellStyle name="표준 108 141" xfId="2076"/>
    <cellStyle name="표준 108 142" xfId="2077"/>
    <cellStyle name="표준 108 143" xfId="2078"/>
    <cellStyle name="표준 108 144" xfId="2079"/>
    <cellStyle name="표준 108 145" xfId="2080"/>
    <cellStyle name="표준 108 146" xfId="2081"/>
    <cellStyle name="표준 108 147" xfId="2082"/>
    <cellStyle name="표준 108 148" xfId="2083"/>
    <cellStyle name="표준 108 149" xfId="2084"/>
    <cellStyle name="표준 108 15" xfId="2085"/>
    <cellStyle name="표준 108 150" xfId="2086"/>
    <cellStyle name="표준 108 151" xfId="2087"/>
    <cellStyle name="표준 108 152" xfId="2088"/>
    <cellStyle name="표준 108 153" xfId="2089"/>
    <cellStyle name="표준 108 154" xfId="2090"/>
    <cellStyle name="표준 108 155" xfId="2091"/>
    <cellStyle name="표준 108 156" xfId="2092"/>
    <cellStyle name="표준 108 157" xfId="2093"/>
    <cellStyle name="표준 108 158" xfId="2094"/>
    <cellStyle name="표준 108 159" xfId="2095"/>
    <cellStyle name="표준 108 16" xfId="2096"/>
    <cellStyle name="표준 108 160" xfId="2097"/>
    <cellStyle name="표준 108 161" xfId="2098"/>
    <cellStyle name="표준 108 162" xfId="2099"/>
    <cellStyle name="표준 108 163" xfId="2100"/>
    <cellStyle name="표준 108 164" xfId="2101"/>
    <cellStyle name="표준 108 165" xfId="2102"/>
    <cellStyle name="표준 108 166" xfId="2103"/>
    <cellStyle name="표준 108 167" xfId="2104"/>
    <cellStyle name="표준 108 168" xfId="2105"/>
    <cellStyle name="표준 108 169" xfId="2106"/>
    <cellStyle name="표준 108 17" xfId="2107"/>
    <cellStyle name="표준 108 170" xfId="2108"/>
    <cellStyle name="표준 108 171" xfId="2109"/>
    <cellStyle name="표준 108 172" xfId="2110"/>
    <cellStyle name="표준 108 173" xfId="2111"/>
    <cellStyle name="표준 108 174" xfId="2112"/>
    <cellStyle name="표준 108 175" xfId="2113"/>
    <cellStyle name="표준 108 176" xfId="2114"/>
    <cellStyle name="표준 108 177" xfId="2115"/>
    <cellStyle name="표준 108 178" xfId="2116"/>
    <cellStyle name="표준 108 179" xfId="2117"/>
    <cellStyle name="표준 108 18" xfId="2118"/>
    <cellStyle name="표준 108 180" xfId="2119"/>
    <cellStyle name="표준 108 181" xfId="2120"/>
    <cellStyle name="표준 108 182" xfId="2121"/>
    <cellStyle name="표준 108 183" xfId="2122"/>
    <cellStyle name="표준 108 19" xfId="2123"/>
    <cellStyle name="표준 108 2" xfId="2124"/>
    <cellStyle name="표준 108 2 2" xfId="2125"/>
    <cellStyle name="표준 108 20" xfId="2126"/>
    <cellStyle name="표준 108 21" xfId="2127"/>
    <cellStyle name="표준 108 22" xfId="2128"/>
    <cellStyle name="표준 108 23" xfId="2129"/>
    <cellStyle name="표준 108 24" xfId="2130"/>
    <cellStyle name="표준 108 25" xfId="2131"/>
    <cellStyle name="표준 108 26" xfId="2132"/>
    <cellStyle name="표준 108 27" xfId="2133"/>
    <cellStyle name="표준 108 28" xfId="2134"/>
    <cellStyle name="표준 108 29" xfId="2135"/>
    <cellStyle name="표준 108 3" xfId="2136"/>
    <cellStyle name="표준 108 30" xfId="2137"/>
    <cellStyle name="표준 108 31" xfId="2138"/>
    <cellStyle name="표준 108 32" xfId="2139"/>
    <cellStyle name="표준 108 33" xfId="2140"/>
    <cellStyle name="표준 108 34" xfId="2141"/>
    <cellStyle name="표준 108 35" xfId="2142"/>
    <cellStyle name="표준 108 36" xfId="2143"/>
    <cellStyle name="표준 108 37" xfId="2144"/>
    <cellStyle name="표준 108 38" xfId="2145"/>
    <cellStyle name="표준 108 39" xfId="2146"/>
    <cellStyle name="표준 108 4" xfId="2147"/>
    <cellStyle name="표준 108 40" xfId="2148"/>
    <cellStyle name="표준 108 41" xfId="2149"/>
    <cellStyle name="표준 108 42" xfId="2150"/>
    <cellStyle name="표준 108 43" xfId="2151"/>
    <cellStyle name="표준 108 44" xfId="2152"/>
    <cellStyle name="표준 108 45" xfId="2153"/>
    <cellStyle name="표준 108 46" xfId="2154"/>
    <cellStyle name="표준 108 47" xfId="2155"/>
    <cellStyle name="표준 108 48" xfId="2156"/>
    <cellStyle name="표준 108 49" xfId="2157"/>
    <cellStyle name="표준 108 5" xfId="2158"/>
    <cellStyle name="표준 108 50" xfId="2159"/>
    <cellStyle name="표준 108 51" xfId="2160"/>
    <cellStyle name="표준 108 52" xfId="2161"/>
    <cellStyle name="표준 108 53" xfId="2162"/>
    <cellStyle name="표준 108 54" xfId="2163"/>
    <cellStyle name="표준 108 55" xfId="2164"/>
    <cellStyle name="표준 108 56" xfId="2165"/>
    <cellStyle name="표준 108 57" xfId="2166"/>
    <cellStyle name="표준 108 58" xfId="2167"/>
    <cellStyle name="표준 108 59" xfId="2168"/>
    <cellStyle name="표준 108 6" xfId="2169"/>
    <cellStyle name="표준 108 60" xfId="2170"/>
    <cellStyle name="표준 108 61" xfId="2171"/>
    <cellStyle name="표준 108 62" xfId="2172"/>
    <cellStyle name="표준 108 63" xfId="2173"/>
    <cellStyle name="표준 108 64" xfId="2174"/>
    <cellStyle name="표준 108 65" xfId="2175"/>
    <cellStyle name="표준 108 66" xfId="2176"/>
    <cellStyle name="표준 108 67" xfId="2177"/>
    <cellStyle name="표준 108 68" xfId="2178"/>
    <cellStyle name="표준 108 69" xfId="2179"/>
    <cellStyle name="표준 108 7" xfId="2180"/>
    <cellStyle name="표준 108 70" xfId="2181"/>
    <cellStyle name="표준 108 71" xfId="2182"/>
    <cellStyle name="표준 108 72" xfId="2183"/>
    <cellStyle name="표준 108 73" xfId="2184"/>
    <cellStyle name="표준 108 74" xfId="2185"/>
    <cellStyle name="표준 108 75" xfId="2186"/>
    <cellStyle name="표준 108 76" xfId="2187"/>
    <cellStyle name="표준 108 77" xfId="2188"/>
    <cellStyle name="표준 108 78" xfId="2189"/>
    <cellStyle name="표준 108 79" xfId="2190"/>
    <cellStyle name="표준 108 8" xfId="2191"/>
    <cellStyle name="표준 108 80" xfId="2192"/>
    <cellStyle name="표준 108 81" xfId="2193"/>
    <cellStyle name="표준 108 82" xfId="2194"/>
    <cellStyle name="표준 108 83" xfId="2195"/>
    <cellStyle name="표준 108 84" xfId="2196"/>
    <cellStyle name="표준 108 85" xfId="2197"/>
    <cellStyle name="표준 108 86" xfId="2198"/>
    <cellStyle name="표준 108 87" xfId="2199"/>
    <cellStyle name="표준 108 88" xfId="2200"/>
    <cellStyle name="표준 108 89" xfId="2201"/>
    <cellStyle name="표준 108 9" xfId="2202"/>
    <cellStyle name="표준 108 90" xfId="2203"/>
    <cellStyle name="표준 108 91" xfId="2204"/>
    <cellStyle name="표준 108 92" xfId="2205"/>
    <cellStyle name="표준 108 93" xfId="2206"/>
    <cellStyle name="표준 108 94" xfId="2207"/>
    <cellStyle name="표준 108 95" xfId="2208"/>
    <cellStyle name="표준 108 96" xfId="2209"/>
    <cellStyle name="표준 108 97" xfId="2210"/>
    <cellStyle name="표준 108 98" xfId="2211"/>
    <cellStyle name="표준 108 99" xfId="2212"/>
    <cellStyle name="표준 109" xfId="2213"/>
    <cellStyle name="표준 109 10" xfId="2214"/>
    <cellStyle name="표준 109 100" xfId="2215"/>
    <cellStyle name="표준 109 101" xfId="2216"/>
    <cellStyle name="표준 109 102" xfId="2217"/>
    <cellStyle name="표준 109 103" xfId="2218"/>
    <cellStyle name="표준 109 104" xfId="2219"/>
    <cellStyle name="표준 109 105" xfId="2220"/>
    <cellStyle name="표준 109 106" xfId="2221"/>
    <cellStyle name="표준 109 107" xfId="2222"/>
    <cellStyle name="표준 109 108" xfId="2223"/>
    <cellStyle name="표준 109 109" xfId="2224"/>
    <cellStyle name="표준 109 11" xfId="2225"/>
    <cellStyle name="표준 109 110" xfId="2226"/>
    <cellStyle name="표준 109 111" xfId="2227"/>
    <cellStyle name="표준 109 112" xfId="2228"/>
    <cellStyle name="표준 109 113" xfId="2229"/>
    <cellStyle name="표준 109 114" xfId="2230"/>
    <cellStyle name="표준 109 115" xfId="2231"/>
    <cellStyle name="표준 109 116" xfId="2232"/>
    <cellStyle name="표준 109 117" xfId="2233"/>
    <cellStyle name="표준 109 118" xfId="2234"/>
    <cellStyle name="표준 109 119" xfId="2235"/>
    <cellStyle name="표준 109 12" xfId="2236"/>
    <cellStyle name="표준 109 120" xfId="2237"/>
    <cellStyle name="표준 109 121" xfId="2238"/>
    <cellStyle name="표준 109 122" xfId="2239"/>
    <cellStyle name="표준 109 123" xfId="2240"/>
    <cellStyle name="표준 109 124" xfId="2241"/>
    <cellStyle name="표준 109 125" xfId="2242"/>
    <cellStyle name="표준 109 126" xfId="2243"/>
    <cellStyle name="표준 109 127" xfId="2244"/>
    <cellStyle name="표준 109 128" xfId="2245"/>
    <cellStyle name="표준 109 129" xfId="2246"/>
    <cellStyle name="표준 109 13" xfId="2247"/>
    <cellStyle name="표준 109 130" xfId="2248"/>
    <cellStyle name="표준 109 131" xfId="2249"/>
    <cellStyle name="표준 109 132" xfId="2250"/>
    <cellStyle name="표준 109 133" xfId="2251"/>
    <cellStyle name="표준 109 134" xfId="2252"/>
    <cellStyle name="표준 109 135" xfId="2253"/>
    <cellStyle name="표준 109 136" xfId="2254"/>
    <cellStyle name="표준 109 137" xfId="2255"/>
    <cellStyle name="표준 109 138" xfId="2256"/>
    <cellStyle name="표준 109 139" xfId="2257"/>
    <cellStyle name="표준 109 14" xfId="2258"/>
    <cellStyle name="표준 109 140" xfId="2259"/>
    <cellStyle name="표준 109 141" xfId="2260"/>
    <cellStyle name="표준 109 142" xfId="2261"/>
    <cellStyle name="표준 109 143" xfId="2262"/>
    <cellStyle name="표준 109 144" xfId="2263"/>
    <cellStyle name="표준 109 145" xfId="2264"/>
    <cellStyle name="표준 109 146" xfId="2265"/>
    <cellStyle name="표준 109 147" xfId="2266"/>
    <cellStyle name="표준 109 148" xfId="2267"/>
    <cellStyle name="표준 109 149" xfId="2268"/>
    <cellStyle name="표준 109 15" xfId="2269"/>
    <cellStyle name="표준 109 150" xfId="2270"/>
    <cellStyle name="표준 109 151" xfId="2271"/>
    <cellStyle name="표준 109 152" xfId="2272"/>
    <cellStyle name="표준 109 153" xfId="2273"/>
    <cellStyle name="표준 109 154" xfId="2274"/>
    <cellStyle name="표준 109 155" xfId="2275"/>
    <cellStyle name="표준 109 156" xfId="2276"/>
    <cellStyle name="표준 109 157" xfId="2277"/>
    <cellStyle name="표준 109 158" xfId="2278"/>
    <cellStyle name="표준 109 159" xfId="2279"/>
    <cellStyle name="표준 109 16" xfId="2280"/>
    <cellStyle name="표준 109 160" xfId="2281"/>
    <cellStyle name="표준 109 161" xfId="2282"/>
    <cellStyle name="표준 109 162" xfId="2283"/>
    <cellStyle name="표준 109 163" xfId="2284"/>
    <cellStyle name="표준 109 164" xfId="2285"/>
    <cellStyle name="표준 109 165" xfId="2286"/>
    <cellStyle name="표준 109 166" xfId="2287"/>
    <cellStyle name="표준 109 167" xfId="2288"/>
    <cellStyle name="표준 109 168" xfId="2289"/>
    <cellStyle name="표준 109 169" xfId="2290"/>
    <cellStyle name="표준 109 17" xfId="2291"/>
    <cellStyle name="표준 109 170" xfId="2292"/>
    <cellStyle name="표준 109 171" xfId="2293"/>
    <cellStyle name="표준 109 172" xfId="2294"/>
    <cellStyle name="표준 109 173" xfId="2295"/>
    <cellStyle name="표준 109 174" xfId="2296"/>
    <cellStyle name="표준 109 175" xfId="2297"/>
    <cellStyle name="표준 109 176" xfId="2298"/>
    <cellStyle name="표준 109 177" xfId="2299"/>
    <cellStyle name="표준 109 178" xfId="2300"/>
    <cellStyle name="표준 109 179" xfId="2301"/>
    <cellStyle name="표준 109 18" xfId="2302"/>
    <cellStyle name="표준 109 180" xfId="2303"/>
    <cellStyle name="표준 109 181" xfId="2304"/>
    <cellStyle name="표준 109 182" xfId="2305"/>
    <cellStyle name="표준 109 183" xfId="2306"/>
    <cellStyle name="표준 109 19" xfId="2307"/>
    <cellStyle name="표준 109 2" xfId="2308"/>
    <cellStyle name="표준 109 2 2" xfId="2309"/>
    <cellStyle name="표준 109 20" xfId="2310"/>
    <cellStyle name="표준 109 21" xfId="2311"/>
    <cellStyle name="표준 109 22" xfId="2312"/>
    <cellStyle name="표준 109 23" xfId="2313"/>
    <cellStyle name="표준 109 24" xfId="2314"/>
    <cellStyle name="표준 109 25" xfId="2315"/>
    <cellStyle name="표준 109 26" xfId="2316"/>
    <cellStyle name="표준 109 27" xfId="2317"/>
    <cellStyle name="표준 109 28" xfId="2318"/>
    <cellStyle name="표준 109 29" xfId="2319"/>
    <cellStyle name="표준 109 3" xfId="2320"/>
    <cellStyle name="표준 109 30" xfId="2321"/>
    <cellStyle name="표준 109 31" xfId="2322"/>
    <cellStyle name="표준 109 32" xfId="2323"/>
    <cellStyle name="표준 109 33" xfId="2324"/>
    <cellStyle name="표준 109 34" xfId="2325"/>
    <cellStyle name="표준 109 35" xfId="2326"/>
    <cellStyle name="표준 109 36" xfId="2327"/>
    <cellStyle name="표준 109 37" xfId="2328"/>
    <cellStyle name="표준 109 38" xfId="2329"/>
    <cellStyle name="표준 109 39" xfId="2330"/>
    <cellStyle name="표준 109 4" xfId="2331"/>
    <cellStyle name="표준 109 40" xfId="2332"/>
    <cellStyle name="표준 109 41" xfId="2333"/>
    <cellStyle name="표준 109 42" xfId="2334"/>
    <cellStyle name="표준 109 43" xfId="2335"/>
    <cellStyle name="표준 109 44" xfId="2336"/>
    <cellStyle name="표준 109 45" xfId="2337"/>
    <cellStyle name="표준 109 46" xfId="2338"/>
    <cellStyle name="표준 109 47" xfId="2339"/>
    <cellStyle name="표준 109 48" xfId="2340"/>
    <cellStyle name="표준 109 49" xfId="2341"/>
    <cellStyle name="표준 109 5" xfId="2342"/>
    <cellStyle name="표준 109 50" xfId="2343"/>
    <cellStyle name="표준 109 51" xfId="2344"/>
    <cellStyle name="표준 109 52" xfId="2345"/>
    <cellStyle name="표준 109 53" xfId="2346"/>
    <cellStyle name="표준 109 54" xfId="2347"/>
    <cellStyle name="표준 109 55" xfId="2348"/>
    <cellStyle name="표준 109 56" xfId="2349"/>
    <cellStyle name="표준 109 57" xfId="2350"/>
    <cellStyle name="표준 109 58" xfId="2351"/>
    <cellStyle name="표준 109 59" xfId="2352"/>
    <cellStyle name="표준 109 6" xfId="2353"/>
    <cellStyle name="표준 109 60" xfId="2354"/>
    <cellStyle name="표준 109 61" xfId="2355"/>
    <cellStyle name="표준 109 62" xfId="2356"/>
    <cellStyle name="표준 109 63" xfId="2357"/>
    <cellStyle name="표준 109 64" xfId="2358"/>
    <cellStyle name="표준 109 65" xfId="2359"/>
    <cellStyle name="표준 109 66" xfId="2360"/>
    <cellStyle name="표준 109 67" xfId="2361"/>
    <cellStyle name="표준 109 68" xfId="2362"/>
    <cellStyle name="표준 109 69" xfId="2363"/>
    <cellStyle name="표준 109 7" xfId="2364"/>
    <cellStyle name="표준 109 70" xfId="2365"/>
    <cellStyle name="표준 109 71" xfId="2366"/>
    <cellStyle name="표준 109 72" xfId="2367"/>
    <cellStyle name="표준 109 73" xfId="2368"/>
    <cellStyle name="표준 109 74" xfId="2369"/>
    <cellStyle name="표준 109 75" xfId="2370"/>
    <cellStyle name="표준 109 76" xfId="2371"/>
    <cellStyle name="표준 109 77" xfId="2372"/>
    <cellStyle name="표준 109 78" xfId="2373"/>
    <cellStyle name="표준 109 79" xfId="2374"/>
    <cellStyle name="표준 109 8" xfId="2375"/>
    <cellStyle name="표준 109 80" xfId="2376"/>
    <cellStyle name="표준 109 81" xfId="2377"/>
    <cellStyle name="표준 109 82" xfId="2378"/>
    <cellStyle name="표준 109 83" xfId="2379"/>
    <cellStyle name="표준 109 84" xfId="2380"/>
    <cellStyle name="표준 109 85" xfId="2381"/>
    <cellStyle name="표준 109 86" xfId="2382"/>
    <cellStyle name="표준 109 87" xfId="2383"/>
    <cellStyle name="표준 109 88" xfId="2384"/>
    <cellStyle name="표준 109 89" xfId="2385"/>
    <cellStyle name="표준 109 9" xfId="2386"/>
    <cellStyle name="표준 109 90" xfId="2387"/>
    <cellStyle name="표준 109 91" xfId="2388"/>
    <cellStyle name="표준 109 92" xfId="2389"/>
    <cellStyle name="표준 109 93" xfId="2390"/>
    <cellStyle name="표준 109 94" xfId="2391"/>
    <cellStyle name="표준 109 95" xfId="2392"/>
    <cellStyle name="표준 109 96" xfId="2393"/>
    <cellStyle name="표준 109 97" xfId="2394"/>
    <cellStyle name="표준 109 98" xfId="2395"/>
    <cellStyle name="표준 109 99" xfId="2396"/>
    <cellStyle name="표준 11" xfId="2397"/>
    <cellStyle name="표준 11 10" xfId="2398"/>
    <cellStyle name="표준 11 100" xfId="2399"/>
    <cellStyle name="표준 11 101" xfId="2400"/>
    <cellStyle name="표준 11 102" xfId="2401"/>
    <cellStyle name="표준 11 103" xfId="2402"/>
    <cellStyle name="표준 11 104" xfId="2403"/>
    <cellStyle name="표준 11 105" xfId="2404"/>
    <cellStyle name="표준 11 106" xfId="2405"/>
    <cellStyle name="표준 11 107" xfId="2406"/>
    <cellStyle name="표준 11 108" xfId="2407"/>
    <cellStyle name="표준 11 109" xfId="2408"/>
    <cellStyle name="표준 11 11" xfId="2409"/>
    <cellStyle name="표준 11 110" xfId="2410"/>
    <cellStyle name="표준 11 111" xfId="2411"/>
    <cellStyle name="표준 11 112" xfId="2412"/>
    <cellStyle name="표준 11 113" xfId="2413"/>
    <cellStyle name="표준 11 114" xfId="2414"/>
    <cellStyle name="표준 11 115" xfId="2415"/>
    <cellStyle name="표준 11 116" xfId="2416"/>
    <cellStyle name="표준 11 117" xfId="2417"/>
    <cellStyle name="표준 11 118" xfId="2418"/>
    <cellStyle name="표준 11 119" xfId="2419"/>
    <cellStyle name="표준 11 12" xfId="2420"/>
    <cellStyle name="표준 11 120" xfId="2421"/>
    <cellStyle name="표준 11 121" xfId="2422"/>
    <cellStyle name="표준 11 122" xfId="2423"/>
    <cellStyle name="표준 11 123" xfId="2424"/>
    <cellStyle name="표준 11 124" xfId="2425"/>
    <cellStyle name="표준 11 125" xfId="2426"/>
    <cellStyle name="표준 11 126" xfId="2427"/>
    <cellStyle name="표준 11 127" xfId="2428"/>
    <cellStyle name="표준 11 128" xfId="2429"/>
    <cellStyle name="표준 11 129" xfId="2430"/>
    <cellStyle name="표준 11 13" xfId="2431"/>
    <cellStyle name="표준 11 130" xfId="2432"/>
    <cellStyle name="표준 11 131" xfId="2433"/>
    <cellStyle name="표준 11 132" xfId="2434"/>
    <cellStyle name="표준 11 133" xfId="2435"/>
    <cellStyle name="표준 11 134" xfId="2436"/>
    <cellStyle name="표준 11 135" xfId="2437"/>
    <cellStyle name="표준 11 136" xfId="2438"/>
    <cellStyle name="표준 11 137" xfId="2439"/>
    <cellStyle name="표준 11 138" xfId="2440"/>
    <cellStyle name="표준 11 139" xfId="2441"/>
    <cellStyle name="표준 11 14" xfId="2442"/>
    <cellStyle name="표준 11 140" xfId="2443"/>
    <cellStyle name="표준 11 141" xfId="2444"/>
    <cellStyle name="표준 11 142" xfId="2445"/>
    <cellStyle name="표준 11 143" xfId="2446"/>
    <cellStyle name="표준 11 144" xfId="2447"/>
    <cellStyle name="표준 11 145" xfId="2448"/>
    <cellStyle name="표준 11 146" xfId="2449"/>
    <cellStyle name="표준 11 147" xfId="2450"/>
    <cellStyle name="표준 11 148" xfId="2451"/>
    <cellStyle name="표준 11 149" xfId="2452"/>
    <cellStyle name="표준 11 15" xfId="2453"/>
    <cellStyle name="표준 11 150" xfId="2454"/>
    <cellStyle name="표준 11 151" xfId="2455"/>
    <cellStyle name="표준 11 152" xfId="2456"/>
    <cellStyle name="표준 11 153" xfId="2457"/>
    <cellStyle name="표준 11 154" xfId="2458"/>
    <cellStyle name="표준 11 155" xfId="2459"/>
    <cellStyle name="표준 11 156" xfId="2460"/>
    <cellStyle name="표준 11 157" xfId="2461"/>
    <cellStyle name="표준 11 158" xfId="2462"/>
    <cellStyle name="표준 11 159" xfId="2463"/>
    <cellStyle name="표준 11 16" xfId="2464"/>
    <cellStyle name="표준 11 160" xfId="2465"/>
    <cellStyle name="표준 11 161" xfId="2466"/>
    <cellStyle name="표준 11 162" xfId="2467"/>
    <cellStyle name="표준 11 163" xfId="2468"/>
    <cellStyle name="표준 11 164" xfId="2469"/>
    <cellStyle name="표준 11 165" xfId="2470"/>
    <cellStyle name="표준 11 166" xfId="2471"/>
    <cellStyle name="표준 11 167" xfId="2472"/>
    <cellStyle name="표준 11 168" xfId="2473"/>
    <cellStyle name="표준 11 169" xfId="2474"/>
    <cellStyle name="표준 11 17" xfId="2475"/>
    <cellStyle name="표준 11 170" xfId="2476"/>
    <cellStyle name="표준 11 171" xfId="2477"/>
    <cellStyle name="표준 11 172" xfId="2478"/>
    <cellStyle name="표준 11 173" xfId="2479"/>
    <cellStyle name="표준 11 174" xfId="2480"/>
    <cellStyle name="표준 11 175" xfId="2481"/>
    <cellStyle name="표준 11 176" xfId="2482"/>
    <cellStyle name="표준 11 177" xfId="2483"/>
    <cellStyle name="표준 11 178" xfId="2484"/>
    <cellStyle name="표준 11 179" xfId="2485"/>
    <cellStyle name="표준 11 18" xfId="2486"/>
    <cellStyle name="표준 11 180" xfId="2487"/>
    <cellStyle name="표준 11 181" xfId="2488"/>
    <cellStyle name="표준 11 182" xfId="2489"/>
    <cellStyle name="표준 11 183" xfId="2490"/>
    <cellStyle name="표준 11 184" xfId="26279"/>
    <cellStyle name="표준 11 19" xfId="2491"/>
    <cellStyle name="표준 11 2" xfId="2492"/>
    <cellStyle name="표준 11 2 2" xfId="2493"/>
    <cellStyle name="표준 11 2 3" xfId="2494"/>
    <cellStyle name="표준 11 2 4" xfId="26280"/>
    <cellStyle name="표준 11 20" xfId="2495"/>
    <cellStyle name="표준 11 21" xfId="2496"/>
    <cellStyle name="표준 11 22" xfId="2497"/>
    <cellStyle name="표준 11 23" xfId="2498"/>
    <cellStyle name="표준 11 24" xfId="2499"/>
    <cellStyle name="표준 11 25" xfId="2500"/>
    <cellStyle name="표준 11 26" xfId="2501"/>
    <cellStyle name="표준 11 27" xfId="2502"/>
    <cellStyle name="표준 11 28" xfId="2503"/>
    <cellStyle name="표준 11 29" xfId="2504"/>
    <cellStyle name="표준 11 3" xfId="2505"/>
    <cellStyle name="표준 11 30" xfId="2506"/>
    <cellStyle name="표준 11 31" xfId="2507"/>
    <cellStyle name="표준 11 32" xfId="2508"/>
    <cellStyle name="표준 11 33" xfId="2509"/>
    <cellStyle name="표준 11 34" xfId="2510"/>
    <cellStyle name="표준 11 35" xfId="2511"/>
    <cellStyle name="표준 11 36" xfId="2512"/>
    <cellStyle name="표준 11 37" xfId="2513"/>
    <cellStyle name="표준 11 38" xfId="2514"/>
    <cellStyle name="표준 11 39" xfId="2515"/>
    <cellStyle name="표준 11 4" xfId="2516"/>
    <cellStyle name="표준 11 40" xfId="2517"/>
    <cellStyle name="표준 11 41" xfId="2518"/>
    <cellStyle name="표준 11 42" xfId="2519"/>
    <cellStyle name="표준 11 43" xfId="2520"/>
    <cellStyle name="표준 11 44" xfId="2521"/>
    <cellStyle name="표준 11 45" xfId="2522"/>
    <cellStyle name="표준 11 46" xfId="2523"/>
    <cellStyle name="표준 11 47" xfId="2524"/>
    <cellStyle name="표준 11 48" xfId="2525"/>
    <cellStyle name="표준 11 49" xfId="2526"/>
    <cellStyle name="표준 11 5" xfId="2527"/>
    <cellStyle name="표준 11 50" xfId="2528"/>
    <cellStyle name="표준 11 51" xfId="2529"/>
    <cellStyle name="표준 11 52" xfId="2530"/>
    <cellStyle name="표준 11 53" xfId="2531"/>
    <cellStyle name="표준 11 54" xfId="2532"/>
    <cellStyle name="표준 11 55" xfId="2533"/>
    <cellStyle name="표준 11 56" xfId="2534"/>
    <cellStyle name="표준 11 57" xfId="2535"/>
    <cellStyle name="표준 11 58" xfId="2536"/>
    <cellStyle name="표준 11 59" xfId="2537"/>
    <cellStyle name="표준 11 6" xfId="2538"/>
    <cellStyle name="표준 11 60" xfId="2539"/>
    <cellStyle name="표준 11 61" xfId="2540"/>
    <cellStyle name="표준 11 62" xfId="2541"/>
    <cellStyle name="표준 11 63" xfId="2542"/>
    <cellStyle name="표준 11 64" xfId="2543"/>
    <cellStyle name="표준 11 65" xfId="2544"/>
    <cellStyle name="표준 11 66" xfId="2545"/>
    <cellStyle name="표준 11 67" xfId="2546"/>
    <cellStyle name="표준 11 68" xfId="2547"/>
    <cellStyle name="표준 11 69" xfId="2548"/>
    <cellStyle name="표준 11 7" xfId="2549"/>
    <cellStyle name="표준 11 70" xfId="2550"/>
    <cellStyle name="표준 11 71" xfId="2551"/>
    <cellStyle name="표준 11 72" xfId="2552"/>
    <cellStyle name="표준 11 73" xfId="2553"/>
    <cellStyle name="표준 11 74" xfId="2554"/>
    <cellStyle name="표준 11 75" xfId="2555"/>
    <cellStyle name="표준 11 76" xfId="2556"/>
    <cellStyle name="표준 11 77" xfId="2557"/>
    <cellStyle name="표준 11 78" xfId="2558"/>
    <cellStyle name="표준 11 79" xfId="2559"/>
    <cellStyle name="표준 11 8" xfId="2560"/>
    <cellStyle name="표준 11 80" xfId="2561"/>
    <cellStyle name="표준 11 81" xfId="2562"/>
    <cellStyle name="표준 11 82" xfId="2563"/>
    <cellStyle name="표준 11 83" xfId="2564"/>
    <cellStyle name="표준 11 84" xfId="2565"/>
    <cellStyle name="표준 11 85" xfId="2566"/>
    <cellStyle name="표준 11 86" xfId="2567"/>
    <cellStyle name="표준 11 87" xfId="2568"/>
    <cellStyle name="표준 11 88" xfId="2569"/>
    <cellStyle name="표준 11 89" xfId="2570"/>
    <cellStyle name="표준 11 9" xfId="2571"/>
    <cellStyle name="표준 11 90" xfId="2572"/>
    <cellStyle name="표준 11 91" xfId="2573"/>
    <cellStyle name="표준 11 92" xfId="2574"/>
    <cellStyle name="표준 11 93" xfId="2575"/>
    <cellStyle name="표준 11 94" xfId="2576"/>
    <cellStyle name="표준 11 95" xfId="2577"/>
    <cellStyle name="표준 11 96" xfId="2578"/>
    <cellStyle name="표준 11 97" xfId="2579"/>
    <cellStyle name="표준 11 98" xfId="2580"/>
    <cellStyle name="표준 11 99" xfId="2581"/>
    <cellStyle name="표준 110" xfId="2582"/>
    <cellStyle name="표준 110 10" xfId="2583"/>
    <cellStyle name="표준 110 100" xfId="2584"/>
    <cellStyle name="표준 110 101" xfId="2585"/>
    <cellStyle name="표준 110 102" xfId="2586"/>
    <cellStyle name="표준 110 103" xfId="2587"/>
    <cellStyle name="표준 110 104" xfId="2588"/>
    <cellStyle name="표준 110 105" xfId="2589"/>
    <cellStyle name="표준 110 106" xfId="2590"/>
    <cellStyle name="표준 110 107" xfId="2591"/>
    <cellStyle name="표준 110 108" xfId="2592"/>
    <cellStyle name="표준 110 109" xfId="2593"/>
    <cellStyle name="표준 110 11" xfId="2594"/>
    <cellStyle name="표준 110 110" xfId="2595"/>
    <cellStyle name="표준 110 111" xfId="2596"/>
    <cellStyle name="표준 110 112" xfId="2597"/>
    <cellStyle name="표준 110 113" xfId="2598"/>
    <cellStyle name="표준 110 114" xfId="2599"/>
    <cellStyle name="표준 110 115" xfId="2600"/>
    <cellStyle name="표준 110 116" xfId="2601"/>
    <cellStyle name="표준 110 117" xfId="2602"/>
    <cellStyle name="표준 110 118" xfId="2603"/>
    <cellStyle name="표준 110 119" xfId="2604"/>
    <cellStyle name="표준 110 12" xfId="2605"/>
    <cellStyle name="표준 110 120" xfId="2606"/>
    <cellStyle name="표준 110 121" xfId="2607"/>
    <cellStyle name="표준 110 122" xfId="2608"/>
    <cellStyle name="표준 110 123" xfId="2609"/>
    <cellStyle name="표준 110 124" xfId="2610"/>
    <cellStyle name="표준 110 125" xfId="2611"/>
    <cellStyle name="표준 110 126" xfId="2612"/>
    <cellStyle name="표준 110 127" xfId="2613"/>
    <cellStyle name="표준 110 128" xfId="2614"/>
    <cellStyle name="표준 110 129" xfId="2615"/>
    <cellStyle name="표준 110 13" xfId="2616"/>
    <cellStyle name="표준 110 130" xfId="2617"/>
    <cellStyle name="표준 110 131" xfId="2618"/>
    <cellStyle name="표준 110 132" xfId="2619"/>
    <cellStyle name="표준 110 133" xfId="2620"/>
    <cellStyle name="표준 110 134" xfId="2621"/>
    <cellStyle name="표준 110 135" xfId="2622"/>
    <cellStyle name="표준 110 136" xfId="2623"/>
    <cellStyle name="표준 110 137" xfId="2624"/>
    <cellStyle name="표준 110 138" xfId="2625"/>
    <cellStyle name="표준 110 139" xfId="2626"/>
    <cellStyle name="표준 110 14" xfId="2627"/>
    <cellStyle name="표준 110 140" xfId="2628"/>
    <cellStyle name="표준 110 141" xfId="2629"/>
    <cellStyle name="표준 110 142" xfId="2630"/>
    <cellStyle name="표준 110 143" xfId="2631"/>
    <cellStyle name="표준 110 144" xfId="2632"/>
    <cellStyle name="표준 110 145" xfId="2633"/>
    <cellStyle name="표준 110 146" xfId="2634"/>
    <cellStyle name="표준 110 147" xfId="2635"/>
    <cellStyle name="표준 110 148" xfId="2636"/>
    <cellStyle name="표준 110 149" xfId="2637"/>
    <cellStyle name="표준 110 15" xfId="2638"/>
    <cellStyle name="표준 110 150" xfId="2639"/>
    <cellStyle name="표준 110 151" xfId="2640"/>
    <cellStyle name="표준 110 152" xfId="2641"/>
    <cellStyle name="표준 110 153" xfId="2642"/>
    <cellStyle name="표준 110 154" xfId="2643"/>
    <cellStyle name="표준 110 155" xfId="2644"/>
    <cellStyle name="표준 110 156" xfId="2645"/>
    <cellStyle name="표준 110 157" xfId="2646"/>
    <cellStyle name="표준 110 158" xfId="2647"/>
    <cellStyle name="표준 110 159" xfId="2648"/>
    <cellStyle name="표준 110 16" xfId="2649"/>
    <cellStyle name="표준 110 160" xfId="2650"/>
    <cellStyle name="표준 110 161" xfId="2651"/>
    <cellStyle name="표준 110 162" xfId="2652"/>
    <cellStyle name="표준 110 163" xfId="2653"/>
    <cellStyle name="표준 110 164" xfId="2654"/>
    <cellStyle name="표준 110 165" xfId="2655"/>
    <cellStyle name="표준 110 166" xfId="2656"/>
    <cellStyle name="표준 110 167" xfId="2657"/>
    <cellStyle name="표준 110 168" xfId="2658"/>
    <cellStyle name="표준 110 169" xfId="2659"/>
    <cellStyle name="표준 110 17" xfId="2660"/>
    <cellStyle name="표준 110 170" xfId="2661"/>
    <cellStyle name="표준 110 171" xfId="2662"/>
    <cellStyle name="표준 110 172" xfId="2663"/>
    <cellStyle name="표준 110 173" xfId="2664"/>
    <cellStyle name="표준 110 174" xfId="2665"/>
    <cellStyle name="표준 110 175" xfId="2666"/>
    <cellStyle name="표준 110 176" xfId="2667"/>
    <cellStyle name="표준 110 177" xfId="2668"/>
    <cellStyle name="표준 110 178" xfId="2669"/>
    <cellStyle name="표준 110 179" xfId="2670"/>
    <cellStyle name="표준 110 18" xfId="2671"/>
    <cellStyle name="표준 110 180" xfId="2672"/>
    <cellStyle name="표준 110 181" xfId="2673"/>
    <cellStyle name="표준 110 182" xfId="2674"/>
    <cellStyle name="표준 110 183" xfId="2675"/>
    <cellStyle name="표준 110 19" xfId="2676"/>
    <cellStyle name="표준 110 2" xfId="2677"/>
    <cellStyle name="표준 110 2 2" xfId="2678"/>
    <cellStyle name="표준 110 20" xfId="2679"/>
    <cellStyle name="표준 110 21" xfId="2680"/>
    <cellStyle name="표준 110 22" xfId="2681"/>
    <cellStyle name="표준 110 23" xfId="2682"/>
    <cellStyle name="표준 110 24" xfId="2683"/>
    <cellStyle name="표준 110 25" xfId="2684"/>
    <cellStyle name="표준 110 26" xfId="2685"/>
    <cellStyle name="표준 110 27" xfId="2686"/>
    <cellStyle name="표준 110 28" xfId="2687"/>
    <cellStyle name="표준 110 29" xfId="2688"/>
    <cellStyle name="표준 110 3" xfId="2689"/>
    <cellStyle name="표준 110 30" xfId="2690"/>
    <cellStyle name="표준 110 31" xfId="2691"/>
    <cellStyle name="표준 110 32" xfId="2692"/>
    <cellStyle name="표준 110 33" xfId="2693"/>
    <cellStyle name="표준 110 34" xfId="2694"/>
    <cellStyle name="표준 110 35" xfId="2695"/>
    <cellStyle name="표준 110 36" xfId="2696"/>
    <cellStyle name="표준 110 37" xfId="2697"/>
    <cellStyle name="표준 110 38" xfId="2698"/>
    <cellStyle name="표준 110 39" xfId="2699"/>
    <cellStyle name="표준 110 4" xfId="2700"/>
    <cellStyle name="표준 110 40" xfId="2701"/>
    <cellStyle name="표준 110 41" xfId="2702"/>
    <cellStyle name="표준 110 42" xfId="2703"/>
    <cellStyle name="표준 110 43" xfId="2704"/>
    <cellStyle name="표준 110 44" xfId="2705"/>
    <cellStyle name="표준 110 45" xfId="2706"/>
    <cellStyle name="표준 110 46" xfId="2707"/>
    <cellStyle name="표준 110 47" xfId="2708"/>
    <cellStyle name="표준 110 48" xfId="2709"/>
    <cellStyle name="표준 110 49" xfId="2710"/>
    <cellStyle name="표준 110 5" xfId="2711"/>
    <cellStyle name="표준 110 50" xfId="2712"/>
    <cellStyle name="표준 110 51" xfId="2713"/>
    <cellStyle name="표준 110 52" xfId="2714"/>
    <cellStyle name="표준 110 53" xfId="2715"/>
    <cellStyle name="표준 110 54" xfId="2716"/>
    <cellStyle name="표준 110 55" xfId="2717"/>
    <cellStyle name="표준 110 56" xfId="2718"/>
    <cellStyle name="표준 110 57" xfId="2719"/>
    <cellStyle name="표준 110 58" xfId="2720"/>
    <cellStyle name="표준 110 59" xfId="2721"/>
    <cellStyle name="표준 110 6" xfId="2722"/>
    <cellStyle name="표준 110 60" xfId="2723"/>
    <cellStyle name="표준 110 61" xfId="2724"/>
    <cellStyle name="표준 110 62" xfId="2725"/>
    <cellStyle name="표준 110 63" xfId="2726"/>
    <cellStyle name="표준 110 64" xfId="2727"/>
    <cellStyle name="표준 110 65" xfId="2728"/>
    <cellStyle name="표준 110 66" xfId="2729"/>
    <cellStyle name="표준 110 67" xfId="2730"/>
    <cellStyle name="표준 110 68" xfId="2731"/>
    <cellStyle name="표준 110 69" xfId="2732"/>
    <cellStyle name="표준 110 7" xfId="2733"/>
    <cellStyle name="표준 110 70" xfId="2734"/>
    <cellStyle name="표준 110 71" xfId="2735"/>
    <cellStyle name="표준 110 72" xfId="2736"/>
    <cellStyle name="표준 110 73" xfId="2737"/>
    <cellStyle name="표준 110 74" xfId="2738"/>
    <cellStyle name="표준 110 75" xfId="2739"/>
    <cellStyle name="표준 110 76" xfId="2740"/>
    <cellStyle name="표준 110 77" xfId="2741"/>
    <cellStyle name="표준 110 78" xfId="2742"/>
    <cellStyle name="표준 110 79" xfId="2743"/>
    <cellStyle name="표준 110 8" xfId="2744"/>
    <cellStyle name="표준 110 80" xfId="2745"/>
    <cellStyle name="표준 110 81" xfId="2746"/>
    <cellStyle name="표준 110 82" xfId="2747"/>
    <cellStyle name="표준 110 83" xfId="2748"/>
    <cellStyle name="표준 110 84" xfId="2749"/>
    <cellStyle name="표준 110 85" xfId="2750"/>
    <cellStyle name="표준 110 86" xfId="2751"/>
    <cellStyle name="표준 110 87" xfId="2752"/>
    <cellStyle name="표준 110 88" xfId="2753"/>
    <cellStyle name="표준 110 89" xfId="2754"/>
    <cellStyle name="표준 110 9" xfId="2755"/>
    <cellStyle name="표준 110 90" xfId="2756"/>
    <cellStyle name="표준 110 91" xfId="2757"/>
    <cellStyle name="표준 110 92" xfId="2758"/>
    <cellStyle name="표준 110 93" xfId="2759"/>
    <cellStyle name="표준 110 94" xfId="2760"/>
    <cellStyle name="표준 110 95" xfId="2761"/>
    <cellStyle name="표준 110 96" xfId="2762"/>
    <cellStyle name="표준 110 97" xfId="2763"/>
    <cellStyle name="표준 110 98" xfId="2764"/>
    <cellStyle name="표준 110 99" xfId="2765"/>
    <cellStyle name="표준 111" xfId="2766"/>
    <cellStyle name="표준 111 10" xfId="2767"/>
    <cellStyle name="표준 111 100" xfId="2768"/>
    <cellStyle name="표준 111 101" xfId="2769"/>
    <cellStyle name="표준 111 102" xfId="2770"/>
    <cellStyle name="표준 111 103" xfId="2771"/>
    <cellStyle name="표준 111 104" xfId="2772"/>
    <cellStyle name="표준 111 105" xfId="2773"/>
    <cellStyle name="표준 111 106" xfId="2774"/>
    <cellStyle name="표준 111 107" xfId="2775"/>
    <cellStyle name="표준 111 108" xfId="2776"/>
    <cellStyle name="표준 111 109" xfId="2777"/>
    <cellStyle name="표준 111 11" xfId="2778"/>
    <cellStyle name="표준 111 110" xfId="2779"/>
    <cellStyle name="표준 111 111" xfId="2780"/>
    <cellStyle name="표준 111 112" xfId="2781"/>
    <cellStyle name="표준 111 113" xfId="2782"/>
    <cellStyle name="표준 111 114" xfId="2783"/>
    <cellStyle name="표준 111 115" xfId="2784"/>
    <cellStyle name="표준 111 116" xfId="2785"/>
    <cellStyle name="표준 111 117" xfId="2786"/>
    <cellStyle name="표준 111 118" xfId="2787"/>
    <cellStyle name="표준 111 119" xfId="2788"/>
    <cellStyle name="표준 111 12" xfId="2789"/>
    <cellStyle name="표준 111 120" xfId="2790"/>
    <cellStyle name="표준 111 121" xfId="2791"/>
    <cellStyle name="표준 111 122" xfId="2792"/>
    <cellStyle name="표준 111 123" xfId="2793"/>
    <cellStyle name="표준 111 124" xfId="2794"/>
    <cellStyle name="표준 111 125" xfId="2795"/>
    <cellStyle name="표준 111 126" xfId="2796"/>
    <cellStyle name="표준 111 127" xfId="2797"/>
    <cellStyle name="표준 111 128" xfId="2798"/>
    <cellStyle name="표준 111 129" xfId="2799"/>
    <cellStyle name="표준 111 13" xfId="2800"/>
    <cellStyle name="표준 111 130" xfId="2801"/>
    <cellStyle name="표준 111 131" xfId="2802"/>
    <cellStyle name="표준 111 132" xfId="2803"/>
    <cellStyle name="표준 111 133" xfId="2804"/>
    <cellStyle name="표준 111 134" xfId="2805"/>
    <cellStyle name="표준 111 135" xfId="2806"/>
    <cellStyle name="표준 111 136" xfId="2807"/>
    <cellStyle name="표준 111 137" xfId="2808"/>
    <cellStyle name="표준 111 138" xfId="2809"/>
    <cellStyle name="표준 111 139" xfId="2810"/>
    <cellStyle name="표준 111 14" xfId="2811"/>
    <cellStyle name="표준 111 140" xfId="2812"/>
    <cellStyle name="표준 111 141" xfId="2813"/>
    <cellStyle name="표준 111 142" xfId="2814"/>
    <cellStyle name="표준 111 143" xfId="2815"/>
    <cellStyle name="표준 111 144" xfId="2816"/>
    <cellStyle name="표준 111 145" xfId="2817"/>
    <cellStyle name="표준 111 146" xfId="2818"/>
    <cellStyle name="표준 111 147" xfId="2819"/>
    <cellStyle name="표준 111 148" xfId="2820"/>
    <cellStyle name="표준 111 149" xfId="2821"/>
    <cellStyle name="표준 111 15" xfId="2822"/>
    <cellStyle name="표준 111 150" xfId="2823"/>
    <cellStyle name="표준 111 151" xfId="2824"/>
    <cellStyle name="표준 111 152" xfId="2825"/>
    <cellStyle name="표준 111 153" xfId="2826"/>
    <cellStyle name="표준 111 154" xfId="2827"/>
    <cellStyle name="표준 111 155" xfId="2828"/>
    <cellStyle name="표준 111 156" xfId="2829"/>
    <cellStyle name="표준 111 157" xfId="2830"/>
    <cellStyle name="표준 111 158" xfId="2831"/>
    <cellStyle name="표준 111 159" xfId="2832"/>
    <cellStyle name="표준 111 16" xfId="2833"/>
    <cellStyle name="표준 111 160" xfId="2834"/>
    <cellStyle name="표준 111 161" xfId="2835"/>
    <cellStyle name="표준 111 162" xfId="2836"/>
    <cellStyle name="표준 111 163" xfId="2837"/>
    <cellStyle name="표준 111 164" xfId="2838"/>
    <cellStyle name="표준 111 165" xfId="2839"/>
    <cellStyle name="표준 111 166" xfId="2840"/>
    <cellStyle name="표준 111 167" xfId="2841"/>
    <cellStyle name="표준 111 168" xfId="2842"/>
    <cellStyle name="표준 111 169" xfId="2843"/>
    <cellStyle name="표준 111 17" xfId="2844"/>
    <cellStyle name="표준 111 170" xfId="2845"/>
    <cellStyle name="표준 111 171" xfId="2846"/>
    <cellStyle name="표준 111 172" xfId="2847"/>
    <cellStyle name="표준 111 173" xfId="2848"/>
    <cellStyle name="표준 111 174" xfId="2849"/>
    <cellStyle name="표준 111 175" xfId="2850"/>
    <cellStyle name="표준 111 176" xfId="2851"/>
    <cellStyle name="표준 111 177" xfId="2852"/>
    <cellStyle name="표준 111 178" xfId="2853"/>
    <cellStyle name="표준 111 179" xfId="2854"/>
    <cellStyle name="표준 111 18" xfId="2855"/>
    <cellStyle name="표준 111 180" xfId="2856"/>
    <cellStyle name="표준 111 181" xfId="2857"/>
    <cellStyle name="표준 111 182" xfId="2858"/>
    <cellStyle name="표준 111 183" xfId="2859"/>
    <cellStyle name="표준 111 19" xfId="2860"/>
    <cellStyle name="표준 111 2" xfId="2861"/>
    <cellStyle name="표준 111 2 2" xfId="2862"/>
    <cellStyle name="표준 111 20" xfId="2863"/>
    <cellStyle name="표준 111 21" xfId="2864"/>
    <cellStyle name="표준 111 22" xfId="2865"/>
    <cellStyle name="표준 111 23" xfId="2866"/>
    <cellStyle name="표준 111 24" xfId="2867"/>
    <cellStyle name="표준 111 25" xfId="2868"/>
    <cellStyle name="표준 111 26" xfId="2869"/>
    <cellStyle name="표준 111 27" xfId="2870"/>
    <cellStyle name="표준 111 28" xfId="2871"/>
    <cellStyle name="표준 111 29" xfId="2872"/>
    <cellStyle name="표준 111 3" xfId="2873"/>
    <cellStyle name="표준 111 30" xfId="2874"/>
    <cellStyle name="표준 111 31" xfId="2875"/>
    <cellStyle name="표준 111 32" xfId="2876"/>
    <cellStyle name="표준 111 33" xfId="2877"/>
    <cellStyle name="표준 111 34" xfId="2878"/>
    <cellStyle name="표준 111 35" xfId="2879"/>
    <cellStyle name="표준 111 36" xfId="2880"/>
    <cellStyle name="표준 111 37" xfId="2881"/>
    <cellStyle name="표준 111 38" xfId="2882"/>
    <cellStyle name="표준 111 39" xfId="2883"/>
    <cellStyle name="표준 111 4" xfId="2884"/>
    <cellStyle name="표준 111 40" xfId="2885"/>
    <cellStyle name="표준 111 41" xfId="2886"/>
    <cellStyle name="표준 111 42" xfId="2887"/>
    <cellStyle name="표준 111 43" xfId="2888"/>
    <cellStyle name="표준 111 44" xfId="2889"/>
    <cellStyle name="표준 111 45" xfId="2890"/>
    <cellStyle name="표준 111 46" xfId="2891"/>
    <cellStyle name="표준 111 47" xfId="2892"/>
    <cellStyle name="표준 111 48" xfId="2893"/>
    <cellStyle name="표준 111 49" xfId="2894"/>
    <cellStyle name="표준 111 5" xfId="2895"/>
    <cellStyle name="표준 111 50" xfId="2896"/>
    <cellStyle name="표준 111 51" xfId="2897"/>
    <cellStyle name="표준 111 52" xfId="2898"/>
    <cellStyle name="표준 111 53" xfId="2899"/>
    <cellStyle name="표준 111 54" xfId="2900"/>
    <cellStyle name="표준 111 55" xfId="2901"/>
    <cellStyle name="표준 111 56" xfId="2902"/>
    <cellStyle name="표준 111 57" xfId="2903"/>
    <cellStyle name="표준 111 58" xfId="2904"/>
    <cellStyle name="표준 111 59" xfId="2905"/>
    <cellStyle name="표준 111 6" xfId="2906"/>
    <cellStyle name="표준 111 60" xfId="2907"/>
    <cellStyle name="표준 111 61" xfId="2908"/>
    <cellStyle name="표준 111 62" xfId="2909"/>
    <cellStyle name="표준 111 63" xfId="2910"/>
    <cellStyle name="표준 111 64" xfId="2911"/>
    <cellStyle name="표준 111 65" xfId="2912"/>
    <cellStyle name="표준 111 66" xfId="2913"/>
    <cellStyle name="표준 111 67" xfId="2914"/>
    <cellStyle name="표준 111 68" xfId="2915"/>
    <cellStyle name="표준 111 69" xfId="2916"/>
    <cellStyle name="표준 111 7" xfId="2917"/>
    <cellStyle name="표준 111 70" xfId="2918"/>
    <cellStyle name="표준 111 71" xfId="2919"/>
    <cellStyle name="표준 111 72" xfId="2920"/>
    <cellStyle name="표준 111 73" xfId="2921"/>
    <cellStyle name="표준 111 74" xfId="2922"/>
    <cellStyle name="표준 111 75" xfId="2923"/>
    <cellStyle name="표준 111 76" xfId="2924"/>
    <cellStyle name="표준 111 77" xfId="2925"/>
    <cellStyle name="표준 111 78" xfId="2926"/>
    <cellStyle name="표준 111 79" xfId="2927"/>
    <cellStyle name="표준 111 8" xfId="2928"/>
    <cellStyle name="표준 111 80" xfId="2929"/>
    <cellStyle name="표준 111 81" xfId="2930"/>
    <cellStyle name="표준 111 82" xfId="2931"/>
    <cellStyle name="표준 111 83" xfId="2932"/>
    <cellStyle name="표준 111 84" xfId="2933"/>
    <cellStyle name="표준 111 85" xfId="2934"/>
    <cellStyle name="표준 111 86" xfId="2935"/>
    <cellStyle name="표준 111 87" xfId="2936"/>
    <cellStyle name="표준 111 88" xfId="2937"/>
    <cellStyle name="표준 111 89" xfId="2938"/>
    <cellStyle name="표준 111 9" xfId="2939"/>
    <cellStyle name="표준 111 90" xfId="2940"/>
    <cellStyle name="표준 111 91" xfId="2941"/>
    <cellStyle name="표준 111 92" xfId="2942"/>
    <cellStyle name="표준 111 93" xfId="2943"/>
    <cellStyle name="표준 111 94" xfId="2944"/>
    <cellStyle name="표준 111 95" xfId="2945"/>
    <cellStyle name="표준 111 96" xfId="2946"/>
    <cellStyle name="표준 111 97" xfId="2947"/>
    <cellStyle name="표준 111 98" xfId="2948"/>
    <cellStyle name="표준 111 99" xfId="2949"/>
    <cellStyle name="표준 112" xfId="2950"/>
    <cellStyle name="표준 112 10" xfId="2951"/>
    <cellStyle name="표준 112 100" xfId="2952"/>
    <cellStyle name="표준 112 101" xfId="2953"/>
    <cellStyle name="표준 112 102" xfId="2954"/>
    <cellStyle name="표준 112 103" xfId="2955"/>
    <cellStyle name="표준 112 104" xfId="2956"/>
    <cellStyle name="표준 112 105" xfId="2957"/>
    <cellStyle name="표준 112 106" xfId="2958"/>
    <cellStyle name="표준 112 107" xfId="2959"/>
    <cellStyle name="표준 112 108" xfId="2960"/>
    <cellStyle name="표준 112 109" xfId="2961"/>
    <cellStyle name="표준 112 11" xfId="2962"/>
    <cellStyle name="표준 112 110" xfId="2963"/>
    <cellStyle name="표준 112 111" xfId="2964"/>
    <cellStyle name="표준 112 112" xfId="2965"/>
    <cellStyle name="표준 112 113" xfId="2966"/>
    <cellStyle name="표준 112 114" xfId="2967"/>
    <cellStyle name="표준 112 115" xfId="2968"/>
    <cellStyle name="표준 112 116" xfId="2969"/>
    <cellStyle name="표준 112 117" xfId="2970"/>
    <cellStyle name="표준 112 118" xfId="2971"/>
    <cellStyle name="표준 112 119" xfId="2972"/>
    <cellStyle name="표준 112 12" xfId="2973"/>
    <cellStyle name="표준 112 120" xfId="2974"/>
    <cellStyle name="표준 112 121" xfId="2975"/>
    <cellStyle name="표준 112 122" xfId="2976"/>
    <cellStyle name="표준 112 123" xfId="2977"/>
    <cellStyle name="표준 112 124" xfId="2978"/>
    <cellStyle name="표준 112 125" xfId="2979"/>
    <cellStyle name="표준 112 126" xfId="2980"/>
    <cellStyle name="표준 112 127" xfId="2981"/>
    <cellStyle name="표준 112 128" xfId="2982"/>
    <cellStyle name="표준 112 129" xfId="2983"/>
    <cellStyle name="표준 112 13" xfId="2984"/>
    <cellStyle name="표준 112 130" xfId="2985"/>
    <cellStyle name="표준 112 131" xfId="2986"/>
    <cellStyle name="표준 112 132" xfId="2987"/>
    <cellStyle name="표준 112 133" xfId="2988"/>
    <cellStyle name="표준 112 134" xfId="2989"/>
    <cellStyle name="표준 112 135" xfId="2990"/>
    <cellStyle name="표준 112 136" xfId="2991"/>
    <cellStyle name="표준 112 137" xfId="2992"/>
    <cellStyle name="표준 112 138" xfId="2993"/>
    <cellStyle name="표준 112 139" xfId="2994"/>
    <cellStyle name="표준 112 14" xfId="2995"/>
    <cellStyle name="표준 112 140" xfId="2996"/>
    <cellStyle name="표준 112 141" xfId="2997"/>
    <cellStyle name="표준 112 142" xfId="2998"/>
    <cellStyle name="표준 112 143" xfId="2999"/>
    <cellStyle name="표준 112 144" xfId="3000"/>
    <cellStyle name="표준 112 145" xfId="3001"/>
    <cellStyle name="표준 112 146" xfId="3002"/>
    <cellStyle name="표준 112 147" xfId="3003"/>
    <cellStyle name="표준 112 148" xfId="3004"/>
    <cellStyle name="표준 112 149" xfId="3005"/>
    <cellStyle name="표준 112 15" xfId="3006"/>
    <cellStyle name="표준 112 150" xfId="3007"/>
    <cellStyle name="표준 112 151" xfId="3008"/>
    <cellStyle name="표준 112 152" xfId="3009"/>
    <cellStyle name="표준 112 153" xfId="3010"/>
    <cellStyle name="표준 112 154" xfId="3011"/>
    <cellStyle name="표준 112 155" xfId="3012"/>
    <cellStyle name="표준 112 156" xfId="3013"/>
    <cellStyle name="표준 112 157" xfId="3014"/>
    <cellStyle name="표준 112 158" xfId="3015"/>
    <cellStyle name="표준 112 159" xfId="3016"/>
    <cellStyle name="표준 112 16" xfId="3017"/>
    <cellStyle name="표준 112 160" xfId="3018"/>
    <cellStyle name="표준 112 161" xfId="3019"/>
    <cellStyle name="표준 112 162" xfId="3020"/>
    <cellStyle name="표준 112 163" xfId="3021"/>
    <cellStyle name="표준 112 164" xfId="3022"/>
    <cellStyle name="표준 112 165" xfId="3023"/>
    <cellStyle name="표준 112 166" xfId="3024"/>
    <cellStyle name="표준 112 167" xfId="3025"/>
    <cellStyle name="표준 112 168" xfId="3026"/>
    <cellStyle name="표준 112 169" xfId="3027"/>
    <cellStyle name="표준 112 17" xfId="3028"/>
    <cellStyle name="표준 112 170" xfId="3029"/>
    <cellStyle name="표준 112 171" xfId="3030"/>
    <cellStyle name="표준 112 172" xfId="3031"/>
    <cellStyle name="표준 112 173" xfId="3032"/>
    <cellStyle name="표준 112 174" xfId="3033"/>
    <cellStyle name="표준 112 175" xfId="3034"/>
    <cellStyle name="표준 112 176" xfId="3035"/>
    <cellStyle name="표준 112 177" xfId="3036"/>
    <cellStyle name="표준 112 178" xfId="3037"/>
    <cellStyle name="표준 112 179" xfId="3038"/>
    <cellStyle name="표준 112 18" xfId="3039"/>
    <cellStyle name="표준 112 180" xfId="3040"/>
    <cellStyle name="표준 112 181" xfId="3041"/>
    <cellStyle name="표준 112 182" xfId="3042"/>
    <cellStyle name="표준 112 183" xfId="3043"/>
    <cellStyle name="표준 112 19" xfId="3044"/>
    <cellStyle name="표준 112 2" xfId="3045"/>
    <cellStyle name="표준 112 2 2" xfId="3046"/>
    <cellStyle name="표준 112 20" xfId="3047"/>
    <cellStyle name="표준 112 21" xfId="3048"/>
    <cellStyle name="표준 112 22" xfId="3049"/>
    <cellStyle name="표준 112 23" xfId="3050"/>
    <cellStyle name="표준 112 24" xfId="3051"/>
    <cellStyle name="표준 112 25" xfId="3052"/>
    <cellStyle name="표준 112 26" xfId="3053"/>
    <cellStyle name="표준 112 27" xfId="3054"/>
    <cellStyle name="표준 112 28" xfId="3055"/>
    <cellStyle name="표준 112 29" xfId="3056"/>
    <cellStyle name="표준 112 3" xfId="3057"/>
    <cellStyle name="표준 112 30" xfId="3058"/>
    <cellStyle name="표준 112 31" xfId="3059"/>
    <cellStyle name="표준 112 32" xfId="3060"/>
    <cellStyle name="표준 112 33" xfId="3061"/>
    <cellStyle name="표준 112 34" xfId="3062"/>
    <cellStyle name="표준 112 35" xfId="3063"/>
    <cellStyle name="표준 112 36" xfId="3064"/>
    <cellStyle name="표준 112 37" xfId="3065"/>
    <cellStyle name="표준 112 38" xfId="3066"/>
    <cellStyle name="표준 112 39" xfId="3067"/>
    <cellStyle name="표준 112 4" xfId="3068"/>
    <cellStyle name="표준 112 40" xfId="3069"/>
    <cellStyle name="표준 112 41" xfId="3070"/>
    <cellStyle name="표준 112 42" xfId="3071"/>
    <cellStyle name="표준 112 43" xfId="3072"/>
    <cellStyle name="표준 112 44" xfId="3073"/>
    <cellStyle name="표준 112 45" xfId="3074"/>
    <cellStyle name="표준 112 46" xfId="3075"/>
    <cellStyle name="표준 112 47" xfId="3076"/>
    <cellStyle name="표준 112 48" xfId="3077"/>
    <cellStyle name="표준 112 49" xfId="3078"/>
    <cellStyle name="표준 112 5" xfId="3079"/>
    <cellStyle name="표준 112 50" xfId="3080"/>
    <cellStyle name="표준 112 51" xfId="3081"/>
    <cellStyle name="표준 112 52" xfId="3082"/>
    <cellStyle name="표준 112 53" xfId="3083"/>
    <cellStyle name="표준 112 54" xfId="3084"/>
    <cellStyle name="표준 112 55" xfId="3085"/>
    <cellStyle name="표준 112 56" xfId="3086"/>
    <cellStyle name="표준 112 57" xfId="3087"/>
    <cellStyle name="표준 112 58" xfId="3088"/>
    <cellStyle name="표준 112 59" xfId="3089"/>
    <cellStyle name="표준 112 6" xfId="3090"/>
    <cellStyle name="표준 112 60" xfId="3091"/>
    <cellStyle name="표준 112 61" xfId="3092"/>
    <cellStyle name="표준 112 62" xfId="3093"/>
    <cellStyle name="표준 112 63" xfId="3094"/>
    <cellStyle name="표준 112 64" xfId="3095"/>
    <cellStyle name="표준 112 65" xfId="3096"/>
    <cellStyle name="표준 112 66" xfId="3097"/>
    <cellStyle name="표준 112 67" xfId="3098"/>
    <cellStyle name="표준 112 68" xfId="3099"/>
    <cellStyle name="표준 112 69" xfId="3100"/>
    <cellStyle name="표준 112 7" xfId="3101"/>
    <cellStyle name="표준 112 70" xfId="3102"/>
    <cellStyle name="표준 112 71" xfId="3103"/>
    <cellStyle name="표준 112 72" xfId="3104"/>
    <cellStyle name="표준 112 73" xfId="3105"/>
    <cellStyle name="표준 112 74" xfId="3106"/>
    <cellStyle name="표준 112 75" xfId="3107"/>
    <cellStyle name="표준 112 76" xfId="3108"/>
    <cellStyle name="표준 112 77" xfId="3109"/>
    <cellStyle name="표준 112 78" xfId="3110"/>
    <cellStyle name="표준 112 79" xfId="3111"/>
    <cellStyle name="표준 112 8" xfId="3112"/>
    <cellStyle name="표준 112 80" xfId="3113"/>
    <cellStyle name="표준 112 81" xfId="3114"/>
    <cellStyle name="표준 112 82" xfId="3115"/>
    <cellStyle name="표준 112 83" xfId="3116"/>
    <cellStyle name="표준 112 84" xfId="3117"/>
    <cellStyle name="표준 112 85" xfId="3118"/>
    <cellStyle name="표준 112 86" xfId="3119"/>
    <cellStyle name="표준 112 87" xfId="3120"/>
    <cellStyle name="표준 112 88" xfId="3121"/>
    <cellStyle name="표준 112 89" xfId="3122"/>
    <cellStyle name="표준 112 9" xfId="3123"/>
    <cellStyle name="표준 112 90" xfId="3124"/>
    <cellStyle name="표준 112 91" xfId="3125"/>
    <cellStyle name="표준 112 92" xfId="3126"/>
    <cellStyle name="표준 112 93" xfId="3127"/>
    <cellStyle name="표준 112 94" xfId="3128"/>
    <cellStyle name="표준 112 95" xfId="3129"/>
    <cellStyle name="표준 112 96" xfId="3130"/>
    <cellStyle name="표준 112 97" xfId="3131"/>
    <cellStyle name="표준 112 98" xfId="3132"/>
    <cellStyle name="표준 112 99" xfId="3133"/>
    <cellStyle name="표준 113" xfId="3134"/>
    <cellStyle name="표준 113 10" xfId="3135"/>
    <cellStyle name="표준 113 100" xfId="3136"/>
    <cellStyle name="표준 113 101" xfId="3137"/>
    <cellStyle name="표준 113 102" xfId="3138"/>
    <cellStyle name="표준 113 103" xfId="3139"/>
    <cellStyle name="표준 113 104" xfId="3140"/>
    <cellStyle name="표준 113 105" xfId="3141"/>
    <cellStyle name="표준 113 106" xfId="3142"/>
    <cellStyle name="표준 113 107" xfId="3143"/>
    <cellStyle name="표준 113 108" xfId="3144"/>
    <cellStyle name="표준 113 109" xfId="3145"/>
    <cellStyle name="표준 113 11" xfId="3146"/>
    <cellStyle name="표준 113 110" xfId="3147"/>
    <cellStyle name="표준 113 111" xfId="3148"/>
    <cellStyle name="표준 113 112" xfId="3149"/>
    <cellStyle name="표준 113 113" xfId="3150"/>
    <cellStyle name="표준 113 114" xfId="3151"/>
    <cellStyle name="표준 113 115" xfId="3152"/>
    <cellStyle name="표준 113 116" xfId="3153"/>
    <cellStyle name="표준 113 117" xfId="3154"/>
    <cellStyle name="표준 113 118" xfId="3155"/>
    <cellStyle name="표준 113 119" xfId="3156"/>
    <cellStyle name="표준 113 12" xfId="3157"/>
    <cellStyle name="표준 113 120" xfId="3158"/>
    <cellStyle name="표준 113 121" xfId="3159"/>
    <cellStyle name="표준 113 122" xfId="3160"/>
    <cellStyle name="표준 113 123" xfId="3161"/>
    <cellStyle name="표준 113 124" xfId="3162"/>
    <cellStyle name="표준 113 125" xfId="3163"/>
    <cellStyle name="표준 113 126" xfId="3164"/>
    <cellStyle name="표준 113 127" xfId="3165"/>
    <cellStyle name="표준 113 128" xfId="3166"/>
    <cellStyle name="표준 113 129" xfId="3167"/>
    <cellStyle name="표준 113 13" xfId="3168"/>
    <cellStyle name="표준 113 130" xfId="3169"/>
    <cellStyle name="표준 113 131" xfId="3170"/>
    <cellStyle name="표준 113 132" xfId="3171"/>
    <cellStyle name="표준 113 133" xfId="3172"/>
    <cellStyle name="표준 113 134" xfId="3173"/>
    <cellStyle name="표준 113 135" xfId="3174"/>
    <cellStyle name="표준 113 136" xfId="3175"/>
    <cellStyle name="표준 113 137" xfId="3176"/>
    <cellStyle name="표준 113 138" xfId="3177"/>
    <cellStyle name="표준 113 139" xfId="3178"/>
    <cellStyle name="표준 113 14" xfId="3179"/>
    <cellStyle name="표준 113 140" xfId="3180"/>
    <cellStyle name="표준 113 141" xfId="3181"/>
    <cellStyle name="표준 113 142" xfId="3182"/>
    <cellStyle name="표준 113 143" xfId="3183"/>
    <cellStyle name="표준 113 144" xfId="3184"/>
    <cellStyle name="표준 113 145" xfId="3185"/>
    <cellStyle name="표준 113 146" xfId="3186"/>
    <cellStyle name="표준 113 147" xfId="3187"/>
    <cellStyle name="표준 113 148" xfId="3188"/>
    <cellStyle name="표준 113 149" xfId="3189"/>
    <cellStyle name="표준 113 15" xfId="3190"/>
    <cellStyle name="표준 113 150" xfId="3191"/>
    <cellStyle name="표준 113 151" xfId="3192"/>
    <cellStyle name="표준 113 152" xfId="3193"/>
    <cellStyle name="표준 113 153" xfId="3194"/>
    <cellStyle name="표준 113 154" xfId="3195"/>
    <cellStyle name="표준 113 155" xfId="3196"/>
    <cellStyle name="표준 113 156" xfId="3197"/>
    <cellStyle name="표준 113 157" xfId="3198"/>
    <cellStyle name="표준 113 158" xfId="3199"/>
    <cellStyle name="표준 113 159" xfId="3200"/>
    <cellStyle name="표준 113 16" xfId="3201"/>
    <cellStyle name="표준 113 160" xfId="3202"/>
    <cellStyle name="표준 113 161" xfId="3203"/>
    <cellStyle name="표준 113 162" xfId="3204"/>
    <cellStyle name="표준 113 163" xfId="3205"/>
    <cellStyle name="표준 113 164" xfId="3206"/>
    <cellStyle name="표준 113 165" xfId="3207"/>
    <cellStyle name="표준 113 166" xfId="3208"/>
    <cellStyle name="표준 113 167" xfId="3209"/>
    <cellStyle name="표준 113 168" xfId="3210"/>
    <cellStyle name="표준 113 169" xfId="3211"/>
    <cellStyle name="표준 113 17" xfId="3212"/>
    <cellStyle name="표준 113 170" xfId="3213"/>
    <cellStyle name="표준 113 171" xfId="3214"/>
    <cellStyle name="표준 113 172" xfId="3215"/>
    <cellStyle name="표준 113 173" xfId="3216"/>
    <cellStyle name="표준 113 174" xfId="3217"/>
    <cellStyle name="표준 113 175" xfId="3218"/>
    <cellStyle name="표준 113 176" xfId="3219"/>
    <cellStyle name="표준 113 177" xfId="3220"/>
    <cellStyle name="표준 113 178" xfId="3221"/>
    <cellStyle name="표준 113 179" xfId="3222"/>
    <cellStyle name="표준 113 18" xfId="3223"/>
    <cellStyle name="표준 113 180" xfId="3224"/>
    <cellStyle name="표준 113 181" xfId="3225"/>
    <cellStyle name="표준 113 182" xfId="3226"/>
    <cellStyle name="표준 113 183" xfId="3227"/>
    <cellStyle name="표준 113 19" xfId="3228"/>
    <cellStyle name="표준 113 2" xfId="3229"/>
    <cellStyle name="표준 113 2 2" xfId="3230"/>
    <cellStyle name="표준 113 20" xfId="3231"/>
    <cellStyle name="표준 113 21" xfId="3232"/>
    <cellStyle name="표준 113 22" xfId="3233"/>
    <cellStyle name="표준 113 23" xfId="3234"/>
    <cellStyle name="표준 113 24" xfId="3235"/>
    <cellStyle name="표준 113 25" xfId="3236"/>
    <cellStyle name="표준 113 26" xfId="3237"/>
    <cellStyle name="표준 113 27" xfId="3238"/>
    <cellStyle name="표준 113 28" xfId="3239"/>
    <cellStyle name="표준 113 29" xfId="3240"/>
    <cellStyle name="표준 113 3" xfId="3241"/>
    <cellStyle name="표준 113 30" xfId="3242"/>
    <cellStyle name="표준 113 31" xfId="3243"/>
    <cellStyle name="표준 113 32" xfId="3244"/>
    <cellStyle name="표준 113 33" xfId="3245"/>
    <cellStyle name="표준 113 34" xfId="3246"/>
    <cellStyle name="표준 113 35" xfId="3247"/>
    <cellStyle name="표준 113 36" xfId="3248"/>
    <cellStyle name="표준 113 37" xfId="3249"/>
    <cellStyle name="표준 113 38" xfId="3250"/>
    <cellStyle name="표준 113 39" xfId="3251"/>
    <cellStyle name="표준 113 4" xfId="3252"/>
    <cellStyle name="표준 113 40" xfId="3253"/>
    <cellStyle name="표준 113 41" xfId="3254"/>
    <cellStyle name="표준 113 42" xfId="3255"/>
    <cellStyle name="표준 113 43" xfId="3256"/>
    <cellStyle name="표준 113 44" xfId="3257"/>
    <cellStyle name="표준 113 45" xfId="3258"/>
    <cellStyle name="표준 113 46" xfId="3259"/>
    <cellStyle name="표준 113 47" xfId="3260"/>
    <cellStyle name="표준 113 48" xfId="3261"/>
    <cellStyle name="표준 113 49" xfId="3262"/>
    <cellStyle name="표준 113 5" xfId="3263"/>
    <cellStyle name="표준 113 50" xfId="3264"/>
    <cellStyle name="표준 113 51" xfId="3265"/>
    <cellStyle name="표준 113 52" xfId="3266"/>
    <cellStyle name="표준 113 53" xfId="3267"/>
    <cellStyle name="표준 113 54" xfId="3268"/>
    <cellStyle name="표준 113 55" xfId="3269"/>
    <cellStyle name="표준 113 56" xfId="3270"/>
    <cellStyle name="표준 113 57" xfId="3271"/>
    <cellStyle name="표준 113 58" xfId="3272"/>
    <cellStyle name="표준 113 59" xfId="3273"/>
    <cellStyle name="표준 113 6" xfId="3274"/>
    <cellStyle name="표준 113 60" xfId="3275"/>
    <cellStyle name="표준 113 61" xfId="3276"/>
    <cellStyle name="표준 113 62" xfId="3277"/>
    <cellStyle name="표준 113 63" xfId="3278"/>
    <cellStyle name="표준 113 64" xfId="3279"/>
    <cellStyle name="표준 113 65" xfId="3280"/>
    <cellStyle name="표준 113 66" xfId="3281"/>
    <cellStyle name="표준 113 67" xfId="3282"/>
    <cellStyle name="표준 113 68" xfId="3283"/>
    <cellStyle name="표준 113 69" xfId="3284"/>
    <cellStyle name="표준 113 7" xfId="3285"/>
    <cellStyle name="표준 113 70" xfId="3286"/>
    <cellStyle name="표준 113 71" xfId="3287"/>
    <cellStyle name="표준 113 72" xfId="3288"/>
    <cellStyle name="표준 113 73" xfId="3289"/>
    <cellStyle name="표준 113 74" xfId="3290"/>
    <cellStyle name="표준 113 75" xfId="3291"/>
    <cellStyle name="표준 113 76" xfId="3292"/>
    <cellStyle name="표준 113 77" xfId="3293"/>
    <cellStyle name="표준 113 78" xfId="3294"/>
    <cellStyle name="표준 113 79" xfId="3295"/>
    <cellStyle name="표준 113 8" xfId="3296"/>
    <cellStyle name="표준 113 80" xfId="3297"/>
    <cellStyle name="표준 113 81" xfId="3298"/>
    <cellStyle name="표준 113 82" xfId="3299"/>
    <cellStyle name="표준 113 83" xfId="3300"/>
    <cellStyle name="표준 113 84" xfId="3301"/>
    <cellStyle name="표준 113 85" xfId="3302"/>
    <cellStyle name="표준 113 86" xfId="3303"/>
    <cellStyle name="표준 113 87" xfId="3304"/>
    <cellStyle name="표준 113 88" xfId="3305"/>
    <cellStyle name="표준 113 89" xfId="3306"/>
    <cellStyle name="표준 113 9" xfId="3307"/>
    <cellStyle name="표준 113 90" xfId="3308"/>
    <cellStyle name="표준 113 91" xfId="3309"/>
    <cellStyle name="표준 113 92" xfId="3310"/>
    <cellStyle name="표준 113 93" xfId="3311"/>
    <cellStyle name="표준 113 94" xfId="3312"/>
    <cellStyle name="표준 113 95" xfId="3313"/>
    <cellStyle name="표준 113 96" xfId="3314"/>
    <cellStyle name="표준 113 97" xfId="3315"/>
    <cellStyle name="표준 113 98" xfId="3316"/>
    <cellStyle name="표준 113 99" xfId="3317"/>
    <cellStyle name="표준 114" xfId="3318"/>
    <cellStyle name="표준 114 10" xfId="3319"/>
    <cellStyle name="표준 114 100" xfId="3320"/>
    <cellStyle name="표준 114 101" xfId="3321"/>
    <cellStyle name="표준 114 102" xfId="3322"/>
    <cellStyle name="표준 114 103" xfId="3323"/>
    <cellStyle name="표준 114 104" xfId="3324"/>
    <cellStyle name="표준 114 105" xfId="3325"/>
    <cellStyle name="표준 114 106" xfId="3326"/>
    <cellStyle name="표준 114 107" xfId="3327"/>
    <cellStyle name="표준 114 108" xfId="3328"/>
    <cellStyle name="표준 114 109" xfId="3329"/>
    <cellStyle name="표준 114 11" xfId="3330"/>
    <cellStyle name="표준 114 110" xfId="3331"/>
    <cellStyle name="표준 114 111" xfId="3332"/>
    <cellStyle name="표준 114 112" xfId="3333"/>
    <cellStyle name="표준 114 113" xfId="3334"/>
    <cellStyle name="표준 114 114" xfId="3335"/>
    <cellStyle name="표준 114 115" xfId="3336"/>
    <cellStyle name="표준 114 116" xfId="3337"/>
    <cellStyle name="표준 114 117" xfId="3338"/>
    <cellStyle name="표준 114 118" xfId="3339"/>
    <cellStyle name="표준 114 119" xfId="3340"/>
    <cellStyle name="표준 114 12" xfId="3341"/>
    <cellStyle name="표준 114 120" xfId="3342"/>
    <cellStyle name="표준 114 121" xfId="3343"/>
    <cellStyle name="표준 114 122" xfId="3344"/>
    <cellStyle name="표준 114 123" xfId="3345"/>
    <cellStyle name="표준 114 124" xfId="3346"/>
    <cellStyle name="표준 114 125" xfId="3347"/>
    <cellStyle name="표준 114 126" xfId="3348"/>
    <cellStyle name="표준 114 127" xfId="3349"/>
    <cellStyle name="표준 114 128" xfId="3350"/>
    <cellStyle name="표준 114 129" xfId="3351"/>
    <cellStyle name="표준 114 13" xfId="3352"/>
    <cellStyle name="표준 114 130" xfId="3353"/>
    <cellStyle name="표준 114 131" xfId="3354"/>
    <cellStyle name="표준 114 132" xfId="3355"/>
    <cellStyle name="표준 114 133" xfId="3356"/>
    <cellStyle name="표준 114 134" xfId="3357"/>
    <cellStyle name="표준 114 135" xfId="3358"/>
    <cellStyle name="표준 114 136" xfId="3359"/>
    <cellStyle name="표준 114 137" xfId="3360"/>
    <cellStyle name="표준 114 138" xfId="3361"/>
    <cellStyle name="표준 114 139" xfId="3362"/>
    <cellStyle name="표준 114 14" xfId="3363"/>
    <cellStyle name="표준 114 140" xfId="3364"/>
    <cellStyle name="표준 114 141" xfId="3365"/>
    <cellStyle name="표준 114 142" xfId="3366"/>
    <cellStyle name="표준 114 143" xfId="3367"/>
    <cellStyle name="표준 114 144" xfId="3368"/>
    <cellStyle name="표준 114 145" xfId="3369"/>
    <cellStyle name="표준 114 146" xfId="3370"/>
    <cellStyle name="표준 114 147" xfId="3371"/>
    <cellStyle name="표준 114 148" xfId="3372"/>
    <cellStyle name="표준 114 149" xfId="3373"/>
    <cellStyle name="표준 114 15" xfId="3374"/>
    <cellStyle name="표준 114 150" xfId="3375"/>
    <cellStyle name="표준 114 151" xfId="3376"/>
    <cellStyle name="표준 114 152" xfId="3377"/>
    <cellStyle name="표준 114 153" xfId="3378"/>
    <cellStyle name="표준 114 154" xfId="3379"/>
    <cellStyle name="표준 114 155" xfId="3380"/>
    <cellStyle name="표준 114 156" xfId="3381"/>
    <cellStyle name="표준 114 157" xfId="3382"/>
    <cellStyle name="표준 114 158" xfId="3383"/>
    <cellStyle name="표준 114 159" xfId="3384"/>
    <cellStyle name="표준 114 16" xfId="3385"/>
    <cellStyle name="표준 114 160" xfId="3386"/>
    <cellStyle name="표준 114 161" xfId="3387"/>
    <cellStyle name="표준 114 162" xfId="3388"/>
    <cellStyle name="표준 114 163" xfId="3389"/>
    <cellStyle name="표준 114 164" xfId="3390"/>
    <cellStyle name="표준 114 165" xfId="3391"/>
    <cellStyle name="표준 114 166" xfId="3392"/>
    <cellStyle name="표준 114 167" xfId="3393"/>
    <cellStyle name="표준 114 168" xfId="3394"/>
    <cellStyle name="표준 114 169" xfId="3395"/>
    <cellStyle name="표준 114 17" xfId="3396"/>
    <cellStyle name="표준 114 170" xfId="3397"/>
    <cellStyle name="표준 114 171" xfId="3398"/>
    <cellStyle name="표준 114 172" xfId="3399"/>
    <cellStyle name="표준 114 173" xfId="3400"/>
    <cellStyle name="표준 114 174" xfId="3401"/>
    <cellStyle name="표준 114 175" xfId="3402"/>
    <cellStyle name="표준 114 176" xfId="3403"/>
    <cellStyle name="표준 114 177" xfId="3404"/>
    <cellStyle name="표준 114 178" xfId="3405"/>
    <cellStyle name="표준 114 179" xfId="3406"/>
    <cellStyle name="표준 114 18" xfId="3407"/>
    <cellStyle name="표준 114 180" xfId="3408"/>
    <cellStyle name="표준 114 181" xfId="3409"/>
    <cellStyle name="표준 114 182" xfId="3410"/>
    <cellStyle name="표준 114 183" xfId="3411"/>
    <cellStyle name="표준 114 19" xfId="3412"/>
    <cellStyle name="표준 114 2" xfId="3413"/>
    <cellStyle name="표준 114 2 2" xfId="3414"/>
    <cellStyle name="표준 114 20" xfId="3415"/>
    <cellStyle name="표준 114 21" xfId="3416"/>
    <cellStyle name="표준 114 22" xfId="3417"/>
    <cellStyle name="표준 114 23" xfId="3418"/>
    <cellStyle name="표준 114 24" xfId="3419"/>
    <cellStyle name="표준 114 25" xfId="3420"/>
    <cellStyle name="표준 114 26" xfId="3421"/>
    <cellStyle name="표준 114 27" xfId="3422"/>
    <cellStyle name="표준 114 28" xfId="3423"/>
    <cellStyle name="표준 114 29" xfId="3424"/>
    <cellStyle name="표준 114 3" xfId="3425"/>
    <cellStyle name="표준 114 30" xfId="3426"/>
    <cellStyle name="표준 114 31" xfId="3427"/>
    <cellStyle name="표준 114 32" xfId="3428"/>
    <cellStyle name="표준 114 33" xfId="3429"/>
    <cellStyle name="표준 114 34" xfId="3430"/>
    <cellStyle name="표준 114 35" xfId="3431"/>
    <cellStyle name="표준 114 36" xfId="3432"/>
    <cellStyle name="표준 114 37" xfId="3433"/>
    <cellStyle name="표준 114 38" xfId="3434"/>
    <cellStyle name="표준 114 39" xfId="3435"/>
    <cellStyle name="표준 114 4" xfId="3436"/>
    <cellStyle name="표준 114 40" xfId="3437"/>
    <cellStyle name="표준 114 41" xfId="3438"/>
    <cellStyle name="표준 114 42" xfId="3439"/>
    <cellStyle name="표준 114 43" xfId="3440"/>
    <cellStyle name="표준 114 44" xfId="3441"/>
    <cellStyle name="표준 114 45" xfId="3442"/>
    <cellStyle name="표준 114 46" xfId="3443"/>
    <cellStyle name="표준 114 47" xfId="3444"/>
    <cellStyle name="표준 114 48" xfId="3445"/>
    <cellStyle name="표준 114 49" xfId="3446"/>
    <cellStyle name="표준 114 5" xfId="3447"/>
    <cellStyle name="표준 114 50" xfId="3448"/>
    <cellStyle name="표준 114 51" xfId="3449"/>
    <cellStyle name="표준 114 52" xfId="3450"/>
    <cellStyle name="표준 114 53" xfId="3451"/>
    <cellStyle name="표준 114 54" xfId="3452"/>
    <cellStyle name="표준 114 55" xfId="3453"/>
    <cellStyle name="표준 114 56" xfId="3454"/>
    <cellStyle name="표준 114 57" xfId="3455"/>
    <cellStyle name="표준 114 58" xfId="3456"/>
    <cellStyle name="표준 114 59" xfId="3457"/>
    <cellStyle name="표준 114 6" xfId="3458"/>
    <cellStyle name="표준 114 60" xfId="3459"/>
    <cellStyle name="표준 114 61" xfId="3460"/>
    <cellStyle name="표준 114 62" xfId="3461"/>
    <cellStyle name="표준 114 63" xfId="3462"/>
    <cellStyle name="표준 114 64" xfId="3463"/>
    <cellStyle name="표준 114 65" xfId="3464"/>
    <cellStyle name="표준 114 66" xfId="3465"/>
    <cellStyle name="표준 114 67" xfId="3466"/>
    <cellStyle name="표준 114 68" xfId="3467"/>
    <cellStyle name="표준 114 69" xfId="3468"/>
    <cellStyle name="표준 114 7" xfId="3469"/>
    <cellStyle name="표준 114 70" xfId="3470"/>
    <cellStyle name="표준 114 71" xfId="3471"/>
    <cellStyle name="표준 114 72" xfId="3472"/>
    <cellStyle name="표준 114 73" xfId="3473"/>
    <cellStyle name="표준 114 74" xfId="3474"/>
    <cellStyle name="표준 114 75" xfId="3475"/>
    <cellStyle name="표준 114 76" xfId="3476"/>
    <cellStyle name="표준 114 77" xfId="3477"/>
    <cellStyle name="표준 114 78" xfId="3478"/>
    <cellStyle name="표준 114 79" xfId="3479"/>
    <cellStyle name="표준 114 8" xfId="3480"/>
    <cellStyle name="표준 114 80" xfId="3481"/>
    <cellStyle name="표준 114 81" xfId="3482"/>
    <cellStyle name="표준 114 82" xfId="3483"/>
    <cellStyle name="표준 114 83" xfId="3484"/>
    <cellStyle name="표준 114 84" xfId="3485"/>
    <cellStyle name="표준 114 85" xfId="3486"/>
    <cellStyle name="표준 114 86" xfId="3487"/>
    <cellStyle name="표준 114 87" xfId="3488"/>
    <cellStyle name="표준 114 88" xfId="3489"/>
    <cellStyle name="표준 114 89" xfId="3490"/>
    <cellStyle name="표준 114 9" xfId="3491"/>
    <cellStyle name="표준 114 90" xfId="3492"/>
    <cellStyle name="표준 114 91" xfId="3493"/>
    <cellStyle name="표준 114 92" xfId="3494"/>
    <cellStyle name="표준 114 93" xfId="3495"/>
    <cellStyle name="표준 114 94" xfId="3496"/>
    <cellStyle name="표준 114 95" xfId="3497"/>
    <cellStyle name="표준 114 96" xfId="3498"/>
    <cellStyle name="표준 114 97" xfId="3499"/>
    <cellStyle name="표준 114 98" xfId="3500"/>
    <cellStyle name="표준 114 99" xfId="3501"/>
    <cellStyle name="표준 115" xfId="3502"/>
    <cellStyle name="표준 115 10" xfId="3503"/>
    <cellStyle name="표준 115 100" xfId="3504"/>
    <cellStyle name="표준 115 101" xfId="3505"/>
    <cellStyle name="표준 115 102" xfId="3506"/>
    <cellStyle name="표준 115 103" xfId="3507"/>
    <cellStyle name="표준 115 104" xfId="3508"/>
    <cellStyle name="표준 115 105" xfId="3509"/>
    <cellStyle name="표준 115 106" xfId="3510"/>
    <cellStyle name="표준 115 107" xfId="3511"/>
    <cellStyle name="표준 115 108" xfId="3512"/>
    <cellStyle name="표준 115 109" xfId="3513"/>
    <cellStyle name="표준 115 11" xfId="3514"/>
    <cellStyle name="표준 115 110" xfId="3515"/>
    <cellStyle name="표준 115 111" xfId="3516"/>
    <cellStyle name="표준 115 112" xfId="3517"/>
    <cellStyle name="표준 115 113" xfId="3518"/>
    <cellStyle name="표준 115 114" xfId="3519"/>
    <cellStyle name="표준 115 115" xfId="3520"/>
    <cellStyle name="표준 115 116" xfId="3521"/>
    <cellStyle name="표준 115 117" xfId="3522"/>
    <cellStyle name="표준 115 118" xfId="3523"/>
    <cellStyle name="표준 115 119" xfId="3524"/>
    <cellStyle name="표준 115 12" xfId="3525"/>
    <cellStyle name="표준 115 120" xfId="3526"/>
    <cellStyle name="표준 115 121" xfId="3527"/>
    <cellStyle name="표준 115 122" xfId="3528"/>
    <cellStyle name="표준 115 123" xfId="3529"/>
    <cellStyle name="표준 115 124" xfId="3530"/>
    <cellStyle name="표준 115 125" xfId="3531"/>
    <cellStyle name="표준 115 126" xfId="3532"/>
    <cellStyle name="표준 115 127" xfId="3533"/>
    <cellStyle name="표준 115 128" xfId="3534"/>
    <cellStyle name="표준 115 129" xfId="3535"/>
    <cellStyle name="표준 115 13" xfId="3536"/>
    <cellStyle name="표준 115 130" xfId="3537"/>
    <cellStyle name="표준 115 131" xfId="3538"/>
    <cellStyle name="표준 115 132" xfId="3539"/>
    <cellStyle name="표준 115 133" xfId="3540"/>
    <cellStyle name="표준 115 134" xfId="3541"/>
    <cellStyle name="표준 115 135" xfId="3542"/>
    <cellStyle name="표준 115 136" xfId="3543"/>
    <cellStyle name="표준 115 137" xfId="3544"/>
    <cellStyle name="표준 115 138" xfId="3545"/>
    <cellStyle name="표준 115 139" xfId="3546"/>
    <cellStyle name="표준 115 14" xfId="3547"/>
    <cellStyle name="표준 115 140" xfId="3548"/>
    <cellStyle name="표준 115 141" xfId="3549"/>
    <cellStyle name="표준 115 142" xfId="3550"/>
    <cellStyle name="표준 115 143" xfId="3551"/>
    <cellStyle name="표준 115 144" xfId="3552"/>
    <cellStyle name="표준 115 145" xfId="3553"/>
    <cellStyle name="표준 115 146" xfId="3554"/>
    <cellStyle name="표준 115 147" xfId="3555"/>
    <cellStyle name="표준 115 148" xfId="3556"/>
    <cellStyle name="표준 115 149" xfId="3557"/>
    <cellStyle name="표준 115 15" xfId="3558"/>
    <cellStyle name="표준 115 150" xfId="3559"/>
    <cellStyle name="표준 115 151" xfId="3560"/>
    <cellStyle name="표준 115 152" xfId="3561"/>
    <cellStyle name="표준 115 153" xfId="3562"/>
    <cellStyle name="표준 115 154" xfId="3563"/>
    <cellStyle name="표준 115 155" xfId="3564"/>
    <cellStyle name="표준 115 156" xfId="3565"/>
    <cellStyle name="표준 115 157" xfId="3566"/>
    <cellStyle name="표준 115 158" xfId="3567"/>
    <cellStyle name="표준 115 159" xfId="3568"/>
    <cellStyle name="표준 115 16" xfId="3569"/>
    <cellStyle name="표준 115 160" xfId="3570"/>
    <cellStyle name="표준 115 161" xfId="3571"/>
    <cellStyle name="표준 115 162" xfId="3572"/>
    <cellStyle name="표준 115 163" xfId="3573"/>
    <cellStyle name="표준 115 164" xfId="3574"/>
    <cellStyle name="표준 115 165" xfId="3575"/>
    <cellStyle name="표준 115 166" xfId="3576"/>
    <cellStyle name="표준 115 167" xfId="3577"/>
    <cellStyle name="표준 115 168" xfId="3578"/>
    <cellStyle name="표준 115 169" xfId="3579"/>
    <cellStyle name="표준 115 17" xfId="3580"/>
    <cellStyle name="표준 115 170" xfId="3581"/>
    <cellStyle name="표준 115 171" xfId="3582"/>
    <cellStyle name="표준 115 172" xfId="3583"/>
    <cellStyle name="표준 115 173" xfId="3584"/>
    <cellStyle name="표준 115 174" xfId="3585"/>
    <cellStyle name="표준 115 175" xfId="3586"/>
    <cellStyle name="표준 115 176" xfId="3587"/>
    <cellStyle name="표준 115 177" xfId="3588"/>
    <cellStyle name="표준 115 178" xfId="3589"/>
    <cellStyle name="표준 115 179" xfId="3590"/>
    <cellStyle name="표준 115 18" xfId="3591"/>
    <cellStyle name="표준 115 180" xfId="3592"/>
    <cellStyle name="표준 115 181" xfId="3593"/>
    <cellStyle name="표준 115 182" xfId="3594"/>
    <cellStyle name="표준 115 183" xfId="3595"/>
    <cellStyle name="표준 115 19" xfId="3596"/>
    <cellStyle name="표준 115 2" xfId="3597"/>
    <cellStyle name="표준 115 2 2" xfId="3598"/>
    <cellStyle name="표준 115 20" xfId="3599"/>
    <cellStyle name="표준 115 21" xfId="3600"/>
    <cellStyle name="표준 115 22" xfId="3601"/>
    <cellStyle name="표준 115 23" xfId="3602"/>
    <cellStyle name="표준 115 24" xfId="3603"/>
    <cellStyle name="표준 115 25" xfId="3604"/>
    <cellStyle name="표준 115 26" xfId="3605"/>
    <cellStyle name="표준 115 27" xfId="3606"/>
    <cellStyle name="표준 115 28" xfId="3607"/>
    <cellStyle name="표준 115 29" xfId="3608"/>
    <cellStyle name="표준 115 3" xfId="3609"/>
    <cellStyle name="표준 115 30" xfId="3610"/>
    <cellStyle name="표준 115 31" xfId="3611"/>
    <cellStyle name="표준 115 32" xfId="3612"/>
    <cellStyle name="표준 115 33" xfId="3613"/>
    <cellStyle name="표준 115 34" xfId="3614"/>
    <cellStyle name="표준 115 35" xfId="3615"/>
    <cellStyle name="표준 115 36" xfId="3616"/>
    <cellStyle name="표준 115 37" xfId="3617"/>
    <cellStyle name="표준 115 38" xfId="3618"/>
    <cellStyle name="표준 115 39" xfId="3619"/>
    <cellStyle name="표준 115 4" xfId="3620"/>
    <cellStyle name="표준 115 40" xfId="3621"/>
    <cellStyle name="표준 115 41" xfId="3622"/>
    <cellStyle name="표준 115 42" xfId="3623"/>
    <cellStyle name="표준 115 43" xfId="3624"/>
    <cellStyle name="표준 115 44" xfId="3625"/>
    <cellStyle name="표준 115 45" xfId="3626"/>
    <cellStyle name="표준 115 46" xfId="3627"/>
    <cellStyle name="표준 115 47" xfId="3628"/>
    <cellStyle name="표준 115 48" xfId="3629"/>
    <cellStyle name="표준 115 49" xfId="3630"/>
    <cellStyle name="표준 115 5" xfId="3631"/>
    <cellStyle name="표준 115 50" xfId="3632"/>
    <cellStyle name="표준 115 51" xfId="3633"/>
    <cellStyle name="표준 115 52" xfId="3634"/>
    <cellStyle name="표준 115 53" xfId="3635"/>
    <cellStyle name="표준 115 54" xfId="3636"/>
    <cellStyle name="표준 115 55" xfId="3637"/>
    <cellStyle name="표준 115 56" xfId="3638"/>
    <cellStyle name="표준 115 57" xfId="3639"/>
    <cellStyle name="표준 115 58" xfId="3640"/>
    <cellStyle name="표준 115 59" xfId="3641"/>
    <cellStyle name="표준 115 6" xfId="3642"/>
    <cellStyle name="표준 115 60" xfId="3643"/>
    <cellStyle name="표준 115 61" xfId="3644"/>
    <cellStyle name="표준 115 62" xfId="3645"/>
    <cellStyle name="표준 115 63" xfId="3646"/>
    <cellStyle name="표준 115 64" xfId="3647"/>
    <cellStyle name="표준 115 65" xfId="3648"/>
    <cellStyle name="표준 115 66" xfId="3649"/>
    <cellStyle name="표준 115 67" xfId="3650"/>
    <cellStyle name="표준 115 68" xfId="3651"/>
    <cellStyle name="표준 115 69" xfId="3652"/>
    <cellStyle name="표준 115 7" xfId="3653"/>
    <cellStyle name="표준 115 70" xfId="3654"/>
    <cellStyle name="표준 115 71" xfId="3655"/>
    <cellStyle name="표준 115 72" xfId="3656"/>
    <cellStyle name="표준 115 73" xfId="3657"/>
    <cellStyle name="표준 115 74" xfId="3658"/>
    <cellStyle name="표준 115 75" xfId="3659"/>
    <cellStyle name="표준 115 76" xfId="3660"/>
    <cellStyle name="표준 115 77" xfId="3661"/>
    <cellStyle name="표준 115 78" xfId="3662"/>
    <cellStyle name="표준 115 79" xfId="3663"/>
    <cellStyle name="표준 115 8" xfId="3664"/>
    <cellStyle name="표준 115 80" xfId="3665"/>
    <cellStyle name="표준 115 81" xfId="3666"/>
    <cellStyle name="표준 115 82" xfId="3667"/>
    <cellStyle name="표준 115 83" xfId="3668"/>
    <cellStyle name="표준 115 84" xfId="3669"/>
    <cellStyle name="표준 115 85" xfId="3670"/>
    <cellStyle name="표준 115 86" xfId="3671"/>
    <cellStyle name="표준 115 87" xfId="3672"/>
    <cellStyle name="표준 115 88" xfId="3673"/>
    <cellStyle name="표준 115 89" xfId="3674"/>
    <cellStyle name="표준 115 9" xfId="3675"/>
    <cellStyle name="표준 115 90" xfId="3676"/>
    <cellStyle name="표준 115 91" xfId="3677"/>
    <cellStyle name="표준 115 92" xfId="3678"/>
    <cellStyle name="표준 115 93" xfId="3679"/>
    <cellStyle name="표준 115 94" xfId="3680"/>
    <cellStyle name="표준 115 95" xfId="3681"/>
    <cellStyle name="표준 115 96" xfId="3682"/>
    <cellStyle name="표준 115 97" xfId="3683"/>
    <cellStyle name="표준 115 98" xfId="3684"/>
    <cellStyle name="표준 115 99" xfId="3685"/>
    <cellStyle name="표준 116" xfId="3686"/>
    <cellStyle name="표준 117" xfId="3687"/>
    <cellStyle name="표준 117 10" xfId="3688"/>
    <cellStyle name="표준 117 100" xfId="3689"/>
    <cellStyle name="표준 117 101" xfId="3690"/>
    <cellStyle name="표준 117 102" xfId="3691"/>
    <cellStyle name="표준 117 103" xfId="3692"/>
    <cellStyle name="표준 117 104" xfId="3693"/>
    <cellStyle name="표준 117 105" xfId="3694"/>
    <cellStyle name="표준 117 106" xfId="3695"/>
    <cellStyle name="표준 117 107" xfId="3696"/>
    <cellStyle name="표준 117 108" xfId="3697"/>
    <cellStyle name="표준 117 109" xfId="3698"/>
    <cellStyle name="표준 117 11" xfId="3699"/>
    <cellStyle name="표준 117 110" xfId="3700"/>
    <cellStyle name="표준 117 111" xfId="3701"/>
    <cellStyle name="표준 117 112" xfId="3702"/>
    <cellStyle name="표준 117 113" xfId="3703"/>
    <cellStyle name="표준 117 114" xfId="3704"/>
    <cellStyle name="표준 117 115" xfId="3705"/>
    <cellStyle name="표준 117 116" xfId="3706"/>
    <cellStyle name="표준 117 117" xfId="3707"/>
    <cellStyle name="표준 117 118" xfId="3708"/>
    <cellStyle name="표준 117 119" xfId="3709"/>
    <cellStyle name="표준 117 12" xfId="3710"/>
    <cellStyle name="표준 117 120" xfId="3711"/>
    <cellStyle name="표준 117 121" xfId="3712"/>
    <cellStyle name="표준 117 122" xfId="3713"/>
    <cellStyle name="표준 117 123" xfId="3714"/>
    <cellStyle name="표준 117 124" xfId="3715"/>
    <cellStyle name="표준 117 125" xfId="3716"/>
    <cellStyle name="표준 117 126" xfId="3717"/>
    <cellStyle name="표준 117 127" xfId="3718"/>
    <cellStyle name="표준 117 128" xfId="3719"/>
    <cellStyle name="표준 117 129" xfId="3720"/>
    <cellStyle name="표준 117 13" xfId="3721"/>
    <cellStyle name="표준 117 130" xfId="3722"/>
    <cellStyle name="표준 117 131" xfId="3723"/>
    <cellStyle name="표준 117 132" xfId="3724"/>
    <cellStyle name="표준 117 133" xfId="3725"/>
    <cellStyle name="표준 117 134" xfId="3726"/>
    <cellStyle name="표준 117 135" xfId="3727"/>
    <cellStyle name="표준 117 136" xfId="3728"/>
    <cellStyle name="표준 117 137" xfId="3729"/>
    <cellStyle name="표준 117 138" xfId="3730"/>
    <cellStyle name="표준 117 139" xfId="3731"/>
    <cellStyle name="표준 117 14" xfId="3732"/>
    <cellStyle name="표준 117 140" xfId="3733"/>
    <cellStyle name="표준 117 141" xfId="3734"/>
    <cellStyle name="표준 117 142" xfId="3735"/>
    <cellStyle name="표준 117 143" xfId="3736"/>
    <cellStyle name="표준 117 144" xfId="3737"/>
    <cellStyle name="표준 117 145" xfId="3738"/>
    <cellStyle name="표준 117 146" xfId="3739"/>
    <cellStyle name="표준 117 147" xfId="3740"/>
    <cellStyle name="표준 117 148" xfId="3741"/>
    <cellStyle name="표준 117 149" xfId="3742"/>
    <cellStyle name="표준 117 15" xfId="3743"/>
    <cellStyle name="표준 117 150" xfId="3744"/>
    <cellStyle name="표준 117 151" xfId="3745"/>
    <cellStyle name="표준 117 152" xfId="3746"/>
    <cellStyle name="표준 117 153" xfId="3747"/>
    <cellStyle name="표준 117 154" xfId="3748"/>
    <cellStyle name="표준 117 155" xfId="3749"/>
    <cellStyle name="표준 117 156" xfId="3750"/>
    <cellStyle name="표준 117 157" xfId="3751"/>
    <cellStyle name="표준 117 158" xfId="3752"/>
    <cellStyle name="표준 117 159" xfId="3753"/>
    <cellStyle name="표준 117 16" xfId="3754"/>
    <cellStyle name="표준 117 160" xfId="3755"/>
    <cellStyle name="표준 117 161" xfId="3756"/>
    <cellStyle name="표준 117 162" xfId="3757"/>
    <cellStyle name="표준 117 163" xfId="3758"/>
    <cellStyle name="표준 117 164" xfId="3759"/>
    <cellStyle name="표준 117 165" xfId="3760"/>
    <cellStyle name="표준 117 166" xfId="3761"/>
    <cellStyle name="표준 117 167" xfId="3762"/>
    <cellStyle name="표준 117 168" xfId="3763"/>
    <cellStyle name="표준 117 169" xfId="3764"/>
    <cellStyle name="표준 117 17" xfId="3765"/>
    <cellStyle name="표준 117 170" xfId="3766"/>
    <cellStyle name="표준 117 171" xfId="3767"/>
    <cellStyle name="표준 117 172" xfId="3768"/>
    <cellStyle name="표준 117 173" xfId="3769"/>
    <cellStyle name="표준 117 174" xfId="3770"/>
    <cellStyle name="표준 117 175" xfId="3771"/>
    <cellStyle name="표준 117 176" xfId="3772"/>
    <cellStyle name="표준 117 177" xfId="3773"/>
    <cellStyle name="표준 117 178" xfId="3774"/>
    <cellStyle name="표준 117 179" xfId="3775"/>
    <cellStyle name="표준 117 18" xfId="3776"/>
    <cellStyle name="표준 117 180" xfId="3777"/>
    <cellStyle name="표준 117 181" xfId="3778"/>
    <cellStyle name="표준 117 182" xfId="3779"/>
    <cellStyle name="표준 117 183" xfId="3780"/>
    <cellStyle name="표준 117 19" xfId="3781"/>
    <cellStyle name="표준 117 2" xfId="3782"/>
    <cellStyle name="표준 117 2 2" xfId="3783"/>
    <cellStyle name="표준 117 20" xfId="3784"/>
    <cellStyle name="표준 117 21" xfId="3785"/>
    <cellStyle name="표준 117 22" xfId="3786"/>
    <cellStyle name="표준 117 23" xfId="3787"/>
    <cellStyle name="표준 117 24" xfId="3788"/>
    <cellStyle name="표준 117 25" xfId="3789"/>
    <cellStyle name="표준 117 26" xfId="3790"/>
    <cellStyle name="표준 117 27" xfId="3791"/>
    <cellStyle name="표준 117 28" xfId="3792"/>
    <cellStyle name="표준 117 29" xfId="3793"/>
    <cellStyle name="표준 117 3" xfId="3794"/>
    <cellStyle name="표준 117 30" xfId="3795"/>
    <cellStyle name="표준 117 31" xfId="3796"/>
    <cellStyle name="표준 117 32" xfId="3797"/>
    <cellStyle name="표준 117 33" xfId="3798"/>
    <cellStyle name="표준 117 34" xfId="3799"/>
    <cellStyle name="표준 117 35" xfId="3800"/>
    <cellStyle name="표준 117 36" xfId="3801"/>
    <cellStyle name="표준 117 37" xfId="3802"/>
    <cellStyle name="표준 117 38" xfId="3803"/>
    <cellStyle name="표준 117 39" xfId="3804"/>
    <cellStyle name="표준 117 4" xfId="3805"/>
    <cellStyle name="표준 117 40" xfId="3806"/>
    <cellStyle name="표준 117 41" xfId="3807"/>
    <cellStyle name="표준 117 42" xfId="3808"/>
    <cellStyle name="표준 117 43" xfId="3809"/>
    <cellStyle name="표준 117 44" xfId="3810"/>
    <cellStyle name="표준 117 45" xfId="3811"/>
    <cellStyle name="표준 117 46" xfId="3812"/>
    <cellStyle name="표준 117 47" xfId="3813"/>
    <cellStyle name="표준 117 48" xfId="3814"/>
    <cellStyle name="표준 117 49" xfId="3815"/>
    <cellStyle name="표준 117 5" xfId="3816"/>
    <cellStyle name="표준 117 50" xfId="3817"/>
    <cellStyle name="표준 117 51" xfId="3818"/>
    <cellStyle name="표준 117 52" xfId="3819"/>
    <cellStyle name="표준 117 53" xfId="3820"/>
    <cellStyle name="표준 117 54" xfId="3821"/>
    <cellStyle name="표준 117 55" xfId="3822"/>
    <cellStyle name="표준 117 56" xfId="3823"/>
    <cellStyle name="표준 117 57" xfId="3824"/>
    <cellStyle name="표준 117 58" xfId="3825"/>
    <cellStyle name="표준 117 59" xfId="3826"/>
    <cellStyle name="표준 117 6" xfId="3827"/>
    <cellStyle name="표준 117 60" xfId="3828"/>
    <cellStyle name="표준 117 61" xfId="3829"/>
    <cellStyle name="표준 117 62" xfId="3830"/>
    <cellStyle name="표준 117 63" xfId="3831"/>
    <cellStyle name="표준 117 64" xfId="3832"/>
    <cellStyle name="표준 117 65" xfId="3833"/>
    <cellStyle name="표준 117 66" xfId="3834"/>
    <cellStyle name="표준 117 67" xfId="3835"/>
    <cellStyle name="표준 117 68" xfId="3836"/>
    <cellStyle name="표준 117 69" xfId="3837"/>
    <cellStyle name="표준 117 7" xfId="3838"/>
    <cellStyle name="표준 117 70" xfId="3839"/>
    <cellStyle name="표준 117 71" xfId="3840"/>
    <cellStyle name="표준 117 72" xfId="3841"/>
    <cellStyle name="표준 117 73" xfId="3842"/>
    <cellStyle name="표준 117 74" xfId="3843"/>
    <cellStyle name="표준 117 75" xfId="3844"/>
    <cellStyle name="표준 117 76" xfId="3845"/>
    <cellStyle name="표준 117 77" xfId="3846"/>
    <cellStyle name="표준 117 78" xfId="3847"/>
    <cellStyle name="표준 117 79" xfId="3848"/>
    <cellStyle name="표준 117 8" xfId="3849"/>
    <cellStyle name="표준 117 80" xfId="3850"/>
    <cellStyle name="표준 117 81" xfId="3851"/>
    <cellStyle name="표준 117 82" xfId="3852"/>
    <cellStyle name="표준 117 83" xfId="3853"/>
    <cellStyle name="표준 117 84" xfId="3854"/>
    <cellStyle name="표준 117 85" xfId="3855"/>
    <cellStyle name="표준 117 86" xfId="3856"/>
    <cellStyle name="표준 117 87" xfId="3857"/>
    <cellStyle name="표준 117 88" xfId="3858"/>
    <cellStyle name="표준 117 89" xfId="3859"/>
    <cellStyle name="표준 117 9" xfId="3860"/>
    <cellStyle name="표준 117 90" xfId="3861"/>
    <cellStyle name="표준 117 91" xfId="3862"/>
    <cellStyle name="표준 117 92" xfId="3863"/>
    <cellStyle name="표준 117 93" xfId="3864"/>
    <cellStyle name="표준 117 94" xfId="3865"/>
    <cellStyle name="표준 117 95" xfId="3866"/>
    <cellStyle name="표준 117 96" xfId="3867"/>
    <cellStyle name="표준 117 97" xfId="3868"/>
    <cellStyle name="표준 117 98" xfId="3869"/>
    <cellStyle name="표준 117 99" xfId="3870"/>
    <cellStyle name="표준 118" xfId="3871"/>
    <cellStyle name="표준 118 10" xfId="3872"/>
    <cellStyle name="표준 118 100" xfId="3873"/>
    <cellStyle name="표준 118 101" xfId="3874"/>
    <cellStyle name="표준 118 102" xfId="3875"/>
    <cellStyle name="표준 118 103" xfId="3876"/>
    <cellStyle name="표준 118 104" xfId="3877"/>
    <cellStyle name="표준 118 105" xfId="3878"/>
    <cellStyle name="표준 118 106" xfId="3879"/>
    <cellStyle name="표준 118 107" xfId="3880"/>
    <cellStyle name="표준 118 108" xfId="3881"/>
    <cellStyle name="표준 118 109" xfId="3882"/>
    <cellStyle name="표준 118 11" xfId="3883"/>
    <cellStyle name="표준 118 110" xfId="3884"/>
    <cellStyle name="표준 118 111" xfId="3885"/>
    <cellStyle name="표준 118 112" xfId="3886"/>
    <cellStyle name="표준 118 113" xfId="3887"/>
    <cellStyle name="표준 118 114" xfId="3888"/>
    <cellStyle name="표준 118 115" xfId="3889"/>
    <cellStyle name="표준 118 116" xfId="3890"/>
    <cellStyle name="표준 118 117" xfId="3891"/>
    <cellStyle name="표준 118 118" xfId="3892"/>
    <cellStyle name="표준 118 119" xfId="3893"/>
    <cellStyle name="표준 118 12" xfId="3894"/>
    <cellStyle name="표준 118 120" xfId="3895"/>
    <cellStyle name="표준 118 121" xfId="3896"/>
    <cellStyle name="표준 118 122" xfId="3897"/>
    <cellStyle name="표준 118 123" xfId="3898"/>
    <cellStyle name="표준 118 124" xfId="3899"/>
    <cellStyle name="표준 118 125" xfId="3900"/>
    <cellStyle name="표준 118 126" xfId="3901"/>
    <cellStyle name="표준 118 127" xfId="3902"/>
    <cellStyle name="표준 118 128" xfId="3903"/>
    <cellStyle name="표준 118 129" xfId="3904"/>
    <cellStyle name="표준 118 13" xfId="3905"/>
    <cellStyle name="표준 118 130" xfId="3906"/>
    <cellStyle name="표준 118 131" xfId="3907"/>
    <cellStyle name="표준 118 132" xfId="3908"/>
    <cellStyle name="표준 118 133" xfId="3909"/>
    <cellStyle name="표준 118 134" xfId="3910"/>
    <cellStyle name="표준 118 135" xfId="3911"/>
    <cellStyle name="표준 118 136" xfId="3912"/>
    <cellStyle name="표준 118 137" xfId="3913"/>
    <cellStyle name="표준 118 138" xfId="3914"/>
    <cellStyle name="표준 118 139" xfId="3915"/>
    <cellStyle name="표준 118 14" xfId="3916"/>
    <cellStyle name="표준 118 140" xfId="3917"/>
    <cellStyle name="표준 118 141" xfId="3918"/>
    <cellStyle name="표준 118 142" xfId="3919"/>
    <cellStyle name="표준 118 143" xfId="3920"/>
    <cellStyle name="표준 118 144" xfId="3921"/>
    <cellStyle name="표준 118 145" xfId="3922"/>
    <cellStyle name="표준 118 146" xfId="3923"/>
    <cellStyle name="표준 118 147" xfId="3924"/>
    <cellStyle name="표준 118 148" xfId="3925"/>
    <cellStyle name="표준 118 149" xfId="3926"/>
    <cellStyle name="표준 118 15" xfId="3927"/>
    <cellStyle name="표준 118 150" xfId="3928"/>
    <cellStyle name="표준 118 151" xfId="3929"/>
    <cellStyle name="표준 118 152" xfId="3930"/>
    <cellStyle name="표준 118 153" xfId="3931"/>
    <cellStyle name="표준 118 154" xfId="3932"/>
    <cellStyle name="표준 118 155" xfId="3933"/>
    <cellStyle name="표준 118 156" xfId="3934"/>
    <cellStyle name="표준 118 157" xfId="3935"/>
    <cellStyle name="표준 118 158" xfId="3936"/>
    <cellStyle name="표준 118 159" xfId="3937"/>
    <cellStyle name="표준 118 16" xfId="3938"/>
    <cellStyle name="표준 118 160" xfId="3939"/>
    <cellStyle name="표준 118 161" xfId="3940"/>
    <cellStyle name="표준 118 162" xfId="3941"/>
    <cellStyle name="표준 118 163" xfId="3942"/>
    <cellStyle name="표준 118 164" xfId="3943"/>
    <cellStyle name="표준 118 165" xfId="3944"/>
    <cellStyle name="표준 118 166" xfId="3945"/>
    <cellStyle name="표준 118 167" xfId="3946"/>
    <cellStyle name="표준 118 168" xfId="3947"/>
    <cellStyle name="표준 118 169" xfId="3948"/>
    <cellStyle name="표준 118 17" xfId="3949"/>
    <cellStyle name="표준 118 170" xfId="3950"/>
    <cellStyle name="표준 118 171" xfId="3951"/>
    <cellStyle name="표준 118 172" xfId="3952"/>
    <cellStyle name="표준 118 173" xfId="3953"/>
    <cellStyle name="표준 118 174" xfId="3954"/>
    <cellStyle name="표준 118 175" xfId="3955"/>
    <cellStyle name="표준 118 176" xfId="3956"/>
    <cellStyle name="표준 118 177" xfId="3957"/>
    <cellStyle name="표준 118 178" xfId="3958"/>
    <cellStyle name="표준 118 179" xfId="3959"/>
    <cellStyle name="표준 118 18" xfId="3960"/>
    <cellStyle name="표준 118 180" xfId="3961"/>
    <cellStyle name="표준 118 181" xfId="3962"/>
    <cellStyle name="표준 118 182" xfId="3963"/>
    <cellStyle name="표준 118 183" xfId="3964"/>
    <cellStyle name="표준 118 19" xfId="3965"/>
    <cellStyle name="표준 118 2" xfId="3966"/>
    <cellStyle name="표준 118 2 2" xfId="3967"/>
    <cellStyle name="표준 118 20" xfId="3968"/>
    <cellStyle name="표준 118 21" xfId="3969"/>
    <cellStyle name="표준 118 22" xfId="3970"/>
    <cellStyle name="표준 118 23" xfId="3971"/>
    <cellStyle name="표준 118 24" xfId="3972"/>
    <cellStyle name="표준 118 25" xfId="3973"/>
    <cellStyle name="표준 118 26" xfId="3974"/>
    <cellStyle name="표준 118 27" xfId="3975"/>
    <cellStyle name="표준 118 28" xfId="3976"/>
    <cellStyle name="표준 118 29" xfId="3977"/>
    <cellStyle name="표준 118 3" xfId="3978"/>
    <cellStyle name="표준 118 30" xfId="3979"/>
    <cellStyle name="표준 118 31" xfId="3980"/>
    <cellStyle name="표준 118 32" xfId="3981"/>
    <cellStyle name="표준 118 33" xfId="3982"/>
    <cellStyle name="표준 118 34" xfId="3983"/>
    <cellStyle name="표준 118 35" xfId="3984"/>
    <cellStyle name="표준 118 36" xfId="3985"/>
    <cellStyle name="표준 118 37" xfId="3986"/>
    <cellStyle name="표준 118 38" xfId="3987"/>
    <cellStyle name="표준 118 39" xfId="3988"/>
    <cellStyle name="표준 118 4" xfId="3989"/>
    <cellStyle name="표준 118 40" xfId="3990"/>
    <cellStyle name="표준 118 41" xfId="3991"/>
    <cellStyle name="표준 118 42" xfId="3992"/>
    <cellStyle name="표준 118 43" xfId="3993"/>
    <cellStyle name="표준 118 44" xfId="3994"/>
    <cellStyle name="표준 118 45" xfId="3995"/>
    <cellStyle name="표준 118 46" xfId="3996"/>
    <cellStyle name="표준 118 47" xfId="3997"/>
    <cellStyle name="표준 118 48" xfId="3998"/>
    <cellStyle name="표준 118 49" xfId="3999"/>
    <cellStyle name="표준 118 5" xfId="4000"/>
    <cellStyle name="표준 118 50" xfId="4001"/>
    <cellStyle name="표준 118 51" xfId="4002"/>
    <cellStyle name="표준 118 52" xfId="4003"/>
    <cellStyle name="표준 118 53" xfId="4004"/>
    <cellStyle name="표준 118 54" xfId="4005"/>
    <cellStyle name="표준 118 55" xfId="4006"/>
    <cellStyle name="표준 118 56" xfId="4007"/>
    <cellStyle name="표준 118 57" xfId="4008"/>
    <cellStyle name="표준 118 58" xfId="4009"/>
    <cellStyle name="표준 118 59" xfId="4010"/>
    <cellStyle name="표준 118 6" xfId="4011"/>
    <cellStyle name="표준 118 60" xfId="4012"/>
    <cellStyle name="표준 118 61" xfId="4013"/>
    <cellStyle name="표준 118 62" xfId="4014"/>
    <cellStyle name="표준 118 63" xfId="4015"/>
    <cellStyle name="표준 118 64" xfId="4016"/>
    <cellStyle name="표준 118 65" xfId="4017"/>
    <cellStyle name="표준 118 66" xfId="4018"/>
    <cellStyle name="표준 118 67" xfId="4019"/>
    <cellStyle name="표준 118 68" xfId="4020"/>
    <cellStyle name="표준 118 69" xfId="4021"/>
    <cellStyle name="표준 118 7" xfId="4022"/>
    <cellStyle name="표준 118 70" xfId="4023"/>
    <cellStyle name="표준 118 71" xfId="4024"/>
    <cellStyle name="표준 118 72" xfId="4025"/>
    <cellStyle name="표준 118 73" xfId="4026"/>
    <cellStyle name="표준 118 74" xfId="4027"/>
    <cellStyle name="표준 118 75" xfId="4028"/>
    <cellStyle name="표준 118 76" xfId="4029"/>
    <cellStyle name="표준 118 77" xfId="4030"/>
    <cellStyle name="표준 118 78" xfId="4031"/>
    <cellStyle name="표준 118 79" xfId="4032"/>
    <cellStyle name="표준 118 8" xfId="4033"/>
    <cellStyle name="표준 118 80" xfId="4034"/>
    <cellStyle name="표준 118 81" xfId="4035"/>
    <cellStyle name="표준 118 82" xfId="4036"/>
    <cellStyle name="표준 118 83" xfId="4037"/>
    <cellStyle name="표준 118 84" xfId="4038"/>
    <cellStyle name="표준 118 85" xfId="4039"/>
    <cellStyle name="표준 118 86" xfId="4040"/>
    <cellStyle name="표준 118 87" xfId="4041"/>
    <cellStyle name="표준 118 88" xfId="4042"/>
    <cellStyle name="표준 118 89" xfId="4043"/>
    <cellStyle name="표준 118 9" xfId="4044"/>
    <cellStyle name="표준 118 90" xfId="4045"/>
    <cellStyle name="표준 118 91" xfId="4046"/>
    <cellStyle name="표준 118 92" xfId="4047"/>
    <cellStyle name="표준 118 93" xfId="4048"/>
    <cellStyle name="표준 118 94" xfId="4049"/>
    <cellStyle name="표준 118 95" xfId="4050"/>
    <cellStyle name="표준 118 96" xfId="4051"/>
    <cellStyle name="표준 118 97" xfId="4052"/>
    <cellStyle name="표준 118 98" xfId="4053"/>
    <cellStyle name="표준 118 99" xfId="4054"/>
    <cellStyle name="표준 119" xfId="4055"/>
    <cellStyle name="표준 119 10" xfId="4056"/>
    <cellStyle name="표준 119 100" xfId="4057"/>
    <cellStyle name="표준 119 101" xfId="4058"/>
    <cellStyle name="표준 119 102" xfId="4059"/>
    <cellStyle name="표준 119 103" xfId="4060"/>
    <cellStyle name="표준 119 104" xfId="4061"/>
    <cellStyle name="표준 119 105" xfId="4062"/>
    <cellStyle name="표준 119 106" xfId="4063"/>
    <cellStyle name="표준 119 107" xfId="4064"/>
    <cellStyle name="표준 119 108" xfId="4065"/>
    <cellStyle name="표준 119 109" xfId="4066"/>
    <cellStyle name="표준 119 11" xfId="4067"/>
    <cellStyle name="표준 119 110" xfId="4068"/>
    <cellStyle name="표준 119 111" xfId="4069"/>
    <cellStyle name="표준 119 112" xfId="4070"/>
    <cellStyle name="표준 119 113" xfId="4071"/>
    <cellStyle name="표준 119 114" xfId="4072"/>
    <cellStyle name="표준 119 115" xfId="4073"/>
    <cellStyle name="표준 119 116" xfId="4074"/>
    <cellStyle name="표준 119 117" xfId="4075"/>
    <cellStyle name="표준 119 118" xfId="4076"/>
    <cellStyle name="표준 119 119" xfId="4077"/>
    <cellStyle name="표준 119 12" xfId="4078"/>
    <cellStyle name="표준 119 120" xfId="4079"/>
    <cellStyle name="표준 119 121" xfId="4080"/>
    <cellStyle name="표준 119 122" xfId="4081"/>
    <cellStyle name="표준 119 123" xfId="4082"/>
    <cellStyle name="표준 119 124" xfId="4083"/>
    <cellStyle name="표준 119 125" xfId="4084"/>
    <cellStyle name="표준 119 126" xfId="4085"/>
    <cellStyle name="표준 119 127" xfId="4086"/>
    <cellStyle name="표준 119 128" xfId="4087"/>
    <cellStyle name="표준 119 129" xfId="4088"/>
    <cellStyle name="표준 119 13" xfId="4089"/>
    <cellStyle name="표준 119 130" xfId="4090"/>
    <cellStyle name="표준 119 131" xfId="4091"/>
    <cellStyle name="표준 119 132" xfId="4092"/>
    <cellStyle name="표준 119 133" xfId="4093"/>
    <cellStyle name="표준 119 134" xfId="4094"/>
    <cellStyle name="표준 119 135" xfId="4095"/>
    <cellStyle name="표준 119 136" xfId="4096"/>
    <cellStyle name="표준 119 137" xfId="4097"/>
    <cellStyle name="표준 119 138" xfId="4098"/>
    <cellStyle name="표준 119 139" xfId="4099"/>
    <cellStyle name="표준 119 14" xfId="4100"/>
    <cellStyle name="표준 119 140" xfId="4101"/>
    <cellStyle name="표준 119 141" xfId="4102"/>
    <cellStyle name="표준 119 142" xfId="4103"/>
    <cellStyle name="표준 119 143" xfId="4104"/>
    <cellStyle name="표준 119 144" xfId="4105"/>
    <cellStyle name="표준 119 145" xfId="4106"/>
    <cellStyle name="표준 119 146" xfId="4107"/>
    <cellStyle name="표준 119 147" xfId="4108"/>
    <cellStyle name="표준 119 148" xfId="4109"/>
    <cellStyle name="표준 119 149" xfId="4110"/>
    <cellStyle name="표준 119 15" xfId="4111"/>
    <cellStyle name="표준 119 150" xfId="4112"/>
    <cellStyle name="표준 119 151" xfId="4113"/>
    <cellStyle name="표준 119 152" xfId="4114"/>
    <cellStyle name="표준 119 153" xfId="4115"/>
    <cellStyle name="표준 119 154" xfId="4116"/>
    <cellStyle name="표준 119 155" xfId="4117"/>
    <cellStyle name="표준 119 156" xfId="4118"/>
    <cellStyle name="표준 119 157" xfId="4119"/>
    <cellStyle name="표준 119 158" xfId="4120"/>
    <cellStyle name="표준 119 159" xfId="4121"/>
    <cellStyle name="표준 119 16" xfId="4122"/>
    <cellStyle name="표준 119 160" xfId="4123"/>
    <cellStyle name="표준 119 161" xfId="4124"/>
    <cellStyle name="표준 119 162" xfId="4125"/>
    <cellStyle name="표준 119 163" xfId="4126"/>
    <cellStyle name="표준 119 164" xfId="4127"/>
    <cellStyle name="표준 119 165" xfId="4128"/>
    <cellStyle name="표준 119 166" xfId="4129"/>
    <cellStyle name="표준 119 167" xfId="4130"/>
    <cellStyle name="표준 119 168" xfId="4131"/>
    <cellStyle name="표준 119 169" xfId="4132"/>
    <cellStyle name="표준 119 17" xfId="4133"/>
    <cellStyle name="표준 119 170" xfId="4134"/>
    <cellStyle name="표준 119 171" xfId="4135"/>
    <cellStyle name="표준 119 172" xfId="4136"/>
    <cellStyle name="표준 119 173" xfId="4137"/>
    <cellStyle name="표준 119 174" xfId="4138"/>
    <cellStyle name="표준 119 175" xfId="4139"/>
    <cellStyle name="표준 119 176" xfId="4140"/>
    <cellStyle name="표준 119 177" xfId="4141"/>
    <cellStyle name="표준 119 178" xfId="4142"/>
    <cellStyle name="표준 119 179" xfId="4143"/>
    <cellStyle name="표준 119 18" xfId="4144"/>
    <cellStyle name="표준 119 180" xfId="4145"/>
    <cellStyle name="표준 119 181" xfId="4146"/>
    <cellStyle name="표준 119 182" xfId="4147"/>
    <cellStyle name="표준 119 183" xfId="4148"/>
    <cellStyle name="표준 119 19" xfId="4149"/>
    <cellStyle name="표준 119 2" xfId="4150"/>
    <cellStyle name="표준 119 2 2" xfId="4151"/>
    <cellStyle name="표준 119 20" xfId="4152"/>
    <cellStyle name="표준 119 21" xfId="4153"/>
    <cellStyle name="표준 119 22" xfId="4154"/>
    <cellStyle name="표준 119 23" xfId="4155"/>
    <cellStyle name="표준 119 24" xfId="4156"/>
    <cellStyle name="표준 119 25" xfId="4157"/>
    <cellStyle name="표준 119 26" xfId="4158"/>
    <cellStyle name="표준 119 27" xfId="4159"/>
    <cellStyle name="표준 119 28" xfId="4160"/>
    <cellStyle name="표준 119 29" xfId="4161"/>
    <cellStyle name="표준 119 3" xfId="4162"/>
    <cellStyle name="표준 119 30" xfId="4163"/>
    <cellStyle name="표준 119 31" xfId="4164"/>
    <cellStyle name="표준 119 32" xfId="4165"/>
    <cellStyle name="표준 119 33" xfId="4166"/>
    <cellStyle name="표준 119 34" xfId="4167"/>
    <cellStyle name="표준 119 35" xfId="4168"/>
    <cellStyle name="표준 119 36" xfId="4169"/>
    <cellStyle name="표준 119 37" xfId="4170"/>
    <cellStyle name="표준 119 38" xfId="4171"/>
    <cellStyle name="표준 119 39" xfId="4172"/>
    <cellStyle name="표준 119 4" xfId="4173"/>
    <cellStyle name="표준 119 40" xfId="4174"/>
    <cellStyle name="표준 119 41" xfId="4175"/>
    <cellStyle name="표준 119 42" xfId="4176"/>
    <cellStyle name="표준 119 43" xfId="4177"/>
    <cellStyle name="표준 119 44" xfId="4178"/>
    <cellStyle name="표준 119 45" xfId="4179"/>
    <cellStyle name="표준 119 46" xfId="4180"/>
    <cellStyle name="표준 119 47" xfId="4181"/>
    <cellStyle name="표준 119 48" xfId="4182"/>
    <cellStyle name="표준 119 49" xfId="4183"/>
    <cellStyle name="표준 119 5" xfId="4184"/>
    <cellStyle name="표준 119 50" xfId="4185"/>
    <cellStyle name="표준 119 51" xfId="4186"/>
    <cellStyle name="표준 119 52" xfId="4187"/>
    <cellStyle name="표준 119 53" xfId="4188"/>
    <cellStyle name="표준 119 54" xfId="4189"/>
    <cellStyle name="표준 119 55" xfId="4190"/>
    <cellStyle name="표준 119 56" xfId="4191"/>
    <cellStyle name="표준 119 57" xfId="4192"/>
    <cellStyle name="표준 119 58" xfId="4193"/>
    <cellStyle name="표준 119 59" xfId="4194"/>
    <cellStyle name="표준 119 6" xfId="4195"/>
    <cellStyle name="표준 119 60" xfId="4196"/>
    <cellStyle name="표준 119 61" xfId="4197"/>
    <cellStyle name="표준 119 62" xfId="4198"/>
    <cellStyle name="표준 119 63" xfId="4199"/>
    <cellStyle name="표준 119 64" xfId="4200"/>
    <cellStyle name="표준 119 65" xfId="4201"/>
    <cellStyle name="표준 119 66" xfId="4202"/>
    <cellStyle name="표준 119 67" xfId="4203"/>
    <cellStyle name="표준 119 68" xfId="4204"/>
    <cellStyle name="표준 119 69" xfId="4205"/>
    <cellStyle name="표준 119 7" xfId="4206"/>
    <cellStyle name="표준 119 70" xfId="4207"/>
    <cellStyle name="표준 119 71" xfId="4208"/>
    <cellStyle name="표준 119 72" xfId="4209"/>
    <cellStyle name="표준 119 73" xfId="4210"/>
    <cellStyle name="표준 119 74" xfId="4211"/>
    <cellStyle name="표준 119 75" xfId="4212"/>
    <cellStyle name="표준 119 76" xfId="4213"/>
    <cellStyle name="표준 119 77" xfId="4214"/>
    <cellStyle name="표준 119 78" xfId="4215"/>
    <cellStyle name="표준 119 79" xfId="4216"/>
    <cellStyle name="표준 119 8" xfId="4217"/>
    <cellStyle name="표준 119 80" xfId="4218"/>
    <cellStyle name="표준 119 81" xfId="4219"/>
    <cellStyle name="표준 119 82" xfId="4220"/>
    <cellStyle name="표준 119 83" xfId="4221"/>
    <cellStyle name="표준 119 84" xfId="4222"/>
    <cellStyle name="표준 119 85" xfId="4223"/>
    <cellStyle name="표준 119 86" xfId="4224"/>
    <cellStyle name="표준 119 87" xfId="4225"/>
    <cellStyle name="표준 119 88" xfId="4226"/>
    <cellStyle name="표준 119 89" xfId="4227"/>
    <cellStyle name="표준 119 9" xfId="4228"/>
    <cellStyle name="표준 119 90" xfId="4229"/>
    <cellStyle name="표준 119 91" xfId="4230"/>
    <cellStyle name="표준 119 92" xfId="4231"/>
    <cellStyle name="표준 119 93" xfId="4232"/>
    <cellStyle name="표준 119 94" xfId="4233"/>
    <cellStyle name="표준 119 95" xfId="4234"/>
    <cellStyle name="표준 119 96" xfId="4235"/>
    <cellStyle name="표준 119 97" xfId="4236"/>
    <cellStyle name="표준 119 98" xfId="4237"/>
    <cellStyle name="표준 119 99" xfId="4238"/>
    <cellStyle name="표준 12" xfId="4239"/>
    <cellStyle name="표준 12 10" xfId="4240"/>
    <cellStyle name="표준 12 100" xfId="4241"/>
    <cellStyle name="표준 12 101" xfId="4242"/>
    <cellStyle name="표준 12 102" xfId="4243"/>
    <cellStyle name="표준 12 103" xfId="4244"/>
    <cellStyle name="표준 12 104" xfId="4245"/>
    <cellStyle name="표준 12 105" xfId="4246"/>
    <cellStyle name="표준 12 106" xfId="4247"/>
    <cellStyle name="표준 12 107" xfId="4248"/>
    <cellStyle name="표준 12 108" xfId="4249"/>
    <cellStyle name="표준 12 109" xfId="4250"/>
    <cellStyle name="표준 12 11" xfId="4251"/>
    <cellStyle name="표준 12 110" xfId="4252"/>
    <cellStyle name="표준 12 111" xfId="4253"/>
    <cellStyle name="표준 12 112" xfId="4254"/>
    <cellStyle name="표준 12 113" xfId="4255"/>
    <cellStyle name="표준 12 114" xfId="4256"/>
    <cellStyle name="표준 12 115" xfId="4257"/>
    <cellStyle name="표준 12 116" xfId="4258"/>
    <cellStyle name="표준 12 117" xfId="4259"/>
    <cellStyle name="표준 12 118" xfId="4260"/>
    <cellStyle name="표준 12 119" xfId="4261"/>
    <cellStyle name="표준 12 12" xfId="4262"/>
    <cellStyle name="표준 12 120" xfId="4263"/>
    <cellStyle name="표준 12 121" xfId="4264"/>
    <cellStyle name="표준 12 122" xfId="4265"/>
    <cellStyle name="표준 12 123" xfId="4266"/>
    <cellStyle name="표준 12 124" xfId="4267"/>
    <cellStyle name="표준 12 125" xfId="4268"/>
    <cellStyle name="표준 12 126" xfId="4269"/>
    <cellStyle name="표준 12 127" xfId="4270"/>
    <cellStyle name="표준 12 128" xfId="4271"/>
    <cellStyle name="표준 12 129" xfId="4272"/>
    <cellStyle name="표준 12 13" xfId="4273"/>
    <cellStyle name="표준 12 130" xfId="4274"/>
    <cellStyle name="표준 12 131" xfId="4275"/>
    <cellStyle name="표준 12 132" xfId="4276"/>
    <cellStyle name="표준 12 133" xfId="4277"/>
    <cellStyle name="표준 12 134" xfId="4278"/>
    <cellStyle name="표준 12 135" xfId="4279"/>
    <cellStyle name="표준 12 136" xfId="4280"/>
    <cellStyle name="표준 12 137" xfId="4281"/>
    <cellStyle name="표준 12 138" xfId="4282"/>
    <cellStyle name="표준 12 139" xfId="4283"/>
    <cellStyle name="표준 12 14" xfId="4284"/>
    <cellStyle name="표준 12 140" xfId="4285"/>
    <cellStyle name="표준 12 141" xfId="4286"/>
    <cellStyle name="표준 12 142" xfId="4287"/>
    <cellStyle name="표준 12 143" xfId="4288"/>
    <cellStyle name="표준 12 144" xfId="4289"/>
    <cellStyle name="표준 12 145" xfId="4290"/>
    <cellStyle name="표준 12 146" xfId="4291"/>
    <cellStyle name="표준 12 147" xfId="4292"/>
    <cellStyle name="표준 12 148" xfId="4293"/>
    <cellStyle name="표준 12 149" xfId="4294"/>
    <cellStyle name="표준 12 15" xfId="4295"/>
    <cellStyle name="표준 12 150" xfId="4296"/>
    <cellStyle name="표준 12 151" xfId="4297"/>
    <cellStyle name="표준 12 152" xfId="4298"/>
    <cellStyle name="표준 12 153" xfId="4299"/>
    <cellStyle name="표준 12 154" xfId="4300"/>
    <cellStyle name="표준 12 155" xfId="4301"/>
    <cellStyle name="표준 12 156" xfId="4302"/>
    <cellStyle name="표준 12 157" xfId="4303"/>
    <cellStyle name="표준 12 158" xfId="4304"/>
    <cellStyle name="표준 12 159" xfId="4305"/>
    <cellStyle name="표준 12 16" xfId="4306"/>
    <cellStyle name="표준 12 160" xfId="4307"/>
    <cellStyle name="표준 12 161" xfId="4308"/>
    <cellStyle name="표준 12 162" xfId="4309"/>
    <cellStyle name="표준 12 163" xfId="4310"/>
    <cellStyle name="표준 12 164" xfId="4311"/>
    <cellStyle name="표준 12 165" xfId="4312"/>
    <cellStyle name="표준 12 166" xfId="4313"/>
    <cellStyle name="표준 12 167" xfId="4314"/>
    <cellStyle name="표준 12 168" xfId="4315"/>
    <cellStyle name="표준 12 169" xfId="4316"/>
    <cellStyle name="표준 12 17" xfId="4317"/>
    <cellStyle name="표준 12 170" xfId="4318"/>
    <cellStyle name="표준 12 171" xfId="4319"/>
    <cellStyle name="표준 12 172" xfId="4320"/>
    <cellStyle name="표준 12 173" xfId="4321"/>
    <cellStyle name="표준 12 174" xfId="4322"/>
    <cellStyle name="표준 12 175" xfId="4323"/>
    <cellStyle name="표준 12 176" xfId="4324"/>
    <cellStyle name="표준 12 177" xfId="4325"/>
    <cellStyle name="표준 12 178" xfId="4326"/>
    <cellStyle name="표준 12 179" xfId="4327"/>
    <cellStyle name="표준 12 18" xfId="4328"/>
    <cellStyle name="표준 12 180" xfId="4329"/>
    <cellStyle name="표준 12 181" xfId="4330"/>
    <cellStyle name="표준 12 182" xfId="4331"/>
    <cellStyle name="표준 12 183" xfId="4332"/>
    <cellStyle name="표준 12 184" xfId="26281"/>
    <cellStyle name="표준 12 19" xfId="4333"/>
    <cellStyle name="표준 12 2" xfId="4334"/>
    <cellStyle name="표준 12 2 2" xfId="4335"/>
    <cellStyle name="표준 12 20" xfId="4336"/>
    <cellStyle name="표준 12 21" xfId="4337"/>
    <cellStyle name="표준 12 22" xfId="4338"/>
    <cellStyle name="표준 12 23" xfId="4339"/>
    <cellStyle name="표준 12 24" xfId="4340"/>
    <cellStyle name="표준 12 25" xfId="4341"/>
    <cellStyle name="표준 12 26" xfId="4342"/>
    <cellStyle name="표준 12 27" xfId="4343"/>
    <cellStyle name="표준 12 28" xfId="4344"/>
    <cellStyle name="표준 12 29" xfId="4345"/>
    <cellStyle name="표준 12 3" xfId="4346"/>
    <cellStyle name="표준 12 30" xfId="4347"/>
    <cellStyle name="표준 12 31" xfId="4348"/>
    <cellStyle name="표준 12 32" xfId="4349"/>
    <cellStyle name="표준 12 33" xfId="4350"/>
    <cellStyle name="표준 12 34" xfId="4351"/>
    <cellStyle name="표준 12 35" xfId="4352"/>
    <cellStyle name="표준 12 36" xfId="4353"/>
    <cellStyle name="표준 12 37" xfId="4354"/>
    <cellStyle name="표준 12 38" xfId="4355"/>
    <cellStyle name="표준 12 39" xfId="4356"/>
    <cellStyle name="표준 12 4" xfId="4357"/>
    <cellStyle name="표준 12 40" xfId="4358"/>
    <cellStyle name="표준 12 41" xfId="4359"/>
    <cellStyle name="표준 12 42" xfId="4360"/>
    <cellStyle name="표준 12 43" xfId="4361"/>
    <cellStyle name="표준 12 44" xfId="4362"/>
    <cellStyle name="표준 12 45" xfId="4363"/>
    <cellStyle name="표준 12 46" xfId="4364"/>
    <cellStyle name="표준 12 47" xfId="4365"/>
    <cellStyle name="표준 12 48" xfId="4366"/>
    <cellStyle name="표준 12 49" xfId="4367"/>
    <cellStyle name="표준 12 5" xfId="4368"/>
    <cellStyle name="표준 12 50" xfId="4369"/>
    <cellStyle name="표준 12 51" xfId="4370"/>
    <cellStyle name="표준 12 52" xfId="4371"/>
    <cellStyle name="표준 12 53" xfId="4372"/>
    <cellStyle name="표준 12 54" xfId="4373"/>
    <cellStyle name="표준 12 55" xfId="4374"/>
    <cellStyle name="표준 12 56" xfId="4375"/>
    <cellStyle name="표준 12 57" xfId="4376"/>
    <cellStyle name="표준 12 58" xfId="4377"/>
    <cellStyle name="표준 12 59" xfId="4378"/>
    <cellStyle name="표준 12 6" xfId="4379"/>
    <cellStyle name="표준 12 60" xfId="4380"/>
    <cellStyle name="표준 12 61" xfId="4381"/>
    <cellStyle name="표준 12 62" xfId="4382"/>
    <cellStyle name="표준 12 63" xfId="4383"/>
    <cellStyle name="표준 12 64" xfId="4384"/>
    <cellStyle name="표준 12 65" xfId="4385"/>
    <cellStyle name="표준 12 66" xfId="4386"/>
    <cellStyle name="표준 12 67" xfId="4387"/>
    <cellStyle name="표준 12 68" xfId="4388"/>
    <cellStyle name="표준 12 69" xfId="4389"/>
    <cellStyle name="표준 12 7" xfId="4390"/>
    <cellStyle name="표준 12 70" xfId="4391"/>
    <cellStyle name="표준 12 71" xfId="4392"/>
    <cellStyle name="표준 12 72" xfId="4393"/>
    <cellStyle name="표준 12 73" xfId="4394"/>
    <cellStyle name="표준 12 74" xfId="4395"/>
    <cellStyle name="표준 12 75" xfId="4396"/>
    <cellStyle name="표준 12 76" xfId="4397"/>
    <cellStyle name="표준 12 77" xfId="4398"/>
    <cellStyle name="표준 12 78" xfId="4399"/>
    <cellStyle name="표준 12 79" xfId="4400"/>
    <cellStyle name="표준 12 8" xfId="4401"/>
    <cellStyle name="표준 12 80" xfId="4402"/>
    <cellStyle name="표준 12 81" xfId="4403"/>
    <cellStyle name="표준 12 82" xfId="4404"/>
    <cellStyle name="표준 12 83" xfId="4405"/>
    <cellStyle name="표준 12 84" xfId="4406"/>
    <cellStyle name="표준 12 85" xfId="4407"/>
    <cellStyle name="표준 12 86" xfId="4408"/>
    <cellStyle name="표준 12 87" xfId="4409"/>
    <cellStyle name="표준 12 88" xfId="4410"/>
    <cellStyle name="표준 12 89" xfId="4411"/>
    <cellStyle name="표준 12 9" xfId="4412"/>
    <cellStyle name="표준 12 90" xfId="4413"/>
    <cellStyle name="표준 12 91" xfId="4414"/>
    <cellStyle name="표준 12 92" xfId="4415"/>
    <cellStyle name="표준 12 93" xfId="4416"/>
    <cellStyle name="표준 12 94" xfId="4417"/>
    <cellStyle name="표준 12 95" xfId="4418"/>
    <cellStyle name="표준 12 96" xfId="4419"/>
    <cellStyle name="표준 12 97" xfId="4420"/>
    <cellStyle name="표준 12 98" xfId="4421"/>
    <cellStyle name="표준 12 99" xfId="4422"/>
    <cellStyle name="표준 120" xfId="4423"/>
    <cellStyle name="표준 120 10" xfId="4424"/>
    <cellStyle name="표준 120 100" xfId="4425"/>
    <cellStyle name="표준 120 101" xfId="4426"/>
    <cellStyle name="표준 120 102" xfId="4427"/>
    <cellStyle name="표준 120 103" xfId="4428"/>
    <cellStyle name="표준 120 104" xfId="4429"/>
    <cellStyle name="표준 120 105" xfId="4430"/>
    <cellStyle name="표준 120 106" xfId="4431"/>
    <cellStyle name="표준 120 107" xfId="4432"/>
    <cellStyle name="표준 120 108" xfId="4433"/>
    <cellStyle name="표준 120 109" xfId="4434"/>
    <cellStyle name="표준 120 11" xfId="4435"/>
    <cellStyle name="표준 120 110" xfId="4436"/>
    <cellStyle name="표준 120 111" xfId="4437"/>
    <cellStyle name="표준 120 112" xfId="4438"/>
    <cellStyle name="표준 120 113" xfId="4439"/>
    <cellStyle name="표준 120 114" xfId="4440"/>
    <cellStyle name="표준 120 115" xfId="4441"/>
    <cellStyle name="표준 120 116" xfId="4442"/>
    <cellStyle name="표준 120 117" xfId="4443"/>
    <cellStyle name="표준 120 118" xfId="4444"/>
    <cellStyle name="표준 120 119" xfId="4445"/>
    <cellStyle name="표준 120 12" xfId="4446"/>
    <cellStyle name="표준 120 120" xfId="4447"/>
    <cellStyle name="표준 120 121" xfId="4448"/>
    <cellStyle name="표준 120 122" xfId="4449"/>
    <cellStyle name="표준 120 123" xfId="4450"/>
    <cellStyle name="표준 120 124" xfId="4451"/>
    <cellStyle name="표준 120 125" xfId="4452"/>
    <cellStyle name="표준 120 126" xfId="4453"/>
    <cellStyle name="표준 120 127" xfId="4454"/>
    <cellStyle name="표준 120 128" xfId="4455"/>
    <cellStyle name="표준 120 129" xfId="4456"/>
    <cellStyle name="표준 120 13" xfId="4457"/>
    <cellStyle name="표준 120 130" xfId="4458"/>
    <cellStyle name="표준 120 131" xfId="4459"/>
    <cellStyle name="표준 120 132" xfId="4460"/>
    <cellStyle name="표준 120 133" xfId="4461"/>
    <cellStyle name="표준 120 134" xfId="4462"/>
    <cellStyle name="표준 120 135" xfId="4463"/>
    <cellStyle name="표준 120 136" xfId="4464"/>
    <cellStyle name="표준 120 137" xfId="4465"/>
    <cellStyle name="표준 120 138" xfId="4466"/>
    <cellStyle name="표준 120 139" xfId="4467"/>
    <cellStyle name="표준 120 14" xfId="4468"/>
    <cellStyle name="표준 120 140" xfId="4469"/>
    <cellStyle name="표준 120 141" xfId="4470"/>
    <cellStyle name="표준 120 142" xfId="4471"/>
    <cellStyle name="표준 120 143" xfId="4472"/>
    <cellStyle name="표준 120 144" xfId="4473"/>
    <cellStyle name="표준 120 145" xfId="4474"/>
    <cellStyle name="표준 120 146" xfId="4475"/>
    <cellStyle name="표준 120 147" xfId="4476"/>
    <cellStyle name="표준 120 148" xfId="4477"/>
    <cellStyle name="표준 120 149" xfId="4478"/>
    <cellStyle name="표준 120 15" xfId="4479"/>
    <cellStyle name="표준 120 150" xfId="4480"/>
    <cellStyle name="표준 120 151" xfId="4481"/>
    <cellStyle name="표준 120 152" xfId="4482"/>
    <cellStyle name="표준 120 153" xfId="4483"/>
    <cellStyle name="표준 120 154" xfId="4484"/>
    <cellStyle name="표준 120 155" xfId="4485"/>
    <cellStyle name="표준 120 156" xfId="4486"/>
    <cellStyle name="표준 120 157" xfId="4487"/>
    <cellStyle name="표준 120 158" xfId="4488"/>
    <cellStyle name="표준 120 159" xfId="4489"/>
    <cellStyle name="표준 120 16" xfId="4490"/>
    <cellStyle name="표준 120 160" xfId="4491"/>
    <cellStyle name="표준 120 161" xfId="4492"/>
    <cellStyle name="표준 120 162" xfId="4493"/>
    <cellStyle name="표준 120 163" xfId="4494"/>
    <cellStyle name="표준 120 164" xfId="4495"/>
    <cellStyle name="표준 120 165" xfId="4496"/>
    <cellStyle name="표준 120 166" xfId="4497"/>
    <cellStyle name="표준 120 167" xfId="4498"/>
    <cellStyle name="표준 120 168" xfId="4499"/>
    <cellStyle name="표준 120 169" xfId="4500"/>
    <cellStyle name="표준 120 17" xfId="4501"/>
    <cellStyle name="표준 120 170" xfId="4502"/>
    <cellStyle name="표준 120 171" xfId="4503"/>
    <cellStyle name="표준 120 172" xfId="4504"/>
    <cellStyle name="표준 120 173" xfId="4505"/>
    <cellStyle name="표준 120 174" xfId="4506"/>
    <cellStyle name="표준 120 175" xfId="4507"/>
    <cellStyle name="표준 120 176" xfId="4508"/>
    <cellStyle name="표준 120 177" xfId="4509"/>
    <cellStyle name="표준 120 178" xfId="4510"/>
    <cellStyle name="표준 120 179" xfId="4511"/>
    <cellStyle name="표준 120 18" xfId="4512"/>
    <cellStyle name="표준 120 180" xfId="4513"/>
    <cellStyle name="표준 120 181" xfId="4514"/>
    <cellStyle name="표준 120 182" xfId="4515"/>
    <cellStyle name="표준 120 183" xfId="4516"/>
    <cellStyle name="표준 120 19" xfId="4517"/>
    <cellStyle name="표준 120 2" xfId="4518"/>
    <cellStyle name="표준 120 20" xfId="4519"/>
    <cellStyle name="표준 120 21" xfId="4520"/>
    <cellStyle name="표준 120 22" xfId="4521"/>
    <cellStyle name="표준 120 23" xfId="4522"/>
    <cellStyle name="표준 120 24" xfId="4523"/>
    <cellStyle name="표준 120 25" xfId="4524"/>
    <cellStyle name="표준 120 26" xfId="4525"/>
    <cellStyle name="표준 120 27" xfId="4526"/>
    <cellStyle name="표준 120 28" xfId="4527"/>
    <cellStyle name="표준 120 29" xfId="4528"/>
    <cellStyle name="표준 120 3" xfId="4529"/>
    <cellStyle name="표준 120 30" xfId="4530"/>
    <cellStyle name="표준 120 31" xfId="4531"/>
    <cellStyle name="표준 120 32" xfId="4532"/>
    <cellStyle name="표준 120 33" xfId="4533"/>
    <cellStyle name="표준 120 34" xfId="4534"/>
    <cellStyle name="표준 120 35" xfId="4535"/>
    <cellStyle name="표준 120 36" xfId="4536"/>
    <cellStyle name="표준 120 37" xfId="4537"/>
    <cellStyle name="표준 120 38" xfId="4538"/>
    <cellStyle name="표준 120 39" xfId="4539"/>
    <cellStyle name="표준 120 4" xfId="4540"/>
    <cellStyle name="표준 120 40" xfId="4541"/>
    <cellStyle name="표준 120 41" xfId="4542"/>
    <cellStyle name="표준 120 42" xfId="4543"/>
    <cellStyle name="표준 120 43" xfId="4544"/>
    <cellStyle name="표준 120 44" xfId="4545"/>
    <cellStyle name="표준 120 45" xfId="4546"/>
    <cellStyle name="표준 120 46" xfId="4547"/>
    <cellStyle name="표준 120 47" xfId="4548"/>
    <cellStyle name="표준 120 48" xfId="4549"/>
    <cellStyle name="표준 120 49" xfId="4550"/>
    <cellStyle name="표준 120 5" xfId="4551"/>
    <cellStyle name="표준 120 50" xfId="4552"/>
    <cellStyle name="표준 120 51" xfId="4553"/>
    <cellStyle name="표준 120 52" xfId="4554"/>
    <cellStyle name="표준 120 53" xfId="4555"/>
    <cellStyle name="표준 120 54" xfId="4556"/>
    <cellStyle name="표준 120 55" xfId="4557"/>
    <cellStyle name="표준 120 56" xfId="4558"/>
    <cellStyle name="표준 120 57" xfId="4559"/>
    <cellStyle name="표준 120 58" xfId="4560"/>
    <cellStyle name="표준 120 59" xfId="4561"/>
    <cellStyle name="표준 120 6" xfId="4562"/>
    <cellStyle name="표준 120 60" xfId="4563"/>
    <cellStyle name="표준 120 61" xfId="4564"/>
    <cellStyle name="표준 120 62" xfId="4565"/>
    <cellStyle name="표준 120 63" xfId="4566"/>
    <cellStyle name="표준 120 64" xfId="4567"/>
    <cellStyle name="표준 120 65" xfId="4568"/>
    <cellStyle name="표준 120 66" xfId="4569"/>
    <cellStyle name="표준 120 67" xfId="4570"/>
    <cellStyle name="표준 120 68" xfId="4571"/>
    <cellStyle name="표준 120 69" xfId="4572"/>
    <cellStyle name="표준 120 7" xfId="4573"/>
    <cellStyle name="표준 120 70" xfId="4574"/>
    <cellStyle name="표준 120 71" xfId="4575"/>
    <cellStyle name="표준 120 72" xfId="4576"/>
    <cellStyle name="표준 120 73" xfId="4577"/>
    <cellStyle name="표준 120 74" xfId="4578"/>
    <cellStyle name="표준 120 75" xfId="4579"/>
    <cellStyle name="표준 120 76" xfId="4580"/>
    <cellStyle name="표준 120 77" xfId="4581"/>
    <cellStyle name="표준 120 78" xfId="4582"/>
    <cellStyle name="표준 120 79" xfId="4583"/>
    <cellStyle name="표준 120 8" xfId="4584"/>
    <cellStyle name="표준 120 80" xfId="4585"/>
    <cellStyle name="표준 120 81" xfId="4586"/>
    <cellStyle name="표준 120 82" xfId="4587"/>
    <cellStyle name="표준 120 83" xfId="4588"/>
    <cellStyle name="표준 120 84" xfId="4589"/>
    <cellStyle name="표준 120 85" xfId="4590"/>
    <cellStyle name="표준 120 86" xfId="4591"/>
    <cellStyle name="표준 120 87" xfId="4592"/>
    <cellStyle name="표준 120 88" xfId="4593"/>
    <cellStyle name="표준 120 89" xfId="4594"/>
    <cellStyle name="표준 120 9" xfId="4595"/>
    <cellStyle name="표준 120 90" xfId="4596"/>
    <cellStyle name="표준 120 91" xfId="4597"/>
    <cellStyle name="표준 120 92" xfId="4598"/>
    <cellStyle name="표준 120 93" xfId="4599"/>
    <cellStyle name="표준 120 94" xfId="4600"/>
    <cellStyle name="표준 120 95" xfId="4601"/>
    <cellStyle name="표준 120 96" xfId="4602"/>
    <cellStyle name="표준 120 97" xfId="4603"/>
    <cellStyle name="표준 120 98" xfId="4604"/>
    <cellStyle name="표준 120 99" xfId="4605"/>
    <cellStyle name="표준 121" xfId="4606"/>
    <cellStyle name="표준 121 10" xfId="4607"/>
    <cellStyle name="표준 121 100" xfId="4608"/>
    <cellStyle name="표준 121 101" xfId="4609"/>
    <cellStyle name="표준 121 102" xfId="4610"/>
    <cellStyle name="표준 121 103" xfId="4611"/>
    <cellStyle name="표준 121 104" xfId="4612"/>
    <cellStyle name="표준 121 105" xfId="4613"/>
    <cellStyle name="표준 121 106" xfId="4614"/>
    <cellStyle name="표준 121 107" xfId="4615"/>
    <cellStyle name="표준 121 108" xfId="4616"/>
    <cellStyle name="표준 121 109" xfId="4617"/>
    <cellStyle name="표준 121 11" xfId="4618"/>
    <cellStyle name="표준 121 110" xfId="4619"/>
    <cellStyle name="표준 121 111" xfId="4620"/>
    <cellStyle name="표준 121 112" xfId="4621"/>
    <cellStyle name="표준 121 113" xfId="4622"/>
    <cellStyle name="표준 121 114" xfId="4623"/>
    <cellStyle name="표준 121 115" xfId="4624"/>
    <cellStyle name="표준 121 116" xfId="4625"/>
    <cellStyle name="표준 121 117" xfId="4626"/>
    <cellStyle name="표준 121 118" xfId="4627"/>
    <cellStyle name="표준 121 119" xfId="4628"/>
    <cellStyle name="표준 121 12" xfId="4629"/>
    <cellStyle name="표준 121 120" xfId="4630"/>
    <cellStyle name="표준 121 121" xfId="4631"/>
    <cellStyle name="표준 121 122" xfId="4632"/>
    <cellStyle name="표준 121 123" xfId="4633"/>
    <cellStyle name="표준 121 124" xfId="4634"/>
    <cellStyle name="표준 121 125" xfId="4635"/>
    <cellStyle name="표준 121 126" xfId="4636"/>
    <cellStyle name="표준 121 127" xfId="4637"/>
    <cellStyle name="표준 121 128" xfId="4638"/>
    <cellStyle name="표준 121 129" xfId="4639"/>
    <cellStyle name="표준 121 13" xfId="4640"/>
    <cellStyle name="표준 121 130" xfId="4641"/>
    <cellStyle name="표준 121 131" xfId="4642"/>
    <cellStyle name="표준 121 132" xfId="4643"/>
    <cellStyle name="표준 121 133" xfId="4644"/>
    <cellStyle name="표준 121 134" xfId="4645"/>
    <cellStyle name="표준 121 135" xfId="4646"/>
    <cellStyle name="표준 121 136" xfId="4647"/>
    <cellStyle name="표준 121 137" xfId="4648"/>
    <cellStyle name="표준 121 138" xfId="4649"/>
    <cellStyle name="표준 121 139" xfId="4650"/>
    <cellStyle name="표준 121 14" xfId="4651"/>
    <cellStyle name="표준 121 140" xfId="4652"/>
    <cellStyle name="표준 121 141" xfId="4653"/>
    <cellStyle name="표준 121 142" xfId="4654"/>
    <cellStyle name="표준 121 143" xfId="4655"/>
    <cellStyle name="표준 121 144" xfId="4656"/>
    <cellStyle name="표준 121 145" xfId="4657"/>
    <cellStyle name="표준 121 146" xfId="4658"/>
    <cellStyle name="표준 121 147" xfId="4659"/>
    <cellStyle name="표준 121 148" xfId="4660"/>
    <cellStyle name="표준 121 149" xfId="4661"/>
    <cellStyle name="표준 121 15" xfId="4662"/>
    <cellStyle name="표준 121 150" xfId="4663"/>
    <cellStyle name="표준 121 151" xfId="4664"/>
    <cellStyle name="표준 121 152" xfId="4665"/>
    <cellStyle name="표준 121 153" xfId="4666"/>
    <cellStyle name="표준 121 154" xfId="4667"/>
    <cellStyle name="표준 121 155" xfId="4668"/>
    <cellStyle name="표준 121 156" xfId="4669"/>
    <cellStyle name="표준 121 157" xfId="4670"/>
    <cellStyle name="표준 121 158" xfId="4671"/>
    <cellStyle name="표준 121 159" xfId="4672"/>
    <cellStyle name="표준 121 16" xfId="4673"/>
    <cellStyle name="표준 121 160" xfId="4674"/>
    <cellStyle name="표준 121 161" xfId="4675"/>
    <cellStyle name="표준 121 162" xfId="4676"/>
    <cellStyle name="표준 121 163" xfId="4677"/>
    <cellStyle name="표준 121 164" xfId="4678"/>
    <cellStyle name="표준 121 165" xfId="4679"/>
    <cellStyle name="표준 121 166" xfId="4680"/>
    <cellStyle name="표준 121 167" xfId="4681"/>
    <cellStyle name="표준 121 168" xfId="4682"/>
    <cellStyle name="표준 121 169" xfId="4683"/>
    <cellStyle name="표준 121 17" xfId="4684"/>
    <cellStyle name="표준 121 170" xfId="4685"/>
    <cellStyle name="표준 121 171" xfId="4686"/>
    <cellStyle name="표준 121 172" xfId="4687"/>
    <cellStyle name="표준 121 173" xfId="4688"/>
    <cellStyle name="표준 121 174" xfId="4689"/>
    <cellStyle name="표준 121 175" xfId="4690"/>
    <cellStyle name="표준 121 176" xfId="4691"/>
    <cellStyle name="표준 121 177" xfId="4692"/>
    <cellStyle name="표준 121 178" xfId="4693"/>
    <cellStyle name="표준 121 179" xfId="4694"/>
    <cellStyle name="표준 121 18" xfId="4695"/>
    <cellStyle name="표준 121 180" xfId="4696"/>
    <cellStyle name="표준 121 181" xfId="4697"/>
    <cellStyle name="표준 121 182" xfId="4698"/>
    <cellStyle name="표준 121 183" xfId="4699"/>
    <cellStyle name="표준 121 19" xfId="4700"/>
    <cellStyle name="표준 121 2" xfId="4701"/>
    <cellStyle name="표준 121 20" xfId="4702"/>
    <cellStyle name="표준 121 21" xfId="4703"/>
    <cellStyle name="표준 121 22" xfId="4704"/>
    <cellStyle name="표준 121 23" xfId="4705"/>
    <cellStyle name="표준 121 24" xfId="4706"/>
    <cellStyle name="표준 121 25" xfId="4707"/>
    <cellStyle name="표준 121 26" xfId="4708"/>
    <cellStyle name="표준 121 27" xfId="4709"/>
    <cellStyle name="표준 121 28" xfId="4710"/>
    <cellStyle name="표준 121 29" xfId="4711"/>
    <cellStyle name="표준 121 3" xfId="4712"/>
    <cellStyle name="표준 121 30" xfId="4713"/>
    <cellStyle name="표준 121 31" xfId="4714"/>
    <cellStyle name="표준 121 32" xfId="4715"/>
    <cellStyle name="표준 121 33" xfId="4716"/>
    <cellStyle name="표준 121 34" xfId="4717"/>
    <cellStyle name="표준 121 35" xfId="4718"/>
    <cellStyle name="표준 121 36" xfId="4719"/>
    <cellStyle name="표준 121 37" xfId="4720"/>
    <cellStyle name="표준 121 38" xfId="4721"/>
    <cellStyle name="표준 121 39" xfId="4722"/>
    <cellStyle name="표준 121 4" xfId="4723"/>
    <cellStyle name="표준 121 40" xfId="4724"/>
    <cellStyle name="표준 121 41" xfId="4725"/>
    <cellStyle name="표준 121 42" xfId="4726"/>
    <cellStyle name="표준 121 43" xfId="4727"/>
    <cellStyle name="표준 121 44" xfId="4728"/>
    <cellStyle name="표준 121 45" xfId="4729"/>
    <cellStyle name="표준 121 46" xfId="4730"/>
    <cellStyle name="표준 121 47" xfId="4731"/>
    <cellStyle name="표준 121 48" xfId="4732"/>
    <cellStyle name="표준 121 49" xfId="4733"/>
    <cellStyle name="표준 121 5" xfId="4734"/>
    <cellStyle name="표준 121 50" xfId="4735"/>
    <cellStyle name="표준 121 51" xfId="4736"/>
    <cellStyle name="표준 121 52" xfId="4737"/>
    <cellStyle name="표준 121 53" xfId="4738"/>
    <cellStyle name="표준 121 54" xfId="4739"/>
    <cellStyle name="표준 121 55" xfId="4740"/>
    <cellStyle name="표준 121 56" xfId="4741"/>
    <cellStyle name="표준 121 57" xfId="4742"/>
    <cellStyle name="표준 121 58" xfId="4743"/>
    <cellStyle name="표준 121 59" xfId="4744"/>
    <cellStyle name="표준 121 6" xfId="4745"/>
    <cellStyle name="표준 121 60" xfId="4746"/>
    <cellStyle name="표준 121 61" xfId="4747"/>
    <cellStyle name="표준 121 62" xfId="4748"/>
    <cellStyle name="표준 121 63" xfId="4749"/>
    <cellStyle name="표준 121 64" xfId="4750"/>
    <cellStyle name="표준 121 65" xfId="4751"/>
    <cellStyle name="표준 121 66" xfId="4752"/>
    <cellStyle name="표준 121 67" xfId="4753"/>
    <cellStyle name="표준 121 68" xfId="4754"/>
    <cellStyle name="표준 121 69" xfId="4755"/>
    <cellStyle name="표준 121 7" xfId="4756"/>
    <cellStyle name="표준 121 70" xfId="4757"/>
    <cellStyle name="표준 121 71" xfId="4758"/>
    <cellStyle name="표준 121 72" xfId="4759"/>
    <cellStyle name="표준 121 73" xfId="4760"/>
    <cellStyle name="표준 121 74" xfId="4761"/>
    <cellStyle name="표준 121 75" xfId="4762"/>
    <cellStyle name="표준 121 76" xfId="4763"/>
    <cellStyle name="표준 121 77" xfId="4764"/>
    <cellStyle name="표준 121 78" xfId="4765"/>
    <cellStyle name="표준 121 79" xfId="4766"/>
    <cellStyle name="표준 121 8" xfId="4767"/>
    <cellStyle name="표준 121 80" xfId="4768"/>
    <cellStyle name="표준 121 81" xfId="4769"/>
    <cellStyle name="표준 121 82" xfId="4770"/>
    <cellStyle name="표준 121 83" xfId="4771"/>
    <cellStyle name="표준 121 84" xfId="4772"/>
    <cellStyle name="표준 121 85" xfId="4773"/>
    <cellStyle name="표준 121 86" xfId="4774"/>
    <cellStyle name="표준 121 87" xfId="4775"/>
    <cellStyle name="표준 121 88" xfId="4776"/>
    <cellStyle name="표준 121 89" xfId="4777"/>
    <cellStyle name="표준 121 9" xfId="4778"/>
    <cellStyle name="표준 121 90" xfId="4779"/>
    <cellStyle name="표준 121 91" xfId="4780"/>
    <cellStyle name="표준 121 92" xfId="4781"/>
    <cellStyle name="표준 121 93" xfId="4782"/>
    <cellStyle name="표준 121 94" xfId="4783"/>
    <cellStyle name="표준 121 95" xfId="4784"/>
    <cellStyle name="표준 121 96" xfId="4785"/>
    <cellStyle name="표준 121 97" xfId="4786"/>
    <cellStyle name="표준 121 98" xfId="4787"/>
    <cellStyle name="표준 121 99" xfId="4788"/>
    <cellStyle name="표준 122" xfId="4789"/>
    <cellStyle name="표준 122 10" xfId="4790"/>
    <cellStyle name="표준 122 100" xfId="4791"/>
    <cellStyle name="표준 122 101" xfId="4792"/>
    <cellStyle name="표준 122 102" xfId="4793"/>
    <cellStyle name="표준 122 103" xfId="4794"/>
    <cellStyle name="표준 122 104" xfId="4795"/>
    <cellStyle name="표준 122 105" xfId="4796"/>
    <cellStyle name="표준 122 106" xfId="4797"/>
    <cellStyle name="표준 122 107" xfId="4798"/>
    <cellStyle name="표준 122 108" xfId="4799"/>
    <cellStyle name="표준 122 109" xfId="4800"/>
    <cellStyle name="표준 122 11" xfId="4801"/>
    <cellStyle name="표준 122 110" xfId="4802"/>
    <cellStyle name="표준 122 111" xfId="4803"/>
    <cellStyle name="표준 122 112" xfId="4804"/>
    <cellStyle name="표준 122 113" xfId="4805"/>
    <cellStyle name="표준 122 114" xfId="4806"/>
    <cellStyle name="표준 122 115" xfId="4807"/>
    <cellStyle name="표준 122 116" xfId="4808"/>
    <cellStyle name="표준 122 117" xfId="4809"/>
    <cellStyle name="표준 122 118" xfId="4810"/>
    <cellStyle name="표준 122 119" xfId="4811"/>
    <cellStyle name="표준 122 12" xfId="4812"/>
    <cellStyle name="표준 122 120" xfId="4813"/>
    <cellStyle name="표준 122 121" xfId="4814"/>
    <cellStyle name="표준 122 122" xfId="4815"/>
    <cellStyle name="표준 122 123" xfId="4816"/>
    <cellStyle name="표준 122 124" xfId="4817"/>
    <cellStyle name="표준 122 125" xfId="4818"/>
    <cellStyle name="표준 122 126" xfId="4819"/>
    <cellStyle name="표준 122 127" xfId="4820"/>
    <cellStyle name="표준 122 128" xfId="4821"/>
    <cellStyle name="표준 122 129" xfId="4822"/>
    <cellStyle name="표준 122 13" xfId="4823"/>
    <cellStyle name="표준 122 130" xfId="4824"/>
    <cellStyle name="표준 122 131" xfId="4825"/>
    <cellStyle name="표준 122 132" xfId="4826"/>
    <cellStyle name="표준 122 133" xfId="4827"/>
    <cellStyle name="표준 122 134" xfId="4828"/>
    <cellStyle name="표준 122 135" xfId="4829"/>
    <cellStyle name="표준 122 136" xfId="4830"/>
    <cellStyle name="표준 122 137" xfId="4831"/>
    <cellStyle name="표준 122 138" xfId="4832"/>
    <cellStyle name="표준 122 139" xfId="4833"/>
    <cellStyle name="표준 122 14" xfId="4834"/>
    <cellStyle name="표준 122 140" xfId="4835"/>
    <cellStyle name="표준 122 141" xfId="4836"/>
    <cellStyle name="표준 122 142" xfId="4837"/>
    <cellStyle name="표준 122 143" xfId="4838"/>
    <cellStyle name="표준 122 144" xfId="4839"/>
    <cellStyle name="표준 122 145" xfId="4840"/>
    <cellStyle name="표준 122 146" xfId="4841"/>
    <cellStyle name="표준 122 147" xfId="4842"/>
    <cellStyle name="표준 122 148" xfId="4843"/>
    <cellStyle name="표준 122 149" xfId="4844"/>
    <cellStyle name="표준 122 15" xfId="4845"/>
    <cellStyle name="표준 122 150" xfId="4846"/>
    <cellStyle name="표준 122 151" xfId="4847"/>
    <cellStyle name="표준 122 152" xfId="4848"/>
    <cellStyle name="표준 122 153" xfId="4849"/>
    <cellStyle name="표준 122 154" xfId="4850"/>
    <cellStyle name="표준 122 155" xfId="4851"/>
    <cellStyle name="표준 122 156" xfId="4852"/>
    <cellStyle name="표준 122 157" xfId="4853"/>
    <cellStyle name="표준 122 158" xfId="4854"/>
    <cellStyle name="표준 122 159" xfId="4855"/>
    <cellStyle name="표준 122 16" xfId="4856"/>
    <cellStyle name="표준 122 160" xfId="4857"/>
    <cellStyle name="표준 122 161" xfId="4858"/>
    <cellStyle name="표준 122 162" xfId="4859"/>
    <cellStyle name="표준 122 163" xfId="4860"/>
    <cellStyle name="표준 122 164" xfId="4861"/>
    <cellStyle name="표준 122 165" xfId="4862"/>
    <cellStyle name="표준 122 166" xfId="4863"/>
    <cellStyle name="표준 122 167" xfId="4864"/>
    <cellStyle name="표준 122 168" xfId="4865"/>
    <cellStyle name="표준 122 169" xfId="4866"/>
    <cellStyle name="표준 122 17" xfId="4867"/>
    <cellStyle name="표준 122 170" xfId="4868"/>
    <cellStyle name="표준 122 171" xfId="4869"/>
    <cellStyle name="표준 122 172" xfId="4870"/>
    <cellStyle name="표준 122 173" xfId="4871"/>
    <cellStyle name="표준 122 174" xfId="4872"/>
    <cellStyle name="표준 122 175" xfId="4873"/>
    <cellStyle name="표준 122 176" xfId="4874"/>
    <cellStyle name="표준 122 177" xfId="4875"/>
    <cellStyle name="표준 122 178" xfId="4876"/>
    <cellStyle name="표준 122 179" xfId="4877"/>
    <cellStyle name="표준 122 18" xfId="4878"/>
    <cellStyle name="표준 122 180" xfId="4879"/>
    <cellStyle name="표준 122 181" xfId="4880"/>
    <cellStyle name="표준 122 182" xfId="4881"/>
    <cellStyle name="표준 122 183" xfId="4882"/>
    <cellStyle name="표준 122 19" xfId="4883"/>
    <cellStyle name="표준 122 2" xfId="4884"/>
    <cellStyle name="표준 122 20" xfId="4885"/>
    <cellStyle name="표준 122 21" xfId="4886"/>
    <cellStyle name="표준 122 22" xfId="4887"/>
    <cellStyle name="표준 122 23" xfId="4888"/>
    <cellStyle name="표준 122 24" xfId="4889"/>
    <cellStyle name="표준 122 25" xfId="4890"/>
    <cellStyle name="표준 122 26" xfId="4891"/>
    <cellStyle name="표준 122 27" xfId="4892"/>
    <cellStyle name="표준 122 28" xfId="4893"/>
    <cellStyle name="표준 122 29" xfId="4894"/>
    <cellStyle name="표준 122 3" xfId="4895"/>
    <cellStyle name="표준 122 30" xfId="4896"/>
    <cellStyle name="표준 122 31" xfId="4897"/>
    <cellStyle name="표준 122 32" xfId="4898"/>
    <cellStyle name="표준 122 33" xfId="4899"/>
    <cellStyle name="표준 122 34" xfId="4900"/>
    <cellStyle name="표준 122 35" xfId="4901"/>
    <cellStyle name="표준 122 36" xfId="4902"/>
    <cellStyle name="표준 122 37" xfId="4903"/>
    <cellStyle name="표준 122 38" xfId="4904"/>
    <cellStyle name="표준 122 39" xfId="4905"/>
    <cellStyle name="표준 122 4" xfId="4906"/>
    <cellStyle name="표준 122 40" xfId="4907"/>
    <cellStyle name="표준 122 41" xfId="4908"/>
    <cellStyle name="표준 122 42" xfId="4909"/>
    <cellStyle name="표준 122 43" xfId="4910"/>
    <cellStyle name="표준 122 44" xfId="4911"/>
    <cellStyle name="표준 122 45" xfId="4912"/>
    <cellStyle name="표준 122 46" xfId="4913"/>
    <cellStyle name="표준 122 47" xfId="4914"/>
    <cellStyle name="표준 122 48" xfId="4915"/>
    <cellStyle name="표준 122 49" xfId="4916"/>
    <cellStyle name="표준 122 5" xfId="4917"/>
    <cellStyle name="표준 122 50" xfId="4918"/>
    <cellStyle name="표준 122 51" xfId="4919"/>
    <cellStyle name="표준 122 52" xfId="4920"/>
    <cellStyle name="표준 122 53" xfId="4921"/>
    <cellStyle name="표준 122 54" xfId="4922"/>
    <cellStyle name="표준 122 55" xfId="4923"/>
    <cellStyle name="표준 122 56" xfId="4924"/>
    <cellStyle name="표준 122 57" xfId="4925"/>
    <cellStyle name="표준 122 58" xfId="4926"/>
    <cellStyle name="표준 122 59" xfId="4927"/>
    <cellStyle name="표준 122 6" xfId="4928"/>
    <cellStyle name="표준 122 60" xfId="4929"/>
    <cellStyle name="표준 122 61" xfId="4930"/>
    <cellStyle name="표준 122 62" xfId="4931"/>
    <cellStyle name="표준 122 63" xfId="4932"/>
    <cellStyle name="표준 122 64" xfId="4933"/>
    <cellStyle name="표준 122 65" xfId="4934"/>
    <cellStyle name="표준 122 66" xfId="4935"/>
    <cellStyle name="표준 122 67" xfId="4936"/>
    <cellStyle name="표준 122 68" xfId="4937"/>
    <cellStyle name="표준 122 69" xfId="4938"/>
    <cellStyle name="표준 122 7" xfId="4939"/>
    <cellStyle name="표준 122 70" xfId="4940"/>
    <cellStyle name="표준 122 71" xfId="4941"/>
    <cellStyle name="표준 122 72" xfId="4942"/>
    <cellStyle name="표준 122 73" xfId="4943"/>
    <cellStyle name="표준 122 74" xfId="4944"/>
    <cellStyle name="표준 122 75" xfId="4945"/>
    <cellStyle name="표준 122 76" xfId="4946"/>
    <cellStyle name="표준 122 77" xfId="4947"/>
    <cellStyle name="표준 122 78" xfId="4948"/>
    <cellStyle name="표준 122 79" xfId="4949"/>
    <cellStyle name="표준 122 8" xfId="4950"/>
    <cellStyle name="표준 122 80" xfId="4951"/>
    <cellStyle name="표준 122 81" xfId="4952"/>
    <cellStyle name="표준 122 82" xfId="4953"/>
    <cellStyle name="표준 122 83" xfId="4954"/>
    <cellStyle name="표준 122 84" xfId="4955"/>
    <cellStyle name="표준 122 85" xfId="4956"/>
    <cellStyle name="표준 122 86" xfId="4957"/>
    <cellStyle name="표준 122 87" xfId="4958"/>
    <cellStyle name="표준 122 88" xfId="4959"/>
    <cellStyle name="표준 122 89" xfId="4960"/>
    <cellStyle name="표준 122 9" xfId="4961"/>
    <cellStyle name="표준 122 90" xfId="4962"/>
    <cellStyle name="표준 122 91" xfId="4963"/>
    <cellStyle name="표준 122 92" xfId="4964"/>
    <cellStyle name="표준 122 93" xfId="4965"/>
    <cellStyle name="표준 122 94" xfId="4966"/>
    <cellStyle name="표준 122 95" xfId="4967"/>
    <cellStyle name="표준 122 96" xfId="4968"/>
    <cellStyle name="표준 122 97" xfId="4969"/>
    <cellStyle name="표준 122 98" xfId="4970"/>
    <cellStyle name="표준 122 99" xfId="4971"/>
    <cellStyle name="표준 123" xfId="4972"/>
    <cellStyle name="표준 123 10" xfId="4973"/>
    <cellStyle name="표준 123 100" xfId="4974"/>
    <cellStyle name="표준 123 101" xfId="4975"/>
    <cellStyle name="표준 123 102" xfId="4976"/>
    <cellStyle name="표준 123 103" xfId="4977"/>
    <cellStyle name="표준 123 104" xfId="4978"/>
    <cellStyle name="표준 123 105" xfId="4979"/>
    <cellStyle name="표준 123 106" xfId="4980"/>
    <cellStyle name="표준 123 107" xfId="4981"/>
    <cellStyle name="표준 123 108" xfId="4982"/>
    <cellStyle name="표준 123 109" xfId="4983"/>
    <cellStyle name="표준 123 11" xfId="4984"/>
    <cellStyle name="표준 123 110" xfId="4985"/>
    <cellStyle name="표준 123 111" xfId="4986"/>
    <cellStyle name="표준 123 112" xfId="4987"/>
    <cellStyle name="표준 123 113" xfId="4988"/>
    <cellStyle name="표준 123 114" xfId="4989"/>
    <cellStyle name="표준 123 115" xfId="4990"/>
    <cellStyle name="표준 123 116" xfId="4991"/>
    <cellStyle name="표준 123 117" xfId="4992"/>
    <cellStyle name="표준 123 118" xfId="4993"/>
    <cellStyle name="표준 123 119" xfId="4994"/>
    <cellStyle name="표준 123 12" xfId="4995"/>
    <cellStyle name="표준 123 120" xfId="4996"/>
    <cellStyle name="표준 123 121" xfId="4997"/>
    <cellStyle name="표준 123 122" xfId="4998"/>
    <cellStyle name="표준 123 123" xfId="4999"/>
    <cellStyle name="표준 123 124" xfId="5000"/>
    <cellStyle name="표준 123 125" xfId="5001"/>
    <cellStyle name="표준 123 126" xfId="5002"/>
    <cellStyle name="표준 123 127" xfId="5003"/>
    <cellStyle name="표준 123 128" xfId="5004"/>
    <cellStyle name="표준 123 129" xfId="5005"/>
    <cellStyle name="표준 123 13" xfId="5006"/>
    <cellStyle name="표준 123 130" xfId="5007"/>
    <cellStyle name="표준 123 131" xfId="5008"/>
    <cellStyle name="표준 123 132" xfId="5009"/>
    <cellStyle name="표준 123 133" xfId="5010"/>
    <cellStyle name="표준 123 134" xfId="5011"/>
    <cellStyle name="표준 123 135" xfId="5012"/>
    <cellStyle name="표준 123 136" xfId="5013"/>
    <cellStyle name="표준 123 137" xfId="5014"/>
    <cellStyle name="표준 123 138" xfId="5015"/>
    <cellStyle name="표준 123 139" xfId="5016"/>
    <cellStyle name="표준 123 14" xfId="5017"/>
    <cellStyle name="표준 123 140" xfId="5018"/>
    <cellStyle name="표준 123 141" xfId="5019"/>
    <cellStyle name="표준 123 142" xfId="5020"/>
    <cellStyle name="표준 123 143" xfId="5021"/>
    <cellStyle name="표준 123 144" xfId="5022"/>
    <cellStyle name="표준 123 145" xfId="5023"/>
    <cellStyle name="표준 123 146" xfId="5024"/>
    <cellStyle name="표준 123 147" xfId="5025"/>
    <cellStyle name="표준 123 148" xfId="5026"/>
    <cellStyle name="표준 123 149" xfId="5027"/>
    <cellStyle name="표준 123 15" xfId="5028"/>
    <cellStyle name="표준 123 150" xfId="5029"/>
    <cellStyle name="표준 123 151" xfId="5030"/>
    <cellStyle name="표준 123 152" xfId="5031"/>
    <cellStyle name="표준 123 153" xfId="5032"/>
    <cellStyle name="표준 123 154" xfId="5033"/>
    <cellStyle name="표준 123 155" xfId="5034"/>
    <cellStyle name="표준 123 156" xfId="5035"/>
    <cellStyle name="표준 123 157" xfId="5036"/>
    <cellStyle name="표준 123 158" xfId="5037"/>
    <cellStyle name="표준 123 159" xfId="5038"/>
    <cellStyle name="표준 123 16" xfId="5039"/>
    <cellStyle name="표준 123 160" xfId="5040"/>
    <cellStyle name="표준 123 161" xfId="5041"/>
    <cellStyle name="표준 123 162" xfId="5042"/>
    <cellStyle name="표준 123 163" xfId="5043"/>
    <cellStyle name="표준 123 164" xfId="5044"/>
    <cellStyle name="표준 123 165" xfId="5045"/>
    <cellStyle name="표준 123 166" xfId="5046"/>
    <cellStyle name="표준 123 167" xfId="5047"/>
    <cellStyle name="표준 123 168" xfId="5048"/>
    <cellStyle name="표준 123 169" xfId="5049"/>
    <cellStyle name="표준 123 17" xfId="5050"/>
    <cellStyle name="표준 123 170" xfId="5051"/>
    <cellStyle name="표준 123 171" xfId="5052"/>
    <cellStyle name="표준 123 172" xfId="5053"/>
    <cellStyle name="표준 123 173" xfId="5054"/>
    <cellStyle name="표준 123 174" xfId="5055"/>
    <cellStyle name="표준 123 175" xfId="5056"/>
    <cellStyle name="표준 123 176" xfId="5057"/>
    <cellStyle name="표준 123 177" xfId="5058"/>
    <cellStyle name="표준 123 178" xfId="5059"/>
    <cellStyle name="표준 123 179" xfId="5060"/>
    <cellStyle name="표준 123 18" xfId="5061"/>
    <cellStyle name="표준 123 180" xfId="5062"/>
    <cellStyle name="표준 123 181" xfId="5063"/>
    <cellStyle name="표준 123 182" xfId="5064"/>
    <cellStyle name="표준 123 183" xfId="5065"/>
    <cellStyle name="표준 123 19" xfId="5066"/>
    <cellStyle name="표준 123 2" xfId="5067"/>
    <cellStyle name="표준 123 20" xfId="5068"/>
    <cellStyle name="표준 123 21" xfId="5069"/>
    <cellStyle name="표준 123 22" xfId="5070"/>
    <cellStyle name="표준 123 23" xfId="5071"/>
    <cellStyle name="표준 123 24" xfId="5072"/>
    <cellStyle name="표준 123 25" xfId="5073"/>
    <cellStyle name="표준 123 26" xfId="5074"/>
    <cellStyle name="표준 123 27" xfId="5075"/>
    <cellStyle name="표준 123 28" xfId="5076"/>
    <cellStyle name="표준 123 29" xfId="5077"/>
    <cellStyle name="표준 123 3" xfId="5078"/>
    <cellStyle name="표준 123 30" xfId="5079"/>
    <cellStyle name="표준 123 31" xfId="5080"/>
    <cellStyle name="표준 123 32" xfId="5081"/>
    <cellStyle name="표준 123 33" xfId="5082"/>
    <cellStyle name="표준 123 34" xfId="5083"/>
    <cellStyle name="표준 123 35" xfId="5084"/>
    <cellStyle name="표준 123 36" xfId="5085"/>
    <cellStyle name="표준 123 37" xfId="5086"/>
    <cellStyle name="표준 123 38" xfId="5087"/>
    <cellStyle name="표준 123 39" xfId="5088"/>
    <cellStyle name="표준 123 4" xfId="5089"/>
    <cellStyle name="표준 123 40" xfId="5090"/>
    <cellStyle name="표준 123 41" xfId="5091"/>
    <cellStyle name="표준 123 42" xfId="5092"/>
    <cellStyle name="표준 123 43" xfId="5093"/>
    <cellStyle name="표준 123 44" xfId="5094"/>
    <cellStyle name="표준 123 45" xfId="5095"/>
    <cellStyle name="표준 123 46" xfId="5096"/>
    <cellStyle name="표준 123 47" xfId="5097"/>
    <cellStyle name="표준 123 48" xfId="5098"/>
    <cellStyle name="표준 123 49" xfId="5099"/>
    <cellStyle name="표준 123 5" xfId="5100"/>
    <cellStyle name="표준 123 50" xfId="5101"/>
    <cellStyle name="표준 123 51" xfId="5102"/>
    <cellStyle name="표준 123 52" xfId="5103"/>
    <cellStyle name="표준 123 53" xfId="5104"/>
    <cellStyle name="표준 123 54" xfId="5105"/>
    <cellStyle name="표준 123 55" xfId="5106"/>
    <cellStyle name="표준 123 56" xfId="5107"/>
    <cellStyle name="표준 123 57" xfId="5108"/>
    <cellStyle name="표준 123 58" xfId="5109"/>
    <cellStyle name="표준 123 59" xfId="5110"/>
    <cellStyle name="표준 123 6" xfId="5111"/>
    <cellStyle name="표준 123 60" xfId="5112"/>
    <cellStyle name="표준 123 61" xfId="5113"/>
    <cellStyle name="표준 123 62" xfId="5114"/>
    <cellStyle name="표준 123 63" xfId="5115"/>
    <cellStyle name="표준 123 64" xfId="5116"/>
    <cellStyle name="표준 123 65" xfId="5117"/>
    <cellStyle name="표준 123 66" xfId="5118"/>
    <cellStyle name="표준 123 67" xfId="5119"/>
    <cellStyle name="표준 123 68" xfId="5120"/>
    <cellStyle name="표준 123 69" xfId="5121"/>
    <cellStyle name="표준 123 7" xfId="5122"/>
    <cellStyle name="표준 123 70" xfId="5123"/>
    <cellStyle name="표준 123 71" xfId="5124"/>
    <cellStyle name="표준 123 72" xfId="5125"/>
    <cellStyle name="표준 123 73" xfId="5126"/>
    <cellStyle name="표준 123 74" xfId="5127"/>
    <cellStyle name="표준 123 75" xfId="5128"/>
    <cellStyle name="표준 123 76" xfId="5129"/>
    <cellStyle name="표준 123 77" xfId="5130"/>
    <cellStyle name="표준 123 78" xfId="5131"/>
    <cellStyle name="표준 123 79" xfId="5132"/>
    <cellStyle name="표준 123 8" xfId="5133"/>
    <cellStyle name="표준 123 80" xfId="5134"/>
    <cellStyle name="표준 123 81" xfId="5135"/>
    <cellStyle name="표준 123 82" xfId="5136"/>
    <cellStyle name="표준 123 83" xfId="5137"/>
    <cellStyle name="표준 123 84" xfId="5138"/>
    <cellStyle name="표준 123 85" xfId="5139"/>
    <cellStyle name="표준 123 86" xfId="5140"/>
    <cellStyle name="표준 123 87" xfId="5141"/>
    <cellStyle name="표준 123 88" xfId="5142"/>
    <cellStyle name="표준 123 89" xfId="5143"/>
    <cellStyle name="표준 123 9" xfId="5144"/>
    <cellStyle name="표준 123 90" xfId="5145"/>
    <cellStyle name="표준 123 91" xfId="5146"/>
    <cellStyle name="표준 123 92" xfId="5147"/>
    <cellStyle name="표준 123 93" xfId="5148"/>
    <cellStyle name="표준 123 94" xfId="5149"/>
    <cellStyle name="표준 123 95" xfId="5150"/>
    <cellStyle name="표준 123 96" xfId="5151"/>
    <cellStyle name="표준 123 97" xfId="5152"/>
    <cellStyle name="표준 123 98" xfId="5153"/>
    <cellStyle name="표준 123 99" xfId="5154"/>
    <cellStyle name="표준 124" xfId="5155"/>
    <cellStyle name="표준 124 10" xfId="5156"/>
    <cellStyle name="표준 124 100" xfId="5157"/>
    <cellStyle name="표준 124 101" xfId="5158"/>
    <cellStyle name="표준 124 102" xfId="5159"/>
    <cellStyle name="표준 124 103" xfId="5160"/>
    <cellStyle name="표준 124 104" xfId="5161"/>
    <cellStyle name="표준 124 105" xfId="5162"/>
    <cellStyle name="표준 124 106" xfId="5163"/>
    <cellStyle name="표준 124 107" xfId="5164"/>
    <cellStyle name="표준 124 108" xfId="5165"/>
    <cellStyle name="표준 124 109" xfId="5166"/>
    <cellStyle name="표준 124 11" xfId="5167"/>
    <cellStyle name="표준 124 110" xfId="5168"/>
    <cellStyle name="표준 124 111" xfId="5169"/>
    <cellStyle name="표준 124 112" xfId="5170"/>
    <cellStyle name="표준 124 113" xfId="5171"/>
    <cellStyle name="표준 124 114" xfId="5172"/>
    <cellStyle name="표준 124 115" xfId="5173"/>
    <cellStyle name="표준 124 116" xfId="5174"/>
    <cellStyle name="표준 124 117" xfId="5175"/>
    <cellStyle name="표준 124 118" xfId="5176"/>
    <cellStyle name="표준 124 119" xfId="5177"/>
    <cellStyle name="표준 124 12" xfId="5178"/>
    <cellStyle name="표준 124 120" xfId="5179"/>
    <cellStyle name="표준 124 121" xfId="5180"/>
    <cellStyle name="표준 124 122" xfId="5181"/>
    <cellStyle name="표준 124 123" xfId="5182"/>
    <cellStyle name="표준 124 124" xfId="5183"/>
    <cellStyle name="표준 124 125" xfId="5184"/>
    <cellStyle name="표준 124 126" xfId="5185"/>
    <cellStyle name="표준 124 127" xfId="5186"/>
    <cellStyle name="표준 124 128" xfId="5187"/>
    <cellStyle name="표준 124 129" xfId="5188"/>
    <cellStyle name="표준 124 13" xfId="5189"/>
    <cellStyle name="표준 124 130" xfId="5190"/>
    <cellStyle name="표준 124 131" xfId="5191"/>
    <cellStyle name="표준 124 132" xfId="5192"/>
    <cellStyle name="표준 124 133" xfId="5193"/>
    <cellStyle name="표준 124 134" xfId="5194"/>
    <cellStyle name="표준 124 135" xfId="5195"/>
    <cellStyle name="표준 124 136" xfId="5196"/>
    <cellStyle name="표준 124 137" xfId="5197"/>
    <cellStyle name="표준 124 138" xfId="5198"/>
    <cellStyle name="표준 124 139" xfId="5199"/>
    <cellStyle name="표준 124 14" xfId="5200"/>
    <cellStyle name="표준 124 140" xfId="5201"/>
    <cellStyle name="표준 124 141" xfId="5202"/>
    <cellStyle name="표준 124 142" xfId="5203"/>
    <cellStyle name="표준 124 143" xfId="5204"/>
    <cellStyle name="표준 124 144" xfId="5205"/>
    <cellStyle name="표준 124 145" xfId="5206"/>
    <cellStyle name="표준 124 146" xfId="5207"/>
    <cellStyle name="표준 124 147" xfId="5208"/>
    <cellStyle name="표준 124 148" xfId="5209"/>
    <cellStyle name="표준 124 149" xfId="5210"/>
    <cellStyle name="표준 124 15" xfId="5211"/>
    <cellStyle name="표준 124 150" xfId="5212"/>
    <cellStyle name="표준 124 151" xfId="5213"/>
    <cellStyle name="표준 124 152" xfId="5214"/>
    <cellStyle name="표준 124 153" xfId="5215"/>
    <cellStyle name="표준 124 154" xfId="5216"/>
    <cellStyle name="표준 124 155" xfId="5217"/>
    <cellStyle name="표준 124 156" xfId="5218"/>
    <cellStyle name="표준 124 157" xfId="5219"/>
    <cellStyle name="표준 124 158" xfId="5220"/>
    <cellStyle name="표준 124 159" xfId="5221"/>
    <cellStyle name="표준 124 16" xfId="5222"/>
    <cellStyle name="표준 124 160" xfId="5223"/>
    <cellStyle name="표준 124 161" xfId="5224"/>
    <cellStyle name="표준 124 162" xfId="5225"/>
    <cellStyle name="표준 124 163" xfId="5226"/>
    <cellStyle name="표준 124 164" xfId="5227"/>
    <cellStyle name="표준 124 165" xfId="5228"/>
    <cellStyle name="표준 124 166" xfId="5229"/>
    <cellStyle name="표준 124 167" xfId="5230"/>
    <cellStyle name="표준 124 168" xfId="5231"/>
    <cellStyle name="표준 124 169" xfId="5232"/>
    <cellStyle name="표준 124 17" xfId="5233"/>
    <cellStyle name="표준 124 170" xfId="5234"/>
    <cellStyle name="표준 124 171" xfId="5235"/>
    <cellStyle name="표준 124 172" xfId="5236"/>
    <cellStyle name="표준 124 173" xfId="5237"/>
    <cellStyle name="표준 124 174" xfId="5238"/>
    <cellStyle name="표준 124 175" xfId="5239"/>
    <cellStyle name="표준 124 176" xfId="5240"/>
    <cellStyle name="표준 124 177" xfId="5241"/>
    <cellStyle name="표준 124 178" xfId="5242"/>
    <cellStyle name="표준 124 179" xfId="5243"/>
    <cellStyle name="표준 124 18" xfId="5244"/>
    <cellStyle name="표준 124 180" xfId="5245"/>
    <cellStyle name="표준 124 181" xfId="5246"/>
    <cellStyle name="표준 124 182" xfId="5247"/>
    <cellStyle name="표준 124 183" xfId="5248"/>
    <cellStyle name="표준 124 19" xfId="5249"/>
    <cellStyle name="표준 124 2" xfId="5250"/>
    <cellStyle name="표준 124 20" xfId="5251"/>
    <cellStyle name="표준 124 21" xfId="5252"/>
    <cellStyle name="표준 124 22" xfId="5253"/>
    <cellStyle name="표준 124 23" xfId="5254"/>
    <cellStyle name="표준 124 24" xfId="5255"/>
    <cellStyle name="표준 124 25" xfId="5256"/>
    <cellStyle name="표준 124 26" xfId="5257"/>
    <cellStyle name="표준 124 27" xfId="5258"/>
    <cellStyle name="표준 124 28" xfId="5259"/>
    <cellStyle name="표준 124 29" xfId="5260"/>
    <cellStyle name="표준 124 3" xfId="5261"/>
    <cellStyle name="표준 124 30" xfId="5262"/>
    <cellStyle name="표준 124 31" xfId="5263"/>
    <cellStyle name="표준 124 32" xfId="5264"/>
    <cellStyle name="표준 124 33" xfId="5265"/>
    <cellStyle name="표준 124 34" xfId="5266"/>
    <cellStyle name="표준 124 35" xfId="5267"/>
    <cellStyle name="표준 124 36" xfId="5268"/>
    <cellStyle name="표준 124 37" xfId="5269"/>
    <cellStyle name="표준 124 38" xfId="5270"/>
    <cellStyle name="표준 124 39" xfId="5271"/>
    <cellStyle name="표준 124 4" xfId="5272"/>
    <cellStyle name="표준 124 40" xfId="5273"/>
    <cellStyle name="표준 124 41" xfId="5274"/>
    <cellStyle name="표준 124 42" xfId="5275"/>
    <cellStyle name="표준 124 43" xfId="5276"/>
    <cellStyle name="표준 124 44" xfId="5277"/>
    <cellStyle name="표준 124 45" xfId="5278"/>
    <cellStyle name="표준 124 46" xfId="5279"/>
    <cellStyle name="표준 124 47" xfId="5280"/>
    <cellStyle name="표준 124 48" xfId="5281"/>
    <cellStyle name="표준 124 49" xfId="5282"/>
    <cellStyle name="표준 124 5" xfId="5283"/>
    <cellStyle name="표준 124 50" xfId="5284"/>
    <cellStyle name="표준 124 51" xfId="5285"/>
    <cellStyle name="표준 124 52" xfId="5286"/>
    <cellStyle name="표준 124 53" xfId="5287"/>
    <cellStyle name="표준 124 54" xfId="5288"/>
    <cellStyle name="표준 124 55" xfId="5289"/>
    <cellStyle name="표준 124 56" xfId="5290"/>
    <cellStyle name="표준 124 57" xfId="5291"/>
    <cellStyle name="표준 124 58" xfId="5292"/>
    <cellStyle name="표준 124 59" xfId="5293"/>
    <cellStyle name="표준 124 6" xfId="5294"/>
    <cellStyle name="표준 124 60" xfId="5295"/>
    <cellStyle name="표준 124 61" xfId="5296"/>
    <cellStyle name="표준 124 62" xfId="5297"/>
    <cellStyle name="표준 124 63" xfId="5298"/>
    <cellStyle name="표준 124 64" xfId="5299"/>
    <cellStyle name="표준 124 65" xfId="5300"/>
    <cellStyle name="표준 124 66" xfId="5301"/>
    <cellStyle name="표준 124 67" xfId="5302"/>
    <cellStyle name="표준 124 68" xfId="5303"/>
    <cellStyle name="표준 124 69" xfId="5304"/>
    <cellStyle name="표준 124 7" xfId="5305"/>
    <cellStyle name="표준 124 70" xfId="5306"/>
    <cellStyle name="표준 124 71" xfId="5307"/>
    <cellStyle name="표준 124 72" xfId="5308"/>
    <cellStyle name="표준 124 73" xfId="5309"/>
    <cellStyle name="표준 124 74" xfId="5310"/>
    <cellStyle name="표준 124 75" xfId="5311"/>
    <cellStyle name="표준 124 76" xfId="5312"/>
    <cellStyle name="표준 124 77" xfId="5313"/>
    <cellStyle name="표준 124 78" xfId="5314"/>
    <cellStyle name="표준 124 79" xfId="5315"/>
    <cellStyle name="표준 124 8" xfId="5316"/>
    <cellStyle name="표준 124 80" xfId="5317"/>
    <cellStyle name="표준 124 81" xfId="5318"/>
    <cellStyle name="표준 124 82" xfId="5319"/>
    <cellStyle name="표준 124 83" xfId="5320"/>
    <cellStyle name="표준 124 84" xfId="5321"/>
    <cellStyle name="표준 124 85" xfId="5322"/>
    <cellStyle name="표준 124 86" xfId="5323"/>
    <cellStyle name="표준 124 87" xfId="5324"/>
    <cellStyle name="표준 124 88" xfId="5325"/>
    <cellStyle name="표준 124 89" xfId="5326"/>
    <cellStyle name="표준 124 9" xfId="5327"/>
    <cellStyle name="표준 124 90" xfId="5328"/>
    <cellStyle name="표준 124 91" xfId="5329"/>
    <cellStyle name="표준 124 92" xfId="5330"/>
    <cellStyle name="표준 124 93" xfId="5331"/>
    <cellStyle name="표준 124 94" xfId="5332"/>
    <cellStyle name="표준 124 95" xfId="5333"/>
    <cellStyle name="표준 124 96" xfId="5334"/>
    <cellStyle name="표준 124 97" xfId="5335"/>
    <cellStyle name="표준 124 98" xfId="5336"/>
    <cellStyle name="표준 124 99" xfId="5337"/>
    <cellStyle name="표준 125" xfId="5338"/>
    <cellStyle name="표준 126" xfId="26005"/>
    <cellStyle name="표준 127" xfId="5339"/>
    <cellStyle name="표준 127 10" xfId="5340"/>
    <cellStyle name="표준 127 100" xfId="5341"/>
    <cellStyle name="표준 127 101" xfId="5342"/>
    <cellStyle name="표준 127 102" xfId="5343"/>
    <cellStyle name="표준 127 103" xfId="5344"/>
    <cellStyle name="표준 127 104" xfId="5345"/>
    <cellStyle name="표준 127 105" xfId="5346"/>
    <cellStyle name="표준 127 106" xfId="5347"/>
    <cellStyle name="표준 127 107" xfId="5348"/>
    <cellStyle name="표준 127 108" xfId="5349"/>
    <cellStyle name="표준 127 109" xfId="5350"/>
    <cellStyle name="표준 127 11" xfId="5351"/>
    <cellStyle name="표준 127 110" xfId="5352"/>
    <cellStyle name="표준 127 111" xfId="5353"/>
    <cellStyle name="표준 127 112" xfId="5354"/>
    <cellStyle name="표준 127 113" xfId="5355"/>
    <cellStyle name="표준 127 114" xfId="5356"/>
    <cellStyle name="표준 127 115" xfId="5357"/>
    <cellStyle name="표준 127 116" xfId="5358"/>
    <cellStyle name="표준 127 117" xfId="5359"/>
    <cellStyle name="표준 127 118" xfId="5360"/>
    <cellStyle name="표준 127 119" xfId="5361"/>
    <cellStyle name="표준 127 12" xfId="5362"/>
    <cellStyle name="표준 127 120" xfId="5363"/>
    <cellStyle name="표준 127 121" xfId="5364"/>
    <cellStyle name="표준 127 122" xfId="5365"/>
    <cellStyle name="표준 127 123" xfId="5366"/>
    <cellStyle name="표준 127 124" xfId="5367"/>
    <cellStyle name="표준 127 125" xfId="5368"/>
    <cellStyle name="표준 127 126" xfId="5369"/>
    <cellStyle name="표준 127 127" xfId="5370"/>
    <cellStyle name="표준 127 128" xfId="5371"/>
    <cellStyle name="표준 127 129" xfId="5372"/>
    <cellStyle name="표준 127 13" xfId="5373"/>
    <cellStyle name="표준 127 130" xfId="5374"/>
    <cellStyle name="표준 127 131" xfId="5375"/>
    <cellStyle name="표준 127 132" xfId="5376"/>
    <cellStyle name="표준 127 133" xfId="5377"/>
    <cellStyle name="표준 127 134" xfId="5378"/>
    <cellStyle name="표준 127 135" xfId="5379"/>
    <cellStyle name="표준 127 136" xfId="5380"/>
    <cellStyle name="표준 127 137" xfId="5381"/>
    <cellStyle name="표준 127 138" xfId="5382"/>
    <cellStyle name="표준 127 139" xfId="5383"/>
    <cellStyle name="표준 127 14" xfId="5384"/>
    <cellStyle name="표준 127 140" xfId="5385"/>
    <cellStyle name="표준 127 141" xfId="5386"/>
    <cellStyle name="표준 127 142" xfId="5387"/>
    <cellStyle name="표준 127 143" xfId="5388"/>
    <cellStyle name="표준 127 144" xfId="5389"/>
    <cellStyle name="표준 127 145" xfId="5390"/>
    <cellStyle name="표준 127 146" xfId="5391"/>
    <cellStyle name="표준 127 147" xfId="5392"/>
    <cellStyle name="표준 127 148" xfId="5393"/>
    <cellStyle name="표준 127 149" xfId="5394"/>
    <cellStyle name="표준 127 15" xfId="5395"/>
    <cellStyle name="표준 127 150" xfId="5396"/>
    <cellStyle name="표준 127 151" xfId="5397"/>
    <cellStyle name="표준 127 152" xfId="5398"/>
    <cellStyle name="표준 127 153" xfId="5399"/>
    <cellStyle name="표준 127 154" xfId="5400"/>
    <cellStyle name="표준 127 155" xfId="5401"/>
    <cellStyle name="표준 127 156" xfId="5402"/>
    <cellStyle name="표준 127 157" xfId="5403"/>
    <cellStyle name="표준 127 158" xfId="5404"/>
    <cellStyle name="표준 127 159" xfId="5405"/>
    <cellStyle name="표준 127 16" xfId="5406"/>
    <cellStyle name="표준 127 160" xfId="5407"/>
    <cellStyle name="표준 127 161" xfId="5408"/>
    <cellStyle name="표준 127 162" xfId="5409"/>
    <cellStyle name="표준 127 163" xfId="5410"/>
    <cellStyle name="표준 127 164" xfId="5411"/>
    <cellStyle name="표준 127 165" xfId="5412"/>
    <cellStyle name="표준 127 166" xfId="5413"/>
    <cellStyle name="표준 127 167" xfId="5414"/>
    <cellStyle name="표준 127 168" xfId="5415"/>
    <cellStyle name="표준 127 169" xfId="5416"/>
    <cellStyle name="표준 127 17" xfId="5417"/>
    <cellStyle name="표준 127 170" xfId="5418"/>
    <cellStyle name="표준 127 171" xfId="5419"/>
    <cellStyle name="표준 127 172" xfId="5420"/>
    <cellStyle name="표준 127 173" xfId="5421"/>
    <cellStyle name="표준 127 174" xfId="5422"/>
    <cellStyle name="표준 127 175" xfId="5423"/>
    <cellStyle name="표준 127 176" xfId="5424"/>
    <cellStyle name="표준 127 177" xfId="5425"/>
    <cellStyle name="표준 127 178" xfId="5426"/>
    <cellStyle name="표준 127 179" xfId="5427"/>
    <cellStyle name="표준 127 18" xfId="5428"/>
    <cellStyle name="표준 127 180" xfId="5429"/>
    <cellStyle name="표준 127 181" xfId="5430"/>
    <cellStyle name="표준 127 182" xfId="5431"/>
    <cellStyle name="표준 127 183" xfId="5432"/>
    <cellStyle name="표준 127 184" xfId="5433"/>
    <cellStyle name="표준 127 185" xfId="5434"/>
    <cellStyle name="표준 127 186" xfId="5435"/>
    <cellStyle name="표준 127 187" xfId="5436"/>
    <cellStyle name="표준 127 19" xfId="5437"/>
    <cellStyle name="표준 127 2" xfId="5438"/>
    <cellStyle name="표준 127 2 10" xfId="5439"/>
    <cellStyle name="표준 127 2 100" xfId="5440"/>
    <cellStyle name="표준 127 2 101" xfId="5441"/>
    <cellStyle name="표준 127 2 102" xfId="5442"/>
    <cellStyle name="표준 127 2 103" xfId="5443"/>
    <cellStyle name="표준 127 2 104" xfId="5444"/>
    <cellStyle name="표준 127 2 105" xfId="5445"/>
    <cellStyle name="표준 127 2 106" xfId="5446"/>
    <cellStyle name="표준 127 2 107" xfId="5447"/>
    <cellStyle name="표준 127 2 108" xfId="5448"/>
    <cellStyle name="표준 127 2 109" xfId="5449"/>
    <cellStyle name="표준 127 2 11" xfId="5450"/>
    <cellStyle name="표준 127 2 110" xfId="5451"/>
    <cellStyle name="표준 127 2 111" xfId="5452"/>
    <cellStyle name="표준 127 2 112" xfId="5453"/>
    <cellStyle name="표준 127 2 113" xfId="5454"/>
    <cellStyle name="표준 127 2 114" xfId="5455"/>
    <cellStyle name="표준 127 2 115" xfId="5456"/>
    <cellStyle name="표준 127 2 116" xfId="5457"/>
    <cellStyle name="표준 127 2 117" xfId="5458"/>
    <cellStyle name="표준 127 2 118" xfId="5459"/>
    <cellStyle name="표준 127 2 119" xfId="5460"/>
    <cellStyle name="표준 127 2 12" xfId="5461"/>
    <cellStyle name="표준 127 2 120" xfId="5462"/>
    <cellStyle name="표준 127 2 121" xfId="5463"/>
    <cellStyle name="표준 127 2 122" xfId="5464"/>
    <cellStyle name="표준 127 2 123" xfId="5465"/>
    <cellStyle name="표준 127 2 124" xfId="5466"/>
    <cellStyle name="표준 127 2 125" xfId="5467"/>
    <cellStyle name="표준 127 2 126" xfId="5468"/>
    <cellStyle name="표준 127 2 127" xfId="5469"/>
    <cellStyle name="표준 127 2 128" xfId="5470"/>
    <cellStyle name="표준 127 2 129" xfId="5471"/>
    <cellStyle name="표준 127 2 13" xfId="5472"/>
    <cellStyle name="표준 127 2 130" xfId="5473"/>
    <cellStyle name="표준 127 2 131" xfId="5474"/>
    <cellStyle name="표준 127 2 132" xfId="5475"/>
    <cellStyle name="표준 127 2 133" xfId="5476"/>
    <cellStyle name="표준 127 2 134" xfId="5477"/>
    <cellStyle name="표준 127 2 135" xfId="5478"/>
    <cellStyle name="표준 127 2 136" xfId="5479"/>
    <cellStyle name="표준 127 2 137" xfId="5480"/>
    <cellStyle name="표준 127 2 138" xfId="5481"/>
    <cellStyle name="표준 127 2 139" xfId="5482"/>
    <cellStyle name="표준 127 2 14" xfId="5483"/>
    <cellStyle name="표준 127 2 140" xfId="5484"/>
    <cellStyle name="표준 127 2 141" xfId="5485"/>
    <cellStyle name="표준 127 2 142" xfId="5486"/>
    <cellStyle name="표준 127 2 143" xfId="5487"/>
    <cellStyle name="표준 127 2 144" xfId="5488"/>
    <cellStyle name="표준 127 2 145" xfId="5489"/>
    <cellStyle name="표준 127 2 146" xfId="5490"/>
    <cellStyle name="표준 127 2 147" xfId="5491"/>
    <cellStyle name="표준 127 2 148" xfId="5492"/>
    <cellStyle name="표준 127 2 149" xfId="5493"/>
    <cellStyle name="표준 127 2 15" xfId="5494"/>
    <cellStyle name="표준 127 2 150" xfId="5495"/>
    <cellStyle name="표준 127 2 151" xfId="5496"/>
    <cellStyle name="표준 127 2 152" xfId="5497"/>
    <cellStyle name="표준 127 2 153" xfId="5498"/>
    <cellStyle name="표준 127 2 154" xfId="5499"/>
    <cellStyle name="표준 127 2 155" xfId="5500"/>
    <cellStyle name="표준 127 2 156" xfId="5501"/>
    <cellStyle name="표준 127 2 157" xfId="5502"/>
    <cellStyle name="표준 127 2 158" xfId="5503"/>
    <cellStyle name="표준 127 2 159" xfId="5504"/>
    <cellStyle name="표준 127 2 16" xfId="5505"/>
    <cellStyle name="표준 127 2 160" xfId="5506"/>
    <cellStyle name="표준 127 2 161" xfId="5507"/>
    <cellStyle name="표준 127 2 162" xfId="5508"/>
    <cellStyle name="표준 127 2 163" xfId="5509"/>
    <cellStyle name="표준 127 2 164" xfId="5510"/>
    <cellStyle name="표준 127 2 165" xfId="5511"/>
    <cellStyle name="표준 127 2 166" xfId="5512"/>
    <cellStyle name="표준 127 2 167" xfId="5513"/>
    <cellStyle name="표준 127 2 168" xfId="5514"/>
    <cellStyle name="표준 127 2 169" xfId="5515"/>
    <cellStyle name="표준 127 2 17" xfId="5516"/>
    <cellStyle name="표준 127 2 170" xfId="5517"/>
    <cellStyle name="표준 127 2 171" xfId="5518"/>
    <cellStyle name="표준 127 2 172" xfId="5519"/>
    <cellStyle name="표준 127 2 173" xfId="5520"/>
    <cellStyle name="표준 127 2 174" xfId="5521"/>
    <cellStyle name="표준 127 2 175" xfId="5522"/>
    <cellStyle name="표준 127 2 176" xfId="5523"/>
    <cellStyle name="표준 127 2 177" xfId="5524"/>
    <cellStyle name="표준 127 2 178" xfId="5525"/>
    <cellStyle name="표준 127 2 179" xfId="5526"/>
    <cellStyle name="표준 127 2 18" xfId="5527"/>
    <cellStyle name="표준 127 2 180" xfId="5528"/>
    <cellStyle name="표준 127 2 181" xfId="5529"/>
    <cellStyle name="표준 127 2 182" xfId="5530"/>
    <cellStyle name="표준 127 2 183" xfId="5531"/>
    <cellStyle name="표준 127 2 19" xfId="5532"/>
    <cellStyle name="표준 127 2 2" xfId="5533"/>
    <cellStyle name="표준 127 2 20" xfId="5534"/>
    <cellStyle name="표준 127 2 21" xfId="5535"/>
    <cellStyle name="표준 127 2 22" xfId="5536"/>
    <cellStyle name="표준 127 2 23" xfId="5537"/>
    <cellStyle name="표준 127 2 24" xfId="5538"/>
    <cellStyle name="표준 127 2 25" xfId="5539"/>
    <cellStyle name="표준 127 2 26" xfId="5540"/>
    <cellStyle name="표준 127 2 27" xfId="5541"/>
    <cellStyle name="표준 127 2 28" xfId="5542"/>
    <cellStyle name="표준 127 2 29" xfId="5543"/>
    <cellStyle name="표준 127 2 3" xfId="5544"/>
    <cellStyle name="표준 127 2 30" xfId="5545"/>
    <cellStyle name="표준 127 2 31" xfId="5546"/>
    <cellStyle name="표준 127 2 32" xfId="5547"/>
    <cellStyle name="표준 127 2 33" xfId="5548"/>
    <cellStyle name="표준 127 2 34" xfId="5549"/>
    <cellStyle name="표준 127 2 35" xfId="5550"/>
    <cellStyle name="표준 127 2 36" xfId="5551"/>
    <cellStyle name="표준 127 2 37" xfId="5552"/>
    <cellStyle name="표준 127 2 38" xfId="5553"/>
    <cellStyle name="표준 127 2 39" xfId="5554"/>
    <cellStyle name="표준 127 2 4" xfId="5555"/>
    <cellStyle name="표준 127 2 40" xfId="5556"/>
    <cellStyle name="표준 127 2 41" xfId="5557"/>
    <cellStyle name="표준 127 2 42" xfId="5558"/>
    <cellStyle name="표준 127 2 43" xfId="5559"/>
    <cellStyle name="표준 127 2 44" xfId="5560"/>
    <cellStyle name="표준 127 2 45" xfId="5561"/>
    <cellStyle name="표준 127 2 46" xfId="5562"/>
    <cellStyle name="표준 127 2 47" xfId="5563"/>
    <cellStyle name="표준 127 2 48" xfId="5564"/>
    <cellStyle name="표준 127 2 49" xfId="5565"/>
    <cellStyle name="표준 127 2 5" xfId="5566"/>
    <cellStyle name="표준 127 2 50" xfId="5567"/>
    <cellStyle name="표준 127 2 51" xfId="5568"/>
    <cellStyle name="표준 127 2 52" xfId="5569"/>
    <cellStyle name="표준 127 2 53" xfId="5570"/>
    <cellStyle name="표준 127 2 54" xfId="5571"/>
    <cellStyle name="표준 127 2 55" xfId="5572"/>
    <cellStyle name="표준 127 2 56" xfId="5573"/>
    <cellStyle name="표준 127 2 57" xfId="5574"/>
    <cellStyle name="표준 127 2 58" xfId="5575"/>
    <cellStyle name="표준 127 2 59" xfId="5576"/>
    <cellStyle name="표준 127 2 6" xfId="5577"/>
    <cellStyle name="표준 127 2 60" xfId="5578"/>
    <cellStyle name="표준 127 2 61" xfId="5579"/>
    <cellStyle name="표준 127 2 62" xfId="5580"/>
    <cellStyle name="표준 127 2 63" xfId="5581"/>
    <cellStyle name="표준 127 2 64" xfId="5582"/>
    <cellStyle name="표준 127 2 65" xfId="5583"/>
    <cellStyle name="표준 127 2 66" xfId="5584"/>
    <cellStyle name="표준 127 2 67" xfId="5585"/>
    <cellStyle name="표준 127 2 68" xfId="5586"/>
    <cellStyle name="표준 127 2 69" xfId="5587"/>
    <cellStyle name="표준 127 2 7" xfId="5588"/>
    <cellStyle name="표준 127 2 70" xfId="5589"/>
    <cellStyle name="표준 127 2 71" xfId="5590"/>
    <cellStyle name="표준 127 2 72" xfId="5591"/>
    <cellStyle name="표준 127 2 73" xfId="5592"/>
    <cellStyle name="표준 127 2 74" xfId="5593"/>
    <cellStyle name="표준 127 2 75" xfId="5594"/>
    <cellStyle name="표준 127 2 76" xfId="5595"/>
    <cellStyle name="표준 127 2 77" xfId="5596"/>
    <cellStyle name="표준 127 2 78" xfId="5597"/>
    <cellStyle name="표준 127 2 79" xfId="5598"/>
    <cellStyle name="표준 127 2 8" xfId="5599"/>
    <cellStyle name="표준 127 2 80" xfId="5600"/>
    <cellStyle name="표준 127 2 81" xfId="5601"/>
    <cellStyle name="표준 127 2 82" xfId="5602"/>
    <cellStyle name="표준 127 2 83" xfId="5603"/>
    <cellStyle name="표준 127 2 84" xfId="5604"/>
    <cellStyle name="표준 127 2 85" xfId="5605"/>
    <cellStyle name="표준 127 2 86" xfId="5606"/>
    <cellStyle name="표준 127 2 87" xfId="5607"/>
    <cellStyle name="표준 127 2 88" xfId="5608"/>
    <cellStyle name="표준 127 2 89" xfId="5609"/>
    <cellStyle name="표준 127 2 9" xfId="5610"/>
    <cellStyle name="표준 127 2 90" xfId="5611"/>
    <cellStyle name="표준 127 2 91" xfId="5612"/>
    <cellStyle name="표준 127 2 92" xfId="5613"/>
    <cellStyle name="표준 127 2 93" xfId="5614"/>
    <cellStyle name="표준 127 2 94" xfId="5615"/>
    <cellStyle name="표준 127 2 95" xfId="5616"/>
    <cellStyle name="표준 127 2 96" xfId="5617"/>
    <cellStyle name="표준 127 2 97" xfId="5618"/>
    <cellStyle name="표준 127 2 98" xfId="5619"/>
    <cellStyle name="표준 127 2 99" xfId="5620"/>
    <cellStyle name="표준 127 20" xfId="5621"/>
    <cellStyle name="표준 127 21" xfId="5622"/>
    <cellStyle name="표준 127 22" xfId="5623"/>
    <cellStyle name="표준 127 23" xfId="5624"/>
    <cellStyle name="표준 127 24" xfId="5625"/>
    <cellStyle name="표준 127 25" xfId="5626"/>
    <cellStyle name="표준 127 26" xfId="5627"/>
    <cellStyle name="표준 127 27" xfId="5628"/>
    <cellStyle name="표준 127 28" xfId="5629"/>
    <cellStyle name="표준 127 29" xfId="5630"/>
    <cellStyle name="표준 127 3" xfId="5631"/>
    <cellStyle name="표준 127 3 10" xfId="5632"/>
    <cellStyle name="표준 127 3 100" xfId="5633"/>
    <cellStyle name="표준 127 3 101" xfId="5634"/>
    <cellStyle name="표준 127 3 102" xfId="5635"/>
    <cellStyle name="표준 127 3 103" xfId="5636"/>
    <cellStyle name="표준 127 3 104" xfId="5637"/>
    <cellStyle name="표준 127 3 105" xfId="5638"/>
    <cellStyle name="표준 127 3 106" xfId="5639"/>
    <cellStyle name="표준 127 3 107" xfId="5640"/>
    <cellStyle name="표준 127 3 108" xfId="5641"/>
    <cellStyle name="표준 127 3 109" xfId="5642"/>
    <cellStyle name="표준 127 3 11" xfId="5643"/>
    <cellStyle name="표준 127 3 110" xfId="5644"/>
    <cellStyle name="표준 127 3 111" xfId="5645"/>
    <cellStyle name="표준 127 3 112" xfId="5646"/>
    <cellStyle name="표준 127 3 113" xfId="5647"/>
    <cellStyle name="표준 127 3 114" xfId="5648"/>
    <cellStyle name="표준 127 3 115" xfId="5649"/>
    <cellStyle name="표준 127 3 116" xfId="5650"/>
    <cellStyle name="표준 127 3 117" xfId="5651"/>
    <cellStyle name="표준 127 3 118" xfId="5652"/>
    <cellStyle name="표준 127 3 119" xfId="5653"/>
    <cellStyle name="표준 127 3 12" xfId="5654"/>
    <cellStyle name="표준 127 3 120" xfId="5655"/>
    <cellStyle name="표준 127 3 121" xfId="5656"/>
    <cellStyle name="표준 127 3 122" xfId="5657"/>
    <cellStyle name="표준 127 3 123" xfId="5658"/>
    <cellStyle name="표준 127 3 124" xfId="5659"/>
    <cellStyle name="표준 127 3 125" xfId="5660"/>
    <cellStyle name="표준 127 3 126" xfId="5661"/>
    <cellStyle name="표준 127 3 127" xfId="5662"/>
    <cellStyle name="표준 127 3 128" xfId="5663"/>
    <cellStyle name="표준 127 3 129" xfId="5664"/>
    <cellStyle name="표준 127 3 13" xfId="5665"/>
    <cellStyle name="표준 127 3 130" xfId="5666"/>
    <cellStyle name="표준 127 3 131" xfId="5667"/>
    <cellStyle name="표준 127 3 132" xfId="5668"/>
    <cellStyle name="표준 127 3 133" xfId="5669"/>
    <cellStyle name="표준 127 3 134" xfId="5670"/>
    <cellStyle name="표준 127 3 135" xfId="5671"/>
    <cellStyle name="표준 127 3 136" xfId="5672"/>
    <cellStyle name="표준 127 3 137" xfId="5673"/>
    <cellStyle name="표준 127 3 138" xfId="5674"/>
    <cellStyle name="표준 127 3 139" xfId="5675"/>
    <cellStyle name="표준 127 3 14" xfId="5676"/>
    <cellStyle name="표준 127 3 140" xfId="5677"/>
    <cellStyle name="표준 127 3 141" xfId="5678"/>
    <cellStyle name="표준 127 3 142" xfId="5679"/>
    <cellStyle name="표준 127 3 143" xfId="5680"/>
    <cellStyle name="표준 127 3 144" xfId="5681"/>
    <cellStyle name="표준 127 3 145" xfId="5682"/>
    <cellStyle name="표준 127 3 146" xfId="5683"/>
    <cellStyle name="표준 127 3 147" xfId="5684"/>
    <cellStyle name="표준 127 3 148" xfId="5685"/>
    <cellStyle name="표준 127 3 149" xfId="5686"/>
    <cellStyle name="표준 127 3 15" xfId="5687"/>
    <cellStyle name="표준 127 3 150" xfId="5688"/>
    <cellStyle name="표준 127 3 151" xfId="5689"/>
    <cellStyle name="표준 127 3 152" xfId="5690"/>
    <cellStyle name="표준 127 3 153" xfId="5691"/>
    <cellStyle name="표준 127 3 154" xfId="5692"/>
    <cellStyle name="표준 127 3 155" xfId="5693"/>
    <cellStyle name="표준 127 3 156" xfId="5694"/>
    <cellStyle name="표준 127 3 157" xfId="5695"/>
    <cellStyle name="표준 127 3 158" xfId="5696"/>
    <cellStyle name="표준 127 3 159" xfId="5697"/>
    <cellStyle name="표준 127 3 16" xfId="5698"/>
    <cellStyle name="표준 127 3 160" xfId="5699"/>
    <cellStyle name="표준 127 3 161" xfId="5700"/>
    <cellStyle name="표준 127 3 162" xfId="5701"/>
    <cellStyle name="표준 127 3 163" xfId="5702"/>
    <cellStyle name="표준 127 3 164" xfId="5703"/>
    <cellStyle name="표준 127 3 165" xfId="5704"/>
    <cellStyle name="표준 127 3 166" xfId="5705"/>
    <cellStyle name="표준 127 3 167" xfId="5706"/>
    <cellStyle name="표준 127 3 168" xfId="5707"/>
    <cellStyle name="표준 127 3 169" xfId="5708"/>
    <cellStyle name="표준 127 3 17" xfId="5709"/>
    <cellStyle name="표준 127 3 170" xfId="5710"/>
    <cellStyle name="표준 127 3 171" xfId="5711"/>
    <cellStyle name="표준 127 3 172" xfId="5712"/>
    <cellStyle name="표준 127 3 173" xfId="5713"/>
    <cellStyle name="표준 127 3 174" xfId="5714"/>
    <cellStyle name="표준 127 3 175" xfId="5715"/>
    <cellStyle name="표준 127 3 176" xfId="5716"/>
    <cellStyle name="표준 127 3 177" xfId="5717"/>
    <cellStyle name="표준 127 3 178" xfId="5718"/>
    <cellStyle name="표준 127 3 179" xfId="5719"/>
    <cellStyle name="표준 127 3 18" xfId="5720"/>
    <cellStyle name="표준 127 3 180" xfId="5721"/>
    <cellStyle name="표준 127 3 181" xfId="5722"/>
    <cellStyle name="표준 127 3 182" xfId="5723"/>
    <cellStyle name="표준 127 3 183" xfId="5724"/>
    <cellStyle name="표준 127 3 19" xfId="5725"/>
    <cellStyle name="표준 127 3 2" xfId="5726"/>
    <cellStyle name="표준 127 3 20" xfId="5727"/>
    <cellStyle name="표준 127 3 21" xfId="5728"/>
    <cellStyle name="표준 127 3 22" xfId="5729"/>
    <cellStyle name="표준 127 3 23" xfId="5730"/>
    <cellStyle name="표준 127 3 24" xfId="5731"/>
    <cellStyle name="표준 127 3 25" xfId="5732"/>
    <cellStyle name="표준 127 3 26" xfId="5733"/>
    <cellStyle name="표준 127 3 27" xfId="5734"/>
    <cellStyle name="표준 127 3 28" xfId="5735"/>
    <cellStyle name="표준 127 3 29" xfId="5736"/>
    <cellStyle name="표준 127 3 3" xfId="5737"/>
    <cellStyle name="표준 127 3 30" xfId="5738"/>
    <cellStyle name="표준 127 3 31" xfId="5739"/>
    <cellStyle name="표준 127 3 32" xfId="5740"/>
    <cellStyle name="표준 127 3 33" xfId="5741"/>
    <cellStyle name="표준 127 3 34" xfId="5742"/>
    <cellStyle name="표준 127 3 35" xfId="5743"/>
    <cellStyle name="표준 127 3 36" xfId="5744"/>
    <cellStyle name="표준 127 3 37" xfId="5745"/>
    <cellStyle name="표준 127 3 38" xfId="5746"/>
    <cellStyle name="표준 127 3 39" xfId="5747"/>
    <cellStyle name="표준 127 3 4" xfId="5748"/>
    <cellStyle name="표준 127 3 40" xfId="5749"/>
    <cellStyle name="표준 127 3 41" xfId="5750"/>
    <cellStyle name="표준 127 3 42" xfId="5751"/>
    <cellStyle name="표준 127 3 43" xfId="5752"/>
    <cellStyle name="표준 127 3 44" xfId="5753"/>
    <cellStyle name="표준 127 3 45" xfId="5754"/>
    <cellStyle name="표준 127 3 46" xfId="5755"/>
    <cellStyle name="표준 127 3 47" xfId="5756"/>
    <cellStyle name="표준 127 3 48" xfId="5757"/>
    <cellStyle name="표준 127 3 49" xfId="5758"/>
    <cellStyle name="표준 127 3 5" xfId="5759"/>
    <cellStyle name="표준 127 3 50" xfId="5760"/>
    <cellStyle name="표준 127 3 51" xfId="5761"/>
    <cellStyle name="표준 127 3 52" xfId="5762"/>
    <cellStyle name="표준 127 3 53" xfId="5763"/>
    <cellStyle name="표준 127 3 54" xfId="5764"/>
    <cellStyle name="표준 127 3 55" xfId="5765"/>
    <cellStyle name="표준 127 3 56" xfId="5766"/>
    <cellStyle name="표준 127 3 57" xfId="5767"/>
    <cellStyle name="표준 127 3 58" xfId="5768"/>
    <cellStyle name="표준 127 3 59" xfId="5769"/>
    <cellStyle name="표준 127 3 6" xfId="5770"/>
    <cellStyle name="표준 127 3 60" xfId="5771"/>
    <cellStyle name="표준 127 3 61" xfId="5772"/>
    <cellStyle name="표준 127 3 62" xfId="5773"/>
    <cellStyle name="표준 127 3 63" xfId="5774"/>
    <cellStyle name="표준 127 3 64" xfId="5775"/>
    <cellStyle name="표준 127 3 65" xfId="5776"/>
    <cellStyle name="표준 127 3 66" xfId="5777"/>
    <cellStyle name="표준 127 3 67" xfId="5778"/>
    <cellStyle name="표준 127 3 68" xfId="5779"/>
    <cellStyle name="표준 127 3 69" xfId="5780"/>
    <cellStyle name="표준 127 3 7" xfId="5781"/>
    <cellStyle name="표준 127 3 70" xfId="5782"/>
    <cellStyle name="표준 127 3 71" xfId="5783"/>
    <cellStyle name="표준 127 3 72" xfId="5784"/>
    <cellStyle name="표준 127 3 73" xfId="5785"/>
    <cellStyle name="표준 127 3 74" xfId="5786"/>
    <cellStyle name="표준 127 3 75" xfId="5787"/>
    <cellStyle name="표준 127 3 76" xfId="5788"/>
    <cellStyle name="표준 127 3 77" xfId="5789"/>
    <cellStyle name="표준 127 3 78" xfId="5790"/>
    <cellStyle name="표준 127 3 79" xfId="5791"/>
    <cellStyle name="표준 127 3 8" xfId="5792"/>
    <cellStyle name="표준 127 3 80" xfId="5793"/>
    <cellStyle name="표준 127 3 81" xfId="5794"/>
    <cellStyle name="표준 127 3 82" xfId="5795"/>
    <cellStyle name="표준 127 3 83" xfId="5796"/>
    <cellStyle name="표준 127 3 84" xfId="5797"/>
    <cellStyle name="표준 127 3 85" xfId="5798"/>
    <cellStyle name="표준 127 3 86" xfId="5799"/>
    <cellStyle name="표준 127 3 87" xfId="5800"/>
    <cellStyle name="표준 127 3 88" xfId="5801"/>
    <cellStyle name="표준 127 3 89" xfId="5802"/>
    <cellStyle name="표준 127 3 9" xfId="5803"/>
    <cellStyle name="표준 127 3 90" xfId="5804"/>
    <cellStyle name="표준 127 3 91" xfId="5805"/>
    <cellStyle name="표준 127 3 92" xfId="5806"/>
    <cellStyle name="표준 127 3 93" xfId="5807"/>
    <cellStyle name="표준 127 3 94" xfId="5808"/>
    <cellStyle name="표준 127 3 95" xfId="5809"/>
    <cellStyle name="표준 127 3 96" xfId="5810"/>
    <cellStyle name="표준 127 3 97" xfId="5811"/>
    <cellStyle name="표준 127 3 98" xfId="5812"/>
    <cellStyle name="표준 127 3 99" xfId="5813"/>
    <cellStyle name="표준 127 30" xfId="5814"/>
    <cellStyle name="표준 127 31" xfId="5815"/>
    <cellStyle name="표준 127 32" xfId="5816"/>
    <cellStyle name="표준 127 33" xfId="5817"/>
    <cellStyle name="표준 127 34" xfId="5818"/>
    <cellStyle name="표준 127 35" xfId="5819"/>
    <cellStyle name="표준 127 36" xfId="5820"/>
    <cellStyle name="표준 127 37" xfId="5821"/>
    <cellStyle name="표준 127 38" xfId="5822"/>
    <cellStyle name="표준 127 39" xfId="5823"/>
    <cellStyle name="표준 127 4" xfId="5824"/>
    <cellStyle name="표준 127 4 10" xfId="5825"/>
    <cellStyle name="표준 127 4 100" xfId="5826"/>
    <cellStyle name="표준 127 4 101" xfId="5827"/>
    <cellStyle name="표준 127 4 102" xfId="5828"/>
    <cellStyle name="표준 127 4 103" xfId="5829"/>
    <cellStyle name="표준 127 4 104" xfId="5830"/>
    <cellStyle name="표준 127 4 105" xfId="5831"/>
    <cellStyle name="표준 127 4 106" xfId="5832"/>
    <cellStyle name="표준 127 4 107" xfId="5833"/>
    <cellStyle name="표준 127 4 108" xfId="5834"/>
    <cellStyle name="표준 127 4 109" xfId="5835"/>
    <cellStyle name="표준 127 4 11" xfId="5836"/>
    <cellStyle name="표준 127 4 110" xfId="5837"/>
    <cellStyle name="표준 127 4 111" xfId="5838"/>
    <cellStyle name="표준 127 4 112" xfId="5839"/>
    <cellStyle name="표준 127 4 113" xfId="5840"/>
    <cellStyle name="표준 127 4 114" xfId="5841"/>
    <cellStyle name="표준 127 4 115" xfId="5842"/>
    <cellStyle name="표준 127 4 116" xfId="5843"/>
    <cellStyle name="표준 127 4 117" xfId="5844"/>
    <cellStyle name="표준 127 4 118" xfId="5845"/>
    <cellStyle name="표준 127 4 119" xfId="5846"/>
    <cellStyle name="표준 127 4 12" xfId="5847"/>
    <cellStyle name="표준 127 4 120" xfId="5848"/>
    <cellStyle name="표준 127 4 121" xfId="5849"/>
    <cellStyle name="표준 127 4 122" xfId="5850"/>
    <cellStyle name="표준 127 4 123" xfId="5851"/>
    <cellStyle name="표준 127 4 124" xfId="5852"/>
    <cellStyle name="표준 127 4 125" xfId="5853"/>
    <cellStyle name="표준 127 4 126" xfId="5854"/>
    <cellStyle name="표준 127 4 127" xfId="5855"/>
    <cellStyle name="표준 127 4 128" xfId="5856"/>
    <cellStyle name="표준 127 4 129" xfId="5857"/>
    <cellStyle name="표준 127 4 13" xfId="5858"/>
    <cellStyle name="표준 127 4 130" xfId="5859"/>
    <cellStyle name="표준 127 4 131" xfId="5860"/>
    <cellStyle name="표준 127 4 132" xfId="5861"/>
    <cellStyle name="표준 127 4 133" xfId="5862"/>
    <cellStyle name="표준 127 4 134" xfId="5863"/>
    <cellStyle name="표준 127 4 135" xfId="5864"/>
    <cellStyle name="표준 127 4 136" xfId="5865"/>
    <cellStyle name="표준 127 4 137" xfId="5866"/>
    <cellStyle name="표준 127 4 138" xfId="5867"/>
    <cellStyle name="표준 127 4 139" xfId="5868"/>
    <cellStyle name="표준 127 4 14" xfId="5869"/>
    <cellStyle name="표준 127 4 140" xfId="5870"/>
    <cellStyle name="표준 127 4 141" xfId="5871"/>
    <cellStyle name="표준 127 4 142" xfId="5872"/>
    <cellStyle name="표준 127 4 143" xfId="5873"/>
    <cellStyle name="표준 127 4 144" xfId="5874"/>
    <cellStyle name="표준 127 4 145" xfId="5875"/>
    <cellStyle name="표준 127 4 146" xfId="5876"/>
    <cellStyle name="표준 127 4 147" xfId="5877"/>
    <cellStyle name="표준 127 4 148" xfId="5878"/>
    <cellStyle name="표준 127 4 149" xfId="5879"/>
    <cellStyle name="표준 127 4 15" xfId="5880"/>
    <cellStyle name="표준 127 4 150" xfId="5881"/>
    <cellStyle name="표준 127 4 151" xfId="5882"/>
    <cellStyle name="표준 127 4 152" xfId="5883"/>
    <cellStyle name="표준 127 4 153" xfId="5884"/>
    <cellStyle name="표준 127 4 154" xfId="5885"/>
    <cellStyle name="표준 127 4 155" xfId="5886"/>
    <cellStyle name="표준 127 4 156" xfId="5887"/>
    <cellStyle name="표준 127 4 157" xfId="5888"/>
    <cellStyle name="표준 127 4 158" xfId="5889"/>
    <cellStyle name="표준 127 4 159" xfId="5890"/>
    <cellStyle name="표준 127 4 16" xfId="5891"/>
    <cellStyle name="표준 127 4 160" xfId="5892"/>
    <cellStyle name="표준 127 4 161" xfId="5893"/>
    <cellStyle name="표준 127 4 162" xfId="5894"/>
    <cellStyle name="표준 127 4 163" xfId="5895"/>
    <cellStyle name="표준 127 4 164" xfId="5896"/>
    <cellStyle name="표준 127 4 165" xfId="5897"/>
    <cellStyle name="표준 127 4 166" xfId="5898"/>
    <cellStyle name="표준 127 4 167" xfId="5899"/>
    <cellStyle name="표준 127 4 168" xfId="5900"/>
    <cellStyle name="표준 127 4 169" xfId="5901"/>
    <cellStyle name="표준 127 4 17" xfId="5902"/>
    <cellStyle name="표준 127 4 170" xfId="5903"/>
    <cellStyle name="표준 127 4 171" xfId="5904"/>
    <cellStyle name="표준 127 4 172" xfId="5905"/>
    <cellStyle name="표준 127 4 173" xfId="5906"/>
    <cellStyle name="표준 127 4 174" xfId="5907"/>
    <cellStyle name="표준 127 4 175" xfId="5908"/>
    <cellStyle name="표준 127 4 176" xfId="5909"/>
    <cellStyle name="표준 127 4 177" xfId="5910"/>
    <cellStyle name="표준 127 4 178" xfId="5911"/>
    <cellStyle name="표준 127 4 179" xfId="5912"/>
    <cellStyle name="표준 127 4 18" xfId="5913"/>
    <cellStyle name="표준 127 4 180" xfId="5914"/>
    <cellStyle name="표준 127 4 181" xfId="5915"/>
    <cellStyle name="표준 127 4 182" xfId="5916"/>
    <cellStyle name="표준 127 4 183" xfId="5917"/>
    <cellStyle name="표준 127 4 19" xfId="5918"/>
    <cellStyle name="표준 127 4 2" xfId="5919"/>
    <cellStyle name="표준 127 4 20" xfId="5920"/>
    <cellStyle name="표준 127 4 21" xfId="5921"/>
    <cellStyle name="표준 127 4 22" xfId="5922"/>
    <cellStyle name="표준 127 4 23" xfId="5923"/>
    <cellStyle name="표준 127 4 24" xfId="5924"/>
    <cellStyle name="표준 127 4 25" xfId="5925"/>
    <cellStyle name="표준 127 4 26" xfId="5926"/>
    <cellStyle name="표준 127 4 27" xfId="5927"/>
    <cellStyle name="표준 127 4 28" xfId="5928"/>
    <cellStyle name="표준 127 4 29" xfId="5929"/>
    <cellStyle name="표준 127 4 3" xfId="5930"/>
    <cellStyle name="표준 127 4 30" xfId="5931"/>
    <cellStyle name="표준 127 4 31" xfId="5932"/>
    <cellStyle name="표준 127 4 32" xfId="5933"/>
    <cellStyle name="표준 127 4 33" xfId="5934"/>
    <cellStyle name="표준 127 4 34" xfId="5935"/>
    <cellStyle name="표준 127 4 35" xfId="5936"/>
    <cellStyle name="표준 127 4 36" xfId="5937"/>
    <cellStyle name="표준 127 4 37" xfId="5938"/>
    <cellStyle name="표준 127 4 38" xfId="5939"/>
    <cellStyle name="표준 127 4 39" xfId="5940"/>
    <cellStyle name="표준 127 4 4" xfId="5941"/>
    <cellStyle name="표준 127 4 40" xfId="5942"/>
    <cellStyle name="표준 127 4 41" xfId="5943"/>
    <cellStyle name="표준 127 4 42" xfId="5944"/>
    <cellStyle name="표준 127 4 43" xfId="5945"/>
    <cellStyle name="표준 127 4 44" xfId="5946"/>
    <cellStyle name="표준 127 4 45" xfId="5947"/>
    <cellStyle name="표준 127 4 46" xfId="5948"/>
    <cellStyle name="표준 127 4 47" xfId="5949"/>
    <cellStyle name="표준 127 4 48" xfId="5950"/>
    <cellStyle name="표준 127 4 49" xfId="5951"/>
    <cellStyle name="표준 127 4 5" xfId="5952"/>
    <cellStyle name="표준 127 4 50" xfId="5953"/>
    <cellStyle name="표준 127 4 51" xfId="5954"/>
    <cellStyle name="표준 127 4 52" xfId="5955"/>
    <cellStyle name="표준 127 4 53" xfId="5956"/>
    <cellStyle name="표준 127 4 54" xfId="5957"/>
    <cellStyle name="표준 127 4 55" xfId="5958"/>
    <cellStyle name="표준 127 4 56" xfId="5959"/>
    <cellStyle name="표준 127 4 57" xfId="5960"/>
    <cellStyle name="표준 127 4 58" xfId="5961"/>
    <cellStyle name="표준 127 4 59" xfId="5962"/>
    <cellStyle name="표준 127 4 6" xfId="5963"/>
    <cellStyle name="표준 127 4 60" xfId="5964"/>
    <cellStyle name="표준 127 4 61" xfId="5965"/>
    <cellStyle name="표준 127 4 62" xfId="5966"/>
    <cellStyle name="표준 127 4 63" xfId="5967"/>
    <cellStyle name="표준 127 4 64" xfId="5968"/>
    <cellStyle name="표준 127 4 65" xfId="5969"/>
    <cellStyle name="표준 127 4 66" xfId="5970"/>
    <cellStyle name="표준 127 4 67" xfId="5971"/>
    <cellStyle name="표준 127 4 68" xfId="5972"/>
    <cellStyle name="표준 127 4 69" xfId="5973"/>
    <cellStyle name="표준 127 4 7" xfId="5974"/>
    <cellStyle name="표준 127 4 70" xfId="5975"/>
    <cellStyle name="표준 127 4 71" xfId="5976"/>
    <cellStyle name="표준 127 4 72" xfId="5977"/>
    <cellStyle name="표준 127 4 73" xfId="5978"/>
    <cellStyle name="표준 127 4 74" xfId="5979"/>
    <cellStyle name="표준 127 4 75" xfId="5980"/>
    <cellStyle name="표준 127 4 76" xfId="5981"/>
    <cellStyle name="표준 127 4 77" xfId="5982"/>
    <cellStyle name="표준 127 4 78" xfId="5983"/>
    <cellStyle name="표준 127 4 79" xfId="5984"/>
    <cellStyle name="표준 127 4 8" xfId="5985"/>
    <cellStyle name="표준 127 4 80" xfId="5986"/>
    <cellStyle name="표준 127 4 81" xfId="5987"/>
    <cellStyle name="표준 127 4 82" xfId="5988"/>
    <cellStyle name="표준 127 4 83" xfId="5989"/>
    <cellStyle name="표준 127 4 84" xfId="5990"/>
    <cellStyle name="표준 127 4 85" xfId="5991"/>
    <cellStyle name="표준 127 4 86" xfId="5992"/>
    <cellStyle name="표준 127 4 87" xfId="5993"/>
    <cellStyle name="표준 127 4 88" xfId="5994"/>
    <cellStyle name="표준 127 4 89" xfId="5995"/>
    <cellStyle name="표준 127 4 9" xfId="5996"/>
    <cellStyle name="표준 127 4 90" xfId="5997"/>
    <cellStyle name="표준 127 4 91" xfId="5998"/>
    <cellStyle name="표준 127 4 92" xfId="5999"/>
    <cellStyle name="표준 127 4 93" xfId="6000"/>
    <cellStyle name="표준 127 4 94" xfId="6001"/>
    <cellStyle name="표준 127 4 95" xfId="6002"/>
    <cellStyle name="표준 127 4 96" xfId="6003"/>
    <cellStyle name="표준 127 4 97" xfId="6004"/>
    <cellStyle name="표준 127 4 98" xfId="6005"/>
    <cellStyle name="표준 127 4 99" xfId="6006"/>
    <cellStyle name="표준 127 40" xfId="6007"/>
    <cellStyle name="표준 127 41" xfId="6008"/>
    <cellStyle name="표준 127 42" xfId="6009"/>
    <cellStyle name="표준 127 43" xfId="6010"/>
    <cellStyle name="표준 127 44" xfId="6011"/>
    <cellStyle name="표준 127 45" xfId="6012"/>
    <cellStyle name="표준 127 46" xfId="6013"/>
    <cellStyle name="표준 127 47" xfId="6014"/>
    <cellStyle name="표준 127 48" xfId="6015"/>
    <cellStyle name="표준 127 49" xfId="6016"/>
    <cellStyle name="표준 127 5" xfId="6017"/>
    <cellStyle name="표준 127 5 10" xfId="6018"/>
    <cellStyle name="표준 127 5 100" xfId="6019"/>
    <cellStyle name="표준 127 5 101" xfId="6020"/>
    <cellStyle name="표준 127 5 102" xfId="6021"/>
    <cellStyle name="표준 127 5 103" xfId="6022"/>
    <cellStyle name="표준 127 5 104" xfId="6023"/>
    <cellStyle name="표준 127 5 105" xfId="6024"/>
    <cellStyle name="표준 127 5 106" xfId="6025"/>
    <cellStyle name="표준 127 5 107" xfId="6026"/>
    <cellStyle name="표준 127 5 108" xfId="6027"/>
    <cellStyle name="표준 127 5 109" xfId="6028"/>
    <cellStyle name="표준 127 5 11" xfId="6029"/>
    <cellStyle name="표준 127 5 110" xfId="6030"/>
    <cellStyle name="표준 127 5 111" xfId="6031"/>
    <cellStyle name="표준 127 5 112" xfId="6032"/>
    <cellStyle name="표준 127 5 113" xfId="6033"/>
    <cellStyle name="표준 127 5 114" xfId="6034"/>
    <cellStyle name="표준 127 5 115" xfId="6035"/>
    <cellStyle name="표준 127 5 116" xfId="6036"/>
    <cellStyle name="표준 127 5 117" xfId="6037"/>
    <cellStyle name="표준 127 5 118" xfId="6038"/>
    <cellStyle name="표준 127 5 119" xfId="6039"/>
    <cellStyle name="표준 127 5 12" xfId="6040"/>
    <cellStyle name="표준 127 5 120" xfId="6041"/>
    <cellStyle name="표준 127 5 121" xfId="6042"/>
    <cellStyle name="표준 127 5 122" xfId="6043"/>
    <cellStyle name="표준 127 5 123" xfId="6044"/>
    <cellStyle name="표준 127 5 124" xfId="6045"/>
    <cellStyle name="표준 127 5 125" xfId="6046"/>
    <cellStyle name="표준 127 5 126" xfId="6047"/>
    <cellStyle name="표준 127 5 127" xfId="6048"/>
    <cellStyle name="표준 127 5 128" xfId="6049"/>
    <cellStyle name="표준 127 5 129" xfId="6050"/>
    <cellStyle name="표준 127 5 13" xfId="6051"/>
    <cellStyle name="표준 127 5 130" xfId="6052"/>
    <cellStyle name="표준 127 5 131" xfId="6053"/>
    <cellStyle name="표준 127 5 132" xfId="6054"/>
    <cellStyle name="표준 127 5 133" xfId="6055"/>
    <cellStyle name="표준 127 5 134" xfId="6056"/>
    <cellStyle name="표준 127 5 135" xfId="6057"/>
    <cellStyle name="표준 127 5 136" xfId="6058"/>
    <cellStyle name="표준 127 5 137" xfId="6059"/>
    <cellStyle name="표준 127 5 138" xfId="6060"/>
    <cellStyle name="표준 127 5 139" xfId="6061"/>
    <cellStyle name="표준 127 5 14" xfId="6062"/>
    <cellStyle name="표준 127 5 140" xfId="6063"/>
    <cellStyle name="표준 127 5 141" xfId="6064"/>
    <cellStyle name="표준 127 5 142" xfId="6065"/>
    <cellStyle name="표준 127 5 143" xfId="6066"/>
    <cellStyle name="표준 127 5 144" xfId="6067"/>
    <cellStyle name="표준 127 5 145" xfId="6068"/>
    <cellStyle name="표준 127 5 146" xfId="6069"/>
    <cellStyle name="표준 127 5 147" xfId="6070"/>
    <cellStyle name="표준 127 5 148" xfId="6071"/>
    <cellStyle name="표준 127 5 149" xfId="6072"/>
    <cellStyle name="표준 127 5 15" xfId="6073"/>
    <cellStyle name="표준 127 5 150" xfId="6074"/>
    <cellStyle name="표준 127 5 151" xfId="6075"/>
    <cellStyle name="표준 127 5 152" xfId="6076"/>
    <cellStyle name="표준 127 5 153" xfId="6077"/>
    <cellStyle name="표준 127 5 154" xfId="6078"/>
    <cellStyle name="표준 127 5 155" xfId="6079"/>
    <cellStyle name="표준 127 5 156" xfId="6080"/>
    <cellStyle name="표준 127 5 157" xfId="6081"/>
    <cellStyle name="표준 127 5 158" xfId="6082"/>
    <cellStyle name="표준 127 5 159" xfId="6083"/>
    <cellStyle name="표준 127 5 16" xfId="6084"/>
    <cellStyle name="표준 127 5 160" xfId="6085"/>
    <cellStyle name="표준 127 5 161" xfId="6086"/>
    <cellStyle name="표준 127 5 162" xfId="6087"/>
    <cellStyle name="표준 127 5 163" xfId="6088"/>
    <cellStyle name="표준 127 5 164" xfId="6089"/>
    <cellStyle name="표준 127 5 165" xfId="6090"/>
    <cellStyle name="표준 127 5 166" xfId="6091"/>
    <cellStyle name="표준 127 5 167" xfId="6092"/>
    <cellStyle name="표준 127 5 168" xfId="6093"/>
    <cellStyle name="표준 127 5 169" xfId="6094"/>
    <cellStyle name="표준 127 5 17" xfId="6095"/>
    <cellStyle name="표준 127 5 170" xfId="6096"/>
    <cellStyle name="표준 127 5 171" xfId="6097"/>
    <cellStyle name="표준 127 5 172" xfId="6098"/>
    <cellStyle name="표준 127 5 173" xfId="6099"/>
    <cellStyle name="표준 127 5 174" xfId="6100"/>
    <cellStyle name="표준 127 5 175" xfId="6101"/>
    <cellStyle name="표준 127 5 176" xfId="6102"/>
    <cellStyle name="표준 127 5 177" xfId="6103"/>
    <cellStyle name="표준 127 5 178" xfId="6104"/>
    <cellStyle name="표준 127 5 179" xfId="6105"/>
    <cellStyle name="표준 127 5 18" xfId="6106"/>
    <cellStyle name="표준 127 5 180" xfId="6107"/>
    <cellStyle name="표준 127 5 181" xfId="6108"/>
    <cellStyle name="표준 127 5 182" xfId="6109"/>
    <cellStyle name="표준 127 5 183" xfId="6110"/>
    <cellStyle name="표준 127 5 19" xfId="6111"/>
    <cellStyle name="표준 127 5 2" xfId="6112"/>
    <cellStyle name="표준 127 5 20" xfId="6113"/>
    <cellStyle name="표준 127 5 21" xfId="6114"/>
    <cellStyle name="표준 127 5 22" xfId="6115"/>
    <cellStyle name="표준 127 5 23" xfId="6116"/>
    <cellStyle name="표준 127 5 24" xfId="6117"/>
    <cellStyle name="표준 127 5 25" xfId="6118"/>
    <cellStyle name="표준 127 5 26" xfId="6119"/>
    <cellStyle name="표준 127 5 27" xfId="6120"/>
    <cellStyle name="표준 127 5 28" xfId="6121"/>
    <cellStyle name="표준 127 5 29" xfId="6122"/>
    <cellStyle name="표준 127 5 3" xfId="6123"/>
    <cellStyle name="표준 127 5 30" xfId="6124"/>
    <cellStyle name="표준 127 5 31" xfId="6125"/>
    <cellStyle name="표준 127 5 32" xfId="6126"/>
    <cellStyle name="표준 127 5 33" xfId="6127"/>
    <cellStyle name="표준 127 5 34" xfId="6128"/>
    <cellStyle name="표준 127 5 35" xfId="6129"/>
    <cellStyle name="표준 127 5 36" xfId="6130"/>
    <cellStyle name="표준 127 5 37" xfId="6131"/>
    <cellStyle name="표준 127 5 38" xfId="6132"/>
    <cellStyle name="표준 127 5 39" xfId="6133"/>
    <cellStyle name="표준 127 5 4" xfId="6134"/>
    <cellStyle name="표준 127 5 40" xfId="6135"/>
    <cellStyle name="표준 127 5 41" xfId="6136"/>
    <cellStyle name="표준 127 5 42" xfId="6137"/>
    <cellStyle name="표준 127 5 43" xfId="6138"/>
    <cellStyle name="표준 127 5 44" xfId="6139"/>
    <cellStyle name="표준 127 5 45" xfId="6140"/>
    <cellStyle name="표준 127 5 46" xfId="6141"/>
    <cellStyle name="표준 127 5 47" xfId="6142"/>
    <cellStyle name="표준 127 5 48" xfId="6143"/>
    <cellStyle name="표준 127 5 49" xfId="6144"/>
    <cellStyle name="표준 127 5 5" xfId="6145"/>
    <cellStyle name="표준 127 5 50" xfId="6146"/>
    <cellStyle name="표준 127 5 51" xfId="6147"/>
    <cellStyle name="표준 127 5 52" xfId="6148"/>
    <cellStyle name="표준 127 5 53" xfId="6149"/>
    <cellStyle name="표준 127 5 54" xfId="6150"/>
    <cellStyle name="표준 127 5 55" xfId="6151"/>
    <cellStyle name="표준 127 5 56" xfId="6152"/>
    <cellStyle name="표준 127 5 57" xfId="6153"/>
    <cellStyle name="표준 127 5 58" xfId="6154"/>
    <cellStyle name="표준 127 5 59" xfId="6155"/>
    <cellStyle name="표준 127 5 6" xfId="6156"/>
    <cellStyle name="표준 127 5 60" xfId="6157"/>
    <cellStyle name="표준 127 5 61" xfId="6158"/>
    <cellStyle name="표준 127 5 62" xfId="6159"/>
    <cellStyle name="표준 127 5 63" xfId="6160"/>
    <cellStyle name="표준 127 5 64" xfId="6161"/>
    <cellStyle name="표준 127 5 65" xfId="6162"/>
    <cellStyle name="표준 127 5 66" xfId="6163"/>
    <cellStyle name="표준 127 5 67" xfId="6164"/>
    <cellStyle name="표준 127 5 68" xfId="6165"/>
    <cellStyle name="표준 127 5 69" xfId="6166"/>
    <cellStyle name="표준 127 5 7" xfId="6167"/>
    <cellStyle name="표준 127 5 70" xfId="6168"/>
    <cellStyle name="표준 127 5 71" xfId="6169"/>
    <cellStyle name="표준 127 5 72" xfId="6170"/>
    <cellStyle name="표준 127 5 73" xfId="6171"/>
    <cellStyle name="표준 127 5 74" xfId="6172"/>
    <cellStyle name="표준 127 5 75" xfId="6173"/>
    <cellStyle name="표준 127 5 76" xfId="6174"/>
    <cellStyle name="표준 127 5 77" xfId="6175"/>
    <cellStyle name="표준 127 5 78" xfId="6176"/>
    <cellStyle name="표준 127 5 79" xfId="6177"/>
    <cellStyle name="표준 127 5 8" xfId="6178"/>
    <cellStyle name="표준 127 5 80" xfId="6179"/>
    <cellStyle name="표준 127 5 81" xfId="6180"/>
    <cellStyle name="표준 127 5 82" xfId="6181"/>
    <cellStyle name="표준 127 5 83" xfId="6182"/>
    <cellStyle name="표준 127 5 84" xfId="6183"/>
    <cellStyle name="표준 127 5 85" xfId="6184"/>
    <cellStyle name="표준 127 5 86" xfId="6185"/>
    <cellStyle name="표준 127 5 87" xfId="6186"/>
    <cellStyle name="표준 127 5 88" xfId="6187"/>
    <cellStyle name="표준 127 5 89" xfId="6188"/>
    <cellStyle name="표준 127 5 9" xfId="6189"/>
    <cellStyle name="표준 127 5 90" xfId="6190"/>
    <cellStyle name="표준 127 5 91" xfId="6191"/>
    <cellStyle name="표준 127 5 92" xfId="6192"/>
    <cellStyle name="표준 127 5 93" xfId="6193"/>
    <cellStyle name="표준 127 5 94" xfId="6194"/>
    <cellStyle name="표준 127 5 95" xfId="6195"/>
    <cellStyle name="표준 127 5 96" xfId="6196"/>
    <cellStyle name="표준 127 5 97" xfId="6197"/>
    <cellStyle name="표준 127 5 98" xfId="6198"/>
    <cellStyle name="표준 127 5 99" xfId="6199"/>
    <cellStyle name="표준 127 50" xfId="6200"/>
    <cellStyle name="표준 127 51" xfId="6201"/>
    <cellStyle name="표준 127 52" xfId="6202"/>
    <cellStyle name="표준 127 53" xfId="6203"/>
    <cellStyle name="표준 127 54" xfId="6204"/>
    <cellStyle name="표준 127 55" xfId="6205"/>
    <cellStyle name="표준 127 56" xfId="6206"/>
    <cellStyle name="표준 127 57" xfId="6207"/>
    <cellStyle name="표준 127 58" xfId="6208"/>
    <cellStyle name="표준 127 59" xfId="6209"/>
    <cellStyle name="표준 127 6" xfId="6210"/>
    <cellStyle name="표준 127 60" xfId="6211"/>
    <cellStyle name="표준 127 61" xfId="6212"/>
    <cellStyle name="표준 127 62" xfId="6213"/>
    <cellStyle name="표준 127 63" xfId="6214"/>
    <cellStyle name="표준 127 64" xfId="6215"/>
    <cellStyle name="표준 127 65" xfId="6216"/>
    <cellStyle name="표준 127 66" xfId="6217"/>
    <cellStyle name="표준 127 67" xfId="6218"/>
    <cellStyle name="표준 127 68" xfId="6219"/>
    <cellStyle name="표준 127 69" xfId="6220"/>
    <cellStyle name="표준 127 7" xfId="6221"/>
    <cellStyle name="표준 127 70" xfId="6222"/>
    <cellStyle name="표준 127 71" xfId="6223"/>
    <cellStyle name="표준 127 72" xfId="6224"/>
    <cellStyle name="표준 127 73" xfId="6225"/>
    <cellStyle name="표준 127 74" xfId="6226"/>
    <cellStyle name="표준 127 75" xfId="6227"/>
    <cellStyle name="표준 127 76" xfId="6228"/>
    <cellStyle name="표준 127 77" xfId="6229"/>
    <cellStyle name="표준 127 78" xfId="6230"/>
    <cellStyle name="표준 127 79" xfId="6231"/>
    <cellStyle name="표준 127 8" xfId="6232"/>
    <cellStyle name="표준 127 80" xfId="6233"/>
    <cellStyle name="표준 127 81" xfId="6234"/>
    <cellStyle name="표준 127 82" xfId="6235"/>
    <cellStyle name="표준 127 83" xfId="6236"/>
    <cellStyle name="표준 127 84" xfId="6237"/>
    <cellStyle name="표준 127 85" xfId="6238"/>
    <cellStyle name="표준 127 86" xfId="6239"/>
    <cellStyle name="표준 127 87" xfId="6240"/>
    <cellStyle name="표준 127 88" xfId="6241"/>
    <cellStyle name="표준 127 89" xfId="6242"/>
    <cellStyle name="표준 127 9" xfId="6243"/>
    <cellStyle name="표준 127 90" xfId="6244"/>
    <cellStyle name="표준 127 91" xfId="6245"/>
    <cellStyle name="표준 127 92" xfId="6246"/>
    <cellStyle name="표준 127 93" xfId="6247"/>
    <cellStyle name="표준 127 94" xfId="6248"/>
    <cellStyle name="표준 127 95" xfId="6249"/>
    <cellStyle name="표준 127 96" xfId="6250"/>
    <cellStyle name="표준 127 97" xfId="6251"/>
    <cellStyle name="표준 127 98" xfId="6252"/>
    <cellStyle name="표준 127 99" xfId="6253"/>
    <cellStyle name="표준 128" xfId="6254"/>
    <cellStyle name="표준 128 10" xfId="6255"/>
    <cellStyle name="표준 128 100" xfId="6256"/>
    <cellStyle name="표준 128 101" xfId="6257"/>
    <cellStyle name="표준 128 102" xfId="6258"/>
    <cellStyle name="표준 128 103" xfId="6259"/>
    <cellStyle name="표준 128 104" xfId="6260"/>
    <cellStyle name="표준 128 105" xfId="6261"/>
    <cellStyle name="표준 128 106" xfId="6262"/>
    <cellStyle name="표준 128 107" xfId="6263"/>
    <cellStyle name="표준 128 108" xfId="6264"/>
    <cellStyle name="표준 128 109" xfId="6265"/>
    <cellStyle name="표준 128 11" xfId="6266"/>
    <cellStyle name="표준 128 110" xfId="6267"/>
    <cellStyle name="표준 128 111" xfId="6268"/>
    <cellStyle name="표준 128 112" xfId="6269"/>
    <cellStyle name="표준 128 113" xfId="6270"/>
    <cellStyle name="표준 128 114" xfId="6271"/>
    <cellStyle name="표준 128 115" xfId="6272"/>
    <cellStyle name="표준 128 116" xfId="6273"/>
    <cellStyle name="표준 128 117" xfId="6274"/>
    <cellStyle name="표준 128 118" xfId="6275"/>
    <cellStyle name="표준 128 119" xfId="6276"/>
    <cellStyle name="표준 128 12" xfId="6277"/>
    <cellStyle name="표준 128 120" xfId="6278"/>
    <cellStyle name="표준 128 121" xfId="6279"/>
    <cellStyle name="표준 128 122" xfId="6280"/>
    <cellStyle name="표준 128 123" xfId="6281"/>
    <cellStyle name="표준 128 124" xfId="6282"/>
    <cellStyle name="표준 128 125" xfId="6283"/>
    <cellStyle name="표준 128 126" xfId="6284"/>
    <cellStyle name="표준 128 127" xfId="6285"/>
    <cellStyle name="표준 128 128" xfId="6286"/>
    <cellStyle name="표준 128 129" xfId="6287"/>
    <cellStyle name="표준 128 13" xfId="6288"/>
    <cellStyle name="표준 128 130" xfId="6289"/>
    <cellStyle name="표준 128 131" xfId="6290"/>
    <cellStyle name="표준 128 132" xfId="6291"/>
    <cellStyle name="표준 128 133" xfId="6292"/>
    <cellStyle name="표준 128 134" xfId="6293"/>
    <cellStyle name="표준 128 135" xfId="6294"/>
    <cellStyle name="표준 128 136" xfId="6295"/>
    <cellStyle name="표준 128 137" xfId="6296"/>
    <cellStyle name="표준 128 138" xfId="6297"/>
    <cellStyle name="표준 128 139" xfId="6298"/>
    <cellStyle name="표준 128 14" xfId="6299"/>
    <cellStyle name="표준 128 140" xfId="6300"/>
    <cellStyle name="표준 128 141" xfId="6301"/>
    <cellStyle name="표준 128 142" xfId="6302"/>
    <cellStyle name="표준 128 143" xfId="6303"/>
    <cellStyle name="표준 128 144" xfId="6304"/>
    <cellStyle name="표준 128 145" xfId="6305"/>
    <cellStyle name="표준 128 146" xfId="6306"/>
    <cellStyle name="표준 128 147" xfId="6307"/>
    <cellStyle name="표준 128 148" xfId="6308"/>
    <cellStyle name="표준 128 149" xfId="6309"/>
    <cellStyle name="표준 128 15" xfId="6310"/>
    <cellStyle name="표준 128 150" xfId="6311"/>
    <cellStyle name="표준 128 151" xfId="6312"/>
    <cellStyle name="표준 128 152" xfId="6313"/>
    <cellStyle name="표준 128 153" xfId="6314"/>
    <cellStyle name="표준 128 154" xfId="6315"/>
    <cellStyle name="표준 128 155" xfId="6316"/>
    <cellStyle name="표준 128 156" xfId="6317"/>
    <cellStyle name="표준 128 157" xfId="6318"/>
    <cellStyle name="표준 128 158" xfId="6319"/>
    <cellStyle name="표준 128 159" xfId="6320"/>
    <cellStyle name="표준 128 16" xfId="6321"/>
    <cellStyle name="표준 128 160" xfId="6322"/>
    <cellStyle name="표준 128 161" xfId="6323"/>
    <cellStyle name="표준 128 162" xfId="6324"/>
    <cellStyle name="표준 128 163" xfId="6325"/>
    <cellStyle name="표준 128 164" xfId="6326"/>
    <cellStyle name="표준 128 165" xfId="6327"/>
    <cellStyle name="표준 128 166" xfId="6328"/>
    <cellStyle name="표준 128 167" xfId="6329"/>
    <cellStyle name="표준 128 168" xfId="6330"/>
    <cellStyle name="표준 128 169" xfId="6331"/>
    <cellStyle name="표준 128 17" xfId="6332"/>
    <cellStyle name="표준 128 170" xfId="6333"/>
    <cellStyle name="표준 128 171" xfId="6334"/>
    <cellStyle name="표준 128 172" xfId="6335"/>
    <cellStyle name="표준 128 173" xfId="6336"/>
    <cellStyle name="표준 128 174" xfId="6337"/>
    <cellStyle name="표준 128 175" xfId="6338"/>
    <cellStyle name="표준 128 176" xfId="6339"/>
    <cellStyle name="표준 128 177" xfId="6340"/>
    <cellStyle name="표준 128 178" xfId="6341"/>
    <cellStyle name="표준 128 179" xfId="6342"/>
    <cellStyle name="표준 128 18" xfId="6343"/>
    <cellStyle name="표준 128 180" xfId="6344"/>
    <cellStyle name="표준 128 181" xfId="6345"/>
    <cellStyle name="표준 128 182" xfId="6346"/>
    <cellStyle name="표준 128 183" xfId="6347"/>
    <cellStyle name="표준 128 184" xfId="6348"/>
    <cellStyle name="표준 128 185" xfId="6349"/>
    <cellStyle name="표준 128 186" xfId="6350"/>
    <cellStyle name="표준 128 187" xfId="6351"/>
    <cellStyle name="표준 128 19" xfId="6352"/>
    <cellStyle name="표준 128 2" xfId="6353"/>
    <cellStyle name="표준 128 2 10" xfId="6354"/>
    <cellStyle name="표준 128 2 100" xfId="6355"/>
    <cellStyle name="표준 128 2 101" xfId="6356"/>
    <cellStyle name="표준 128 2 102" xfId="6357"/>
    <cellStyle name="표준 128 2 103" xfId="6358"/>
    <cellStyle name="표준 128 2 104" xfId="6359"/>
    <cellStyle name="표준 128 2 105" xfId="6360"/>
    <cellStyle name="표준 128 2 106" xfId="6361"/>
    <cellStyle name="표준 128 2 107" xfId="6362"/>
    <cellStyle name="표준 128 2 108" xfId="6363"/>
    <cellStyle name="표준 128 2 109" xfId="6364"/>
    <cellStyle name="표준 128 2 11" xfId="6365"/>
    <cellStyle name="표준 128 2 110" xfId="6366"/>
    <cellStyle name="표준 128 2 111" xfId="6367"/>
    <cellStyle name="표준 128 2 112" xfId="6368"/>
    <cellStyle name="표준 128 2 113" xfId="6369"/>
    <cellStyle name="표준 128 2 114" xfId="6370"/>
    <cellStyle name="표준 128 2 115" xfId="6371"/>
    <cellStyle name="표준 128 2 116" xfId="6372"/>
    <cellStyle name="표준 128 2 117" xfId="6373"/>
    <cellStyle name="표준 128 2 118" xfId="6374"/>
    <cellStyle name="표준 128 2 119" xfId="6375"/>
    <cellStyle name="표준 128 2 12" xfId="6376"/>
    <cellStyle name="표준 128 2 120" xfId="6377"/>
    <cellStyle name="표준 128 2 121" xfId="6378"/>
    <cellStyle name="표준 128 2 122" xfId="6379"/>
    <cellStyle name="표준 128 2 123" xfId="6380"/>
    <cellStyle name="표준 128 2 124" xfId="6381"/>
    <cellStyle name="표준 128 2 125" xfId="6382"/>
    <cellStyle name="표준 128 2 126" xfId="6383"/>
    <cellStyle name="표준 128 2 127" xfId="6384"/>
    <cellStyle name="표준 128 2 128" xfId="6385"/>
    <cellStyle name="표준 128 2 129" xfId="6386"/>
    <cellStyle name="표준 128 2 13" xfId="6387"/>
    <cellStyle name="표준 128 2 130" xfId="6388"/>
    <cellStyle name="표준 128 2 131" xfId="6389"/>
    <cellStyle name="표준 128 2 132" xfId="6390"/>
    <cellStyle name="표준 128 2 133" xfId="6391"/>
    <cellStyle name="표준 128 2 134" xfId="6392"/>
    <cellStyle name="표준 128 2 135" xfId="6393"/>
    <cellStyle name="표준 128 2 136" xfId="6394"/>
    <cellStyle name="표준 128 2 137" xfId="6395"/>
    <cellStyle name="표준 128 2 138" xfId="6396"/>
    <cellStyle name="표준 128 2 139" xfId="6397"/>
    <cellStyle name="표준 128 2 14" xfId="6398"/>
    <cellStyle name="표준 128 2 140" xfId="6399"/>
    <cellStyle name="표준 128 2 141" xfId="6400"/>
    <cellStyle name="표준 128 2 142" xfId="6401"/>
    <cellStyle name="표준 128 2 143" xfId="6402"/>
    <cellStyle name="표준 128 2 144" xfId="6403"/>
    <cellStyle name="표준 128 2 145" xfId="6404"/>
    <cellStyle name="표준 128 2 146" xfId="6405"/>
    <cellStyle name="표준 128 2 147" xfId="6406"/>
    <cellStyle name="표준 128 2 148" xfId="6407"/>
    <cellStyle name="표준 128 2 149" xfId="6408"/>
    <cellStyle name="표준 128 2 15" xfId="6409"/>
    <cellStyle name="표준 128 2 150" xfId="6410"/>
    <cellStyle name="표준 128 2 151" xfId="6411"/>
    <cellStyle name="표준 128 2 152" xfId="6412"/>
    <cellStyle name="표준 128 2 153" xfId="6413"/>
    <cellStyle name="표준 128 2 154" xfId="6414"/>
    <cellStyle name="표준 128 2 155" xfId="6415"/>
    <cellStyle name="표준 128 2 156" xfId="6416"/>
    <cellStyle name="표준 128 2 157" xfId="6417"/>
    <cellStyle name="표준 128 2 158" xfId="6418"/>
    <cellStyle name="표준 128 2 159" xfId="6419"/>
    <cellStyle name="표준 128 2 16" xfId="6420"/>
    <cellStyle name="표준 128 2 160" xfId="6421"/>
    <cellStyle name="표준 128 2 161" xfId="6422"/>
    <cellStyle name="표준 128 2 162" xfId="6423"/>
    <cellStyle name="표준 128 2 163" xfId="6424"/>
    <cellStyle name="표준 128 2 164" xfId="6425"/>
    <cellStyle name="표준 128 2 165" xfId="6426"/>
    <cellStyle name="표준 128 2 166" xfId="6427"/>
    <cellStyle name="표준 128 2 167" xfId="6428"/>
    <cellStyle name="표준 128 2 168" xfId="6429"/>
    <cellStyle name="표준 128 2 169" xfId="6430"/>
    <cellStyle name="표준 128 2 17" xfId="6431"/>
    <cellStyle name="표준 128 2 170" xfId="6432"/>
    <cellStyle name="표준 128 2 171" xfId="6433"/>
    <cellStyle name="표준 128 2 172" xfId="6434"/>
    <cellStyle name="표준 128 2 173" xfId="6435"/>
    <cellStyle name="표준 128 2 174" xfId="6436"/>
    <cellStyle name="표준 128 2 175" xfId="6437"/>
    <cellStyle name="표준 128 2 176" xfId="6438"/>
    <cellStyle name="표준 128 2 177" xfId="6439"/>
    <cellStyle name="표준 128 2 178" xfId="6440"/>
    <cellStyle name="표준 128 2 179" xfId="6441"/>
    <cellStyle name="표준 128 2 18" xfId="6442"/>
    <cellStyle name="표준 128 2 180" xfId="6443"/>
    <cellStyle name="표준 128 2 181" xfId="6444"/>
    <cellStyle name="표준 128 2 182" xfId="6445"/>
    <cellStyle name="표준 128 2 183" xfId="6446"/>
    <cellStyle name="표준 128 2 19" xfId="6447"/>
    <cellStyle name="표준 128 2 2" xfId="6448"/>
    <cellStyle name="표준 128 2 20" xfId="6449"/>
    <cellStyle name="표준 128 2 21" xfId="6450"/>
    <cellStyle name="표준 128 2 22" xfId="6451"/>
    <cellStyle name="표준 128 2 23" xfId="6452"/>
    <cellStyle name="표준 128 2 24" xfId="6453"/>
    <cellStyle name="표준 128 2 25" xfId="6454"/>
    <cellStyle name="표준 128 2 26" xfId="6455"/>
    <cellStyle name="표준 128 2 27" xfId="6456"/>
    <cellStyle name="표준 128 2 28" xfId="6457"/>
    <cellStyle name="표준 128 2 29" xfId="6458"/>
    <cellStyle name="표준 128 2 3" xfId="6459"/>
    <cellStyle name="표준 128 2 30" xfId="6460"/>
    <cellStyle name="표준 128 2 31" xfId="6461"/>
    <cellStyle name="표준 128 2 32" xfId="6462"/>
    <cellStyle name="표준 128 2 33" xfId="6463"/>
    <cellStyle name="표준 128 2 34" xfId="6464"/>
    <cellStyle name="표준 128 2 35" xfId="6465"/>
    <cellStyle name="표준 128 2 36" xfId="6466"/>
    <cellStyle name="표준 128 2 37" xfId="6467"/>
    <cellStyle name="표준 128 2 38" xfId="6468"/>
    <cellStyle name="표준 128 2 39" xfId="6469"/>
    <cellStyle name="표준 128 2 4" xfId="6470"/>
    <cellStyle name="표준 128 2 40" xfId="6471"/>
    <cellStyle name="표준 128 2 41" xfId="6472"/>
    <cellStyle name="표준 128 2 42" xfId="6473"/>
    <cellStyle name="표준 128 2 43" xfId="6474"/>
    <cellStyle name="표준 128 2 44" xfId="6475"/>
    <cellStyle name="표준 128 2 45" xfId="6476"/>
    <cellStyle name="표준 128 2 46" xfId="6477"/>
    <cellStyle name="표준 128 2 47" xfId="6478"/>
    <cellStyle name="표준 128 2 48" xfId="6479"/>
    <cellStyle name="표준 128 2 49" xfId="6480"/>
    <cellStyle name="표준 128 2 5" xfId="6481"/>
    <cellStyle name="표준 128 2 50" xfId="6482"/>
    <cellStyle name="표준 128 2 51" xfId="6483"/>
    <cellStyle name="표준 128 2 52" xfId="6484"/>
    <cellStyle name="표준 128 2 53" xfId="6485"/>
    <cellStyle name="표준 128 2 54" xfId="6486"/>
    <cellStyle name="표준 128 2 55" xfId="6487"/>
    <cellStyle name="표준 128 2 56" xfId="6488"/>
    <cellStyle name="표준 128 2 57" xfId="6489"/>
    <cellStyle name="표준 128 2 58" xfId="6490"/>
    <cellStyle name="표준 128 2 59" xfId="6491"/>
    <cellStyle name="표준 128 2 6" xfId="6492"/>
    <cellStyle name="표준 128 2 60" xfId="6493"/>
    <cellStyle name="표준 128 2 61" xfId="6494"/>
    <cellStyle name="표준 128 2 62" xfId="6495"/>
    <cellStyle name="표준 128 2 63" xfId="6496"/>
    <cellStyle name="표준 128 2 64" xfId="6497"/>
    <cellStyle name="표준 128 2 65" xfId="6498"/>
    <cellStyle name="표준 128 2 66" xfId="6499"/>
    <cellStyle name="표준 128 2 67" xfId="6500"/>
    <cellStyle name="표준 128 2 68" xfId="6501"/>
    <cellStyle name="표준 128 2 69" xfId="6502"/>
    <cellStyle name="표준 128 2 7" xfId="6503"/>
    <cellStyle name="표준 128 2 70" xfId="6504"/>
    <cellStyle name="표준 128 2 71" xfId="6505"/>
    <cellStyle name="표준 128 2 72" xfId="6506"/>
    <cellStyle name="표준 128 2 73" xfId="6507"/>
    <cellStyle name="표준 128 2 74" xfId="6508"/>
    <cellStyle name="표준 128 2 75" xfId="6509"/>
    <cellStyle name="표준 128 2 76" xfId="6510"/>
    <cellStyle name="표준 128 2 77" xfId="6511"/>
    <cellStyle name="표준 128 2 78" xfId="6512"/>
    <cellStyle name="표준 128 2 79" xfId="6513"/>
    <cellStyle name="표준 128 2 8" xfId="6514"/>
    <cellStyle name="표준 128 2 80" xfId="6515"/>
    <cellStyle name="표준 128 2 81" xfId="6516"/>
    <cellStyle name="표준 128 2 82" xfId="6517"/>
    <cellStyle name="표준 128 2 83" xfId="6518"/>
    <cellStyle name="표준 128 2 84" xfId="6519"/>
    <cellStyle name="표준 128 2 85" xfId="6520"/>
    <cellStyle name="표준 128 2 86" xfId="6521"/>
    <cellStyle name="표준 128 2 87" xfId="6522"/>
    <cellStyle name="표준 128 2 88" xfId="6523"/>
    <cellStyle name="표준 128 2 89" xfId="6524"/>
    <cellStyle name="표준 128 2 9" xfId="6525"/>
    <cellStyle name="표준 128 2 90" xfId="6526"/>
    <cellStyle name="표준 128 2 91" xfId="6527"/>
    <cellStyle name="표준 128 2 92" xfId="6528"/>
    <cellStyle name="표준 128 2 93" xfId="6529"/>
    <cellStyle name="표준 128 2 94" xfId="6530"/>
    <cellStyle name="표준 128 2 95" xfId="6531"/>
    <cellStyle name="표준 128 2 96" xfId="6532"/>
    <cellStyle name="표준 128 2 97" xfId="6533"/>
    <cellStyle name="표준 128 2 98" xfId="6534"/>
    <cellStyle name="표준 128 2 99" xfId="6535"/>
    <cellStyle name="표준 128 20" xfId="6536"/>
    <cellStyle name="표준 128 21" xfId="6537"/>
    <cellStyle name="표준 128 22" xfId="6538"/>
    <cellStyle name="표준 128 23" xfId="6539"/>
    <cellStyle name="표준 128 24" xfId="6540"/>
    <cellStyle name="표준 128 25" xfId="6541"/>
    <cellStyle name="표준 128 26" xfId="6542"/>
    <cellStyle name="표준 128 27" xfId="6543"/>
    <cellStyle name="표준 128 28" xfId="6544"/>
    <cellStyle name="표준 128 29" xfId="6545"/>
    <cellStyle name="표준 128 3" xfId="6546"/>
    <cellStyle name="표준 128 3 10" xfId="6547"/>
    <cellStyle name="표준 128 3 100" xfId="6548"/>
    <cellStyle name="표준 128 3 101" xfId="6549"/>
    <cellStyle name="표준 128 3 102" xfId="6550"/>
    <cellStyle name="표준 128 3 103" xfId="6551"/>
    <cellStyle name="표준 128 3 104" xfId="6552"/>
    <cellStyle name="표준 128 3 105" xfId="6553"/>
    <cellStyle name="표준 128 3 106" xfId="6554"/>
    <cellStyle name="표준 128 3 107" xfId="6555"/>
    <cellStyle name="표준 128 3 108" xfId="6556"/>
    <cellStyle name="표준 128 3 109" xfId="6557"/>
    <cellStyle name="표준 128 3 11" xfId="6558"/>
    <cellStyle name="표준 128 3 110" xfId="6559"/>
    <cellStyle name="표준 128 3 111" xfId="6560"/>
    <cellStyle name="표준 128 3 112" xfId="6561"/>
    <cellStyle name="표준 128 3 113" xfId="6562"/>
    <cellStyle name="표준 128 3 114" xfId="6563"/>
    <cellStyle name="표준 128 3 115" xfId="6564"/>
    <cellStyle name="표준 128 3 116" xfId="6565"/>
    <cellStyle name="표준 128 3 117" xfId="6566"/>
    <cellStyle name="표준 128 3 118" xfId="6567"/>
    <cellStyle name="표준 128 3 119" xfId="6568"/>
    <cellStyle name="표준 128 3 12" xfId="6569"/>
    <cellStyle name="표준 128 3 120" xfId="6570"/>
    <cellStyle name="표준 128 3 121" xfId="6571"/>
    <cellStyle name="표준 128 3 122" xfId="6572"/>
    <cellStyle name="표준 128 3 123" xfId="6573"/>
    <cellStyle name="표준 128 3 124" xfId="6574"/>
    <cellStyle name="표준 128 3 125" xfId="6575"/>
    <cellStyle name="표준 128 3 126" xfId="6576"/>
    <cellStyle name="표준 128 3 127" xfId="6577"/>
    <cellStyle name="표준 128 3 128" xfId="6578"/>
    <cellStyle name="표준 128 3 129" xfId="6579"/>
    <cellStyle name="표준 128 3 13" xfId="6580"/>
    <cellStyle name="표준 128 3 130" xfId="6581"/>
    <cellStyle name="표준 128 3 131" xfId="6582"/>
    <cellStyle name="표준 128 3 132" xfId="6583"/>
    <cellStyle name="표준 128 3 133" xfId="6584"/>
    <cellStyle name="표준 128 3 134" xfId="6585"/>
    <cellStyle name="표준 128 3 135" xfId="6586"/>
    <cellStyle name="표준 128 3 136" xfId="6587"/>
    <cellStyle name="표준 128 3 137" xfId="6588"/>
    <cellStyle name="표준 128 3 138" xfId="6589"/>
    <cellStyle name="표준 128 3 139" xfId="6590"/>
    <cellStyle name="표준 128 3 14" xfId="6591"/>
    <cellStyle name="표준 128 3 140" xfId="6592"/>
    <cellStyle name="표준 128 3 141" xfId="6593"/>
    <cellStyle name="표준 128 3 142" xfId="6594"/>
    <cellStyle name="표준 128 3 143" xfId="6595"/>
    <cellStyle name="표준 128 3 144" xfId="6596"/>
    <cellStyle name="표준 128 3 145" xfId="6597"/>
    <cellStyle name="표준 128 3 146" xfId="6598"/>
    <cellStyle name="표준 128 3 147" xfId="6599"/>
    <cellStyle name="표준 128 3 148" xfId="6600"/>
    <cellStyle name="표준 128 3 149" xfId="6601"/>
    <cellStyle name="표준 128 3 15" xfId="6602"/>
    <cellStyle name="표준 128 3 150" xfId="6603"/>
    <cellStyle name="표준 128 3 151" xfId="6604"/>
    <cellStyle name="표준 128 3 152" xfId="6605"/>
    <cellStyle name="표준 128 3 153" xfId="6606"/>
    <cellStyle name="표준 128 3 154" xfId="6607"/>
    <cellStyle name="표준 128 3 155" xfId="6608"/>
    <cellStyle name="표준 128 3 156" xfId="6609"/>
    <cellStyle name="표준 128 3 157" xfId="6610"/>
    <cellStyle name="표준 128 3 158" xfId="6611"/>
    <cellStyle name="표준 128 3 159" xfId="6612"/>
    <cellStyle name="표준 128 3 16" xfId="6613"/>
    <cellStyle name="표준 128 3 160" xfId="6614"/>
    <cellStyle name="표준 128 3 161" xfId="6615"/>
    <cellStyle name="표준 128 3 162" xfId="6616"/>
    <cellStyle name="표준 128 3 163" xfId="6617"/>
    <cellStyle name="표준 128 3 164" xfId="6618"/>
    <cellStyle name="표준 128 3 165" xfId="6619"/>
    <cellStyle name="표준 128 3 166" xfId="6620"/>
    <cellStyle name="표준 128 3 167" xfId="6621"/>
    <cellStyle name="표준 128 3 168" xfId="6622"/>
    <cellStyle name="표준 128 3 169" xfId="6623"/>
    <cellStyle name="표준 128 3 17" xfId="6624"/>
    <cellStyle name="표준 128 3 170" xfId="6625"/>
    <cellStyle name="표준 128 3 171" xfId="6626"/>
    <cellStyle name="표준 128 3 172" xfId="6627"/>
    <cellStyle name="표준 128 3 173" xfId="6628"/>
    <cellStyle name="표준 128 3 174" xfId="6629"/>
    <cellStyle name="표준 128 3 175" xfId="6630"/>
    <cellStyle name="표준 128 3 176" xfId="6631"/>
    <cellStyle name="표준 128 3 177" xfId="6632"/>
    <cellStyle name="표준 128 3 178" xfId="6633"/>
    <cellStyle name="표준 128 3 179" xfId="6634"/>
    <cellStyle name="표준 128 3 18" xfId="6635"/>
    <cellStyle name="표준 128 3 180" xfId="6636"/>
    <cellStyle name="표준 128 3 181" xfId="6637"/>
    <cellStyle name="표준 128 3 182" xfId="6638"/>
    <cellStyle name="표준 128 3 183" xfId="6639"/>
    <cellStyle name="표준 128 3 19" xfId="6640"/>
    <cellStyle name="표준 128 3 2" xfId="6641"/>
    <cellStyle name="표준 128 3 20" xfId="6642"/>
    <cellStyle name="표준 128 3 21" xfId="6643"/>
    <cellStyle name="표준 128 3 22" xfId="6644"/>
    <cellStyle name="표준 128 3 23" xfId="6645"/>
    <cellStyle name="표준 128 3 24" xfId="6646"/>
    <cellStyle name="표준 128 3 25" xfId="6647"/>
    <cellStyle name="표준 128 3 26" xfId="6648"/>
    <cellStyle name="표준 128 3 27" xfId="6649"/>
    <cellStyle name="표준 128 3 28" xfId="6650"/>
    <cellStyle name="표준 128 3 29" xfId="6651"/>
    <cellStyle name="표준 128 3 3" xfId="6652"/>
    <cellStyle name="표준 128 3 30" xfId="6653"/>
    <cellStyle name="표준 128 3 31" xfId="6654"/>
    <cellStyle name="표준 128 3 32" xfId="6655"/>
    <cellStyle name="표준 128 3 33" xfId="6656"/>
    <cellStyle name="표준 128 3 34" xfId="6657"/>
    <cellStyle name="표준 128 3 35" xfId="6658"/>
    <cellStyle name="표준 128 3 36" xfId="6659"/>
    <cellStyle name="표준 128 3 37" xfId="6660"/>
    <cellStyle name="표준 128 3 38" xfId="6661"/>
    <cellStyle name="표준 128 3 39" xfId="6662"/>
    <cellStyle name="표준 128 3 4" xfId="6663"/>
    <cellStyle name="표준 128 3 40" xfId="6664"/>
    <cellStyle name="표준 128 3 41" xfId="6665"/>
    <cellStyle name="표준 128 3 42" xfId="6666"/>
    <cellStyle name="표준 128 3 43" xfId="6667"/>
    <cellStyle name="표준 128 3 44" xfId="6668"/>
    <cellStyle name="표준 128 3 45" xfId="6669"/>
    <cellStyle name="표준 128 3 46" xfId="6670"/>
    <cellStyle name="표준 128 3 47" xfId="6671"/>
    <cellStyle name="표준 128 3 48" xfId="6672"/>
    <cellStyle name="표준 128 3 49" xfId="6673"/>
    <cellStyle name="표준 128 3 5" xfId="6674"/>
    <cellStyle name="표준 128 3 50" xfId="6675"/>
    <cellStyle name="표준 128 3 51" xfId="6676"/>
    <cellStyle name="표준 128 3 52" xfId="6677"/>
    <cellStyle name="표준 128 3 53" xfId="6678"/>
    <cellStyle name="표준 128 3 54" xfId="6679"/>
    <cellStyle name="표준 128 3 55" xfId="6680"/>
    <cellStyle name="표준 128 3 56" xfId="6681"/>
    <cellStyle name="표준 128 3 57" xfId="6682"/>
    <cellStyle name="표준 128 3 58" xfId="6683"/>
    <cellStyle name="표준 128 3 59" xfId="6684"/>
    <cellStyle name="표준 128 3 6" xfId="6685"/>
    <cellStyle name="표준 128 3 60" xfId="6686"/>
    <cellStyle name="표준 128 3 61" xfId="6687"/>
    <cellStyle name="표준 128 3 62" xfId="6688"/>
    <cellStyle name="표준 128 3 63" xfId="6689"/>
    <cellStyle name="표준 128 3 64" xfId="6690"/>
    <cellStyle name="표준 128 3 65" xfId="6691"/>
    <cellStyle name="표준 128 3 66" xfId="6692"/>
    <cellStyle name="표준 128 3 67" xfId="6693"/>
    <cellStyle name="표준 128 3 68" xfId="6694"/>
    <cellStyle name="표준 128 3 69" xfId="6695"/>
    <cellStyle name="표준 128 3 7" xfId="6696"/>
    <cellStyle name="표준 128 3 70" xfId="6697"/>
    <cellStyle name="표준 128 3 71" xfId="6698"/>
    <cellStyle name="표준 128 3 72" xfId="6699"/>
    <cellStyle name="표준 128 3 73" xfId="6700"/>
    <cellStyle name="표준 128 3 74" xfId="6701"/>
    <cellStyle name="표준 128 3 75" xfId="6702"/>
    <cellStyle name="표준 128 3 76" xfId="6703"/>
    <cellStyle name="표준 128 3 77" xfId="6704"/>
    <cellStyle name="표준 128 3 78" xfId="6705"/>
    <cellStyle name="표준 128 3 79" xfId="6706"/>
    <cellStyle name="표준 128 3 8" xfId="6707"/>
    <cellStyle name="표준 128 3 80" xfId="6708"/>
    <cellStyle name="표준 128 3 81" xfId="6709"/>
    <cellStyle name="표준 128 3 82" xfId="6710"/>
    <cellStyle name="표준 128 3 83" xfId="6711"/>
    <cellStyle name="표준 128 3 84" xfId="6712"/>
    <cellStyle name="표준 128 3 85" xfId="6713"/>
    <cellStyle name="표준 128 3 86" xfId="6714"/>
    <cellStyle name="표준 128 3 87" xfId="6715"/>
    <cellStyle name="표준 128 3 88" xfId="6716"/>
    <cellStyle name="표준 128 3 89" xfId="6717"/>
    <cellStyle name="표준 128 3 9" xfId="6718"/>
    <cellStyle name="표준 128 3 90" xfId="6719"/>
    <cellStyle name="표준 128 3 91" xfId="6720"/>
    <cellStyle name="표준 128 3 92" xfId="6721"/>
    <cellStyle name="표준 128 3 93" xfId="6722"/>
    <cellStyle name="표준 128 3 94" xfId="6723"/>
    <cellStyle name="표준 128 3 95" xfId="6724"/>
    <cellStyle name="표준 128 3 96" xfId="6725"/>
    <cellStyle name="표준 128 3 97" xfId="6726"/>
    <cellStyle name="표준 128 3 98" xfId="6727"/>
    <cellStyle name="표준 128 3 99" xfId="6728"/>
    <cellStyle name="표준 128 30" xfId="6729"/>
    <cellStyle name="표준 128 31" xfId="6730"/>
    <cellStyle name="표준 128 32" xfId="6731"/>
    <cellStyle name="표준 128 33" xfId="6732"/>
    <cellStyle name="표준 128 34" xfId="6733"/>
    <cellStyle name="표준 128 35" xfId="6734"/>
    <cellStyle name="표준 128 36" xfId="6735"/>
    <cellStyle name="표준 128 37" xfId="6736"/>
    <cellStyle name="표준 128 38" xfId="6737"/>
    <cellStyle name="표준 128 39" xfId="6738"/>
    <cellStyle name="표준 128 4" xfId="6739"/>
    <cellStyle name="표준 128 4 10" xfId="6740"/>
    <cellStyle name="표준 128 4 100" xfId="6741"/>
    <cellStyle name="표준 128 4 101" xfId="6742"/>
    <cellStyle name="표준 128 4 102" xfId="6743"/>
    <cellStyle name="표준 128 4 103" xfId="6744"/>
    <cellStyle name="표준 128 4 104" xfId="6745"/>
    <cellStyle name="표준 128 4 105" xfId="6746"/>
    <cellStyle name="표준 128 4 106" xfId="6747"/>
    <cellStyle name="표준 128 4 107" xfId="6748"/>
    <cellStyle name="표준 128 4 108" xfId="6749"/>
    <cellStyle name="표준 128 4 109" xfId="6750"/>
    <cellStyle name="표준 128 4 11" xfId="6751"/>
    <cellStyle name="표준 128 4 110" xfId="6752"/>
    <cellStyle name="표준 128 4 111" xfId="6753"/>
    <cellStyle name="표준 128 4 112" xfId="6754"/>
    <cellStyle name="표준 128 4 113" xfId="6755"/>
    <cellStyle name="표준 128 4 114" xfId="6756"/>
    <cellStyle name="표준 128 4 115" xfId="6757"/>
    <cellStyle name="표준 128 4 116" xfId="6758"/>
    <cellStyle name="표준 128 4 117" xfId="6759"/>
    <cellStyle name="표준 128 4 118" xfId="6760"/>
    <cellStyle name="표준 128 4 119" xfId="6761"/>
    <cellStyle name="표준 128 4 12" xfId="6762"/>
    <cellStyle name="표준 128 4 120" xfId="6763"/>
    <cellStyle name="표준 128 4 121" xfId="6764"/>
    <cellStyle name="표준 128 4 122" xfId="6765"/>
    <cellStyle name="표준 128 4 123" xfId="6766"/>
    <cellStyle name="표준 128 4 124" xfId="6767"/>
    <cellStyle name="표준 128 4 125" xfId="6768"/>
    <cellStyle name="표준 128 4 126" xfId="6769"/>
    <cellStyle name="표준 128 4 127" xfId="6770"/>
    <cellStyle name="표준 128 4 128" xfId="6771"/>
    <cellStyle name="표준 128 4 129" xfId="6772"/>
    <cellStyle name="표준 128 4 13" xfId="6773"/>
    <cellStyle name="표준 128 4 130" xfId="6774"/>
    <cellStyle name="표준 128 4 131" xfId="6775"/>
    <cellStyle name="표준 128 4 132" xfId="6776"/>
    <cellStyle name="표준 128 4 133" xfId="6777"/>
    <cellStyle name="표준 128 4 134" xfId="6778"/>
    <cellStyle name="표준 128 4 135" xfId="6779"/>
    <cellStyle name="표준 128 4 136" xfId="6780"/>
    <cellStyle name="표준 128 4 137" xfId="6781"/>
    <cellStyle name="표준 128 4 138" xfId="6782"/>
    <cellStyle name="표준 128 4 139" xfId="6783"/>
    <cellStyle name="표준 128 4 14" xfId="6784"/>
    <cellStyle name="표준 128 4 140" xfId="6785"/>
    <cellStyle name="표준 128 4 141" xfId="6786"/>
    <cellStyle name="표준 128 4 142" xfId="6787"/>
    <cellStyle name="표준 128 4 143" xfId="6788"/>
    <cellStyle name="표준 128 4 144" xfId="6789"/>
    <cellStyle name="표준 128 4 145" xfId="6790"/>
    <cellStyle name="표준 128 4 146" xfId="6791"/>
    <cellStyle name="표준 128 4 147" xfId="6792"/>
    <cellStyle name="표준 128 4 148" xfId="6793"/>
    <cellStyle name="표준 128 4 149" xfId="6794"/>
    <cellStyle name="표준 128 4 15" xfId="6795"/>
    <cellStyle name="표준 128 4 150" xfId="6796"/>
    <cellStyle name="표준 128 4 151" xfId="6797"/>
    <cellStyle name="표준 128 4 152" xfId="6798"/>
    <cellStyle name="표준 128 4 153" xfId="6799"/>
    <cellStyle name="표준 128 4 154" xfId="6800"/>
    <cellStyle name="표준 128 4 155" xfId="6801"/>
    <cellStyle name="표준 128 4 156" xfId="6802"/>
    <cellStyle name="표준 128 4 157" xfId="6803"/>
    <cellStyle name="표준 128 4 158" xfId="6804"/>
    <cellStyle name="표준 128 4 159" xfId="6805"/>
    <cellStyle name="표준 128 4 16" xfId="6806"/>
    <cellStyle name="표준 128 4 160" xfId="6807"/>
    <cellStyle name="표준 128 4 161" xfId="6808"/>
    <cellStyle name="표준 128 4 162" xfId="6809"/>
    <cellStyle name="표준 128 4 163" xfId="6810"/>
    <cellStyle name="표준 128 4 164" xfId="6811"/>
    <cellStyle name="표준 128 4 165" xfId="6812"/>
    <cellStyle name="표준 128 4 166" xfId="6813"/>
    <cellStyle name="표준 128 4 167" xfId="6814"/>
    <cellStyle name="표준 128 4 168" xfId="6815"/>
    <cellStyle name="표준 128 4 169" xfId="6816"/>
    <cellStyle name="표준 128 4 17" xfId="6817"/>
    <cellStyle name="표준 128 4 170" xfId="6818"/>
    <cellStyle name="표준 128 4 171" xfId="6819"/>
    <cellStyle name="표준 128 4 172" xfId="6820"/>
    <cellStyle name="표준 128 4 173" xfId="6821"/>
    <cellStyle name="표준 128 4 174" xfId="6822"/>
    <cellStyle name="표준 128 4 175" xfId="6823"/>
    <cellStyle name="표준 128 4 176" xfId="6824"/>
    <cellStyle name="표준 128 4 177" xfId="6825"/>
    <cellStyle name="표준 128 4 178" xfId="6826"/>
    <cellStyle name="표준 128 4 179" xfId="6827"/>
    <cellStyle name="표준 128 4 18" xfId="6828"/>
    <cellStyle name="표준 128 4 180" xfId="6829"/>
    <cellStyle name="표준 128 4 181" xfId="6830"/>
    <cellStyle name="표준 128 4 182" xfId="6831"/>
    <cellStyle name="표준 128 4 183" xfId="6832"/>
    <cellStyle name="표준 128 4 19" xfId="6833"/>
    <cellStyle name="표준 128 4 2" xfId="6834"/>
    <cellStyle name="표준 128 4 20" xfId="6835"/>
    <cellStyle name="표준 128 4 21" xfId="6836"/>
    <cellStyle name="표준 128 4 22" xfId="6837"/>
    <cellStyle name="표준 128 4 23" xfId="6838"/>
    <cellStyle name="표준 128 4 24" xfId="6839"/>
    <cellStyle name="표준 128 4 25" xfId="6840"/>
    <cellStyle name="표준 128 4 26" xfId="6841"/>
    <cellStyle name="표준 128 4 27" xfId="6842"/>
    <cellStyle name="표준 128 4 28" xfId="6843"/>
    <cellStyle name="표준 128 4 29" xfId="6844"/>
    <cellStyle name="표준 128 4 3" xfId="6845"/>
    <cellStyle name="표준 128 4 30" xfId="6846"/>
    <cellStyle name="표준 128 4 31" xfId="6847"/>
    <cellStyle name="표준 128 4 32" xfId="6848"/>
    <cellStyle name="표준 128 4 33" xfId="6849"/>
    <cellStyle name="표준 128 4 34" xfId="6850"/>
    <cellStyle name="표준 128 4 35" xfId="6851"/>
    <cellStyle name="표준 128 4 36" xfId="6852"/>
    <cellStyle name="표준 128 4 37" xfId="6853"/>
    <cellStyle name="표준 128 4 38" xfId="6854"/>
    <cellStyle name="표준 128 4 39" xfId="6855"/>
    <cellStyle name="표준 128 4 4" xfId="6856"/>
    <cellStyle name="표준 128 4 40" xfId="6857"/>
    <cellStyle name="표준 128 4 41" xfId="6858"/>
    <cellStyle name="표준 128 4 42" xfId="6859"/>
    <cellStyle name="표준 128 4 43" xfId="6860"/>
    <cellStyle name="표준 128 4 44" xfId="6861"/>
    <cellStyle name="표준 128 4 45" xfId="6862"/>
    <cellStyle name="표준 128 4 46" xfId="6863"/>
    <cellStyle name="표준 128 4 47" xfId="6864"/>
    <cellStyle name="표준 128 4 48" xfId="6865"/>
    <cellStyle name="표준 128 4 49" xfId="6866"/>
    <cellStyle name="표준 128 4 5" xfId="6867"/>
    <cellStyle name="표준 128 4 50" xfId="6868"/>
    <cellStyle name="표준 128 4 51" xfId="6869"/>
    <cellStyle name="표준 128 4 52" xfId="6870"/>
    <cellStyle name="표준 128 4 53" xfId="6871"/>
    <cellStyle name="표준 128 4 54" xfId="6872"/>
    <cellStyle name="표준 128 4 55" xfId="6873"/>
    <cellStyle name="표준 128 4 56" xfId="6874"/>
    <cellStyle name="표준 128 4 57" xfId="6875"/>
    <cellStyle name="표준 128 4 58" xfId="6876"/>
    <cellStyle name="표준 128 4 59" xfId="6877"/>
    <cellStyle name="표준 128 4 6" xfId="6878"/>
    <cellStyle name="표준 128 4 60" xfId="6879"/>
    <cellStyle name="표준 128 4 61" xfId="6880"/>
    <cellStyle name="표준 128 4 62" xfId="6881"/>
    <cellStyle name="표준 128 4 63" xfId="6882"/>
    <cellStyle name="표준 128 4 64" xfId="6883"/>
    <cellStyle name="표준 128 4 65" xfId="6884"/>
    <cellStyle name="표준 128 4 66" xfId="6885"/>
    <cellStyle name="표준 128 4 67" xfId="6886"/>
    <cellStyle name="표준 128 4 68" xfId="6887"/>
    <cellStyle name="표준 128 4 69" xfId="6888"/>
    <cellStyle name="표준 128 4 7" xfId="6889"/>
    <cellStyle name="표준 128 4 70" xfId="6890"/>
    <cellStyle name="표준 128 4 71" xfId="6891"/>
    <cellStyle name="표준 128 4 72" xfId="6892"/>
    <cellStyle name="표준 128 4 73" xfId="6893"/>
    <cellStyle name="표준 128 4 74" xfId="6894"/>
    <cellStyle name="표준 128 4 75" xfId="6895"/>
    <cellStyle name="표준 128 4 76" xfId="6896"/>
    <cellStyle name="표준 128 4 77" xfId="6897"/>
    <cellStyle name="표준 128 4 78" xfId="6898"/>
    <cellStyle name="표준 128 4 79" xfId="6899"/>
    <cellStyle name="표준 128 4 8" xfId="6900"/>
    <cellStyle name="표준 128 4 80" xfId="6901"/>
    <cellStyle name="표준 128 4 81" xfId="6902"/>
    <cellStyle name="표준 128 4 82" xfId="6903"/>
    <cellStyle name="표준 128 4 83" xfId="6904"/>
    <cellStyle name="표준 128 4 84" xfId="6905"/>
    <cellStyle name="표준 128 4 85" xfId="6906"/>
    <cellStyle name="표준 128 4 86" xfId="6907"/>
    <cellStyle name="표준 128 4 87" xfId="6908"/>
    <cellStyle name="표준 128 4 88" xfId="6909"/>
    <cellStyle name="표준 128 4 89" xfId="6910"/>
    <cellStyle name="표준 128 4 9" xfId="6911"/>
    <cellStyle name="표준 128 4 90" xfId="6912"/>
    <cellStyle name="표준 128 4 91" xfId="6913"/>
    <cellStyle name="표준 128 4 92" xfId="6914"/>
    <cellStyle name="표준 128 4 93" xfId="6915"/>
    <cellStyle name="표준 128 4 94" xfId="6916"/>
    <cellStyle name="표준 128 4 95" xfId="6917"/>
    <cellStyle name="표준 128 4 96" xfId="6918"/>
    <cellStyle name="표준 128 4 97" xfId="6919"/>
    <cellStyle name="표준 128 4 98" xfId="6920"/>
    <cellStyle name="표준 128 4 99" xfId="6921"/>
    <cellStyle name="표준 128 40" xfId="6922"/>
    <cellStyle name="표준 128 41" xfId="6923"/>
    <cellStyle name="표준 128 42" xfId="6924"/>
    <cellStyle name="표준 128 43" xfId="6925"/>
    <cellStyle name="표준 128 44" xfId="6926"/>
    <cellStyle name="표준 128 45" xfId="6927"/>
    <cellStyle name="표준 128 46" xfId="6928"/>
    <cellStyle name="표준 128 47" xfId="6929"/>
    <cellStyle name="표준 128 48" xfId="6930"/>
    <cellStyle name="표준 128 49" xfId="6931"/>
    <cellStyle name="표준 128 5" xfId="6932"/>
    <cellStyle name="표준 128 5 10" xfId="6933"/>
    <cellStyle name="표준 128 5 100" xfId="6934"/>
    <cellStyle name="표준 128 5 101" xfId="6935"/>
    <cellStyle name="표준 128 5 102" xfId="6936"/>
    <cellStyle name="표준 128 5 103" xfId="6937"/>
    <cellStyle name="표준 128 5 104" xfId="6938"/>
    <cellStyle name="표준 128 5 105" xfId="6939"/>
    <cellStyle name="표준 128 5 106" xfId="6940"/>
    <cellStyle name="표준 128 5 107" xfId="6941"/>
    <cellStyle name="표준 128 5 108" xfId="6942"/>
    <cellStyle name="표준 128 5 109" xfId="6943"/>
    <cellStyle name="표준 128 5 11" xfId="6944"/>
    <cellStyle name="표준 128 5 110" xfId="6945"/>
    <cellStyle name="표준 128 5 111" xfId="6946"/>
    <cellStyle name="표준 128 5 112" xfId="6947"/>
    <cellStyle name="표준 128 5 113" xfId="6948"/>
    <cellStyle name="표준 128 5 114" xfId="6949"/>
    <cellStyle name="표준 128 5 115" xfId="6950"/>
    <cellStyle name="표준 128 5 116" xfId="6951"/>
    <cellStyle name="표준 128 5 117" xfId="6952"/>
    <cellStyle name="표준 128 5 118" xfId="6953"/>
    <cellStyle name="표준 128 5 119" xfId="6954"/>
    <cellStyle name="표준 128 5 12" xfId="6955"/>
    <cellStyle name="표준 128 5 120" xfId="6956"/>
    <cellStyle name="표준 128 5 121" xfId="6957"/>
    <cellStyle name="표준 128 5 122" xfId="6958"/>
    <cellStyle name="표준 128 5 123" xfId="6959"/>
    <cellStyle name="표준 128 5 124" xfId="6960"/>
    <cellStyle name="표준 128 5 125" xfId="6961"/>
    <cellStyle name="표준 128 5 126" xfId="6962"/>
    <cellStyle name="표준 128 5 127" xfId="6963"/>
    <cellStyle name="표준 128 5 128" xfId="6964"/>
    <cellStyle name="표준 128 5 129" xfId="6965"/>
    <cellStyle name="표준 128 5 13" xfId="6966"/>
    <cellStyle name="표준 128 5 130" xfId="6967"/>
    <cellStyle name="표준 128 5 131" xfId="6968"/>
    <cellStyle name="표준 128 5 132" xfId="6969"/>
    <cellStyle name="표준 128 5 133" xfId="6970"/>
    <cellStyle name="표준 128 5 134" xfId="6971"/>
    <cellStyle name="표준 128 5 135" xfId="6972"/>
    <cellStyle name="표준 128 5 136" xfId="6973"/>
    <cellStyle name="표준 128 5 137" xfId="6974"/>
    <cellStyle name="표준 128 5 138" xfId="6975"/>
    <cellStyle name="표준 128 5 139" xfId="6976"/>
    <cellStyle name="표준 128 5 14" xfId="6977"/>
    <cellStyle name="표준 128 5 140" xfId="6978"/>
    <cellStyle name="표준 128 5 141" xfId="6979"/>
    <cellStyle name="표준 128 5 142" xfId="6980"/>
    <cellStyle name="표준 128 5 143" xfId="6981"/>
    <cellStyle name="표준 128 5 144" xfId="6982"/>
    <cellStyle name="표준 128 5 145" xfId="6983"/>
    <cellStyle name="표준 128 5 146" xfId="6984"/>
    <cellStyle name="표준 128 5 147" xfId="6985"/>
    <cellStyle name="표준 128 5 148" xfId="6986"/>
    <cellStyle name="표준 128 5 149" xfId="6987"/>
    <cellStyle name="표준 128 5 15" xfId="6988"/>
    <cellStyle name="표준 128 5 150" xfId="6989"/>
    <cellStyle name="표준 128 5 151" xfId="6990"/>
    <cellStyle name="표준 128 5 152" xfId="6991"/>
    <cellStyle name="표준 128 5 153" xfId="6992"/>
    <cellStyle name="표준 128 5 154" xfId="6993"/>
    <cellStyle name="표준 128 5 155" xfId="6994"/>
    <cellStyle name="표준 128 5 156" xfId="6995"/>
    <cellStyle name="표준 128 5 157" xfId="6996"/>
    <cellStyle name="표준 128 5 158" xfId="6997"/>
    <cellStyle name="표준 128 5 159" xfId="6998"/>
    <cellStyle name="표준 128 5 16" xfId="6999"/>
    <cellStyle name="표준 128 5 160" xfId="7000"/>
    <cellStyle name="표준 128 5 161" xfId="7001"/>
    <cellStyle name="표준 128 5 162" xfId="7002"/>
    <cellStyle name="표준 128 5 163" xfId="7003"/>
    <cellStyle name="표준 128 5 164" xfId="7004"/>
    <cellStyle name="표준 128 5 165" xfId="7005"/>
    <cellStyle name="표준 128 5 166" xfId="7006"/>
    <cellStyle name="표준 128 5 167" xfId="7007"/>
    <cellStyle name="표준 128 5 168" xfId="7008"/>
    <cellStyle name="표준 128 5 169" xfId="7009"/>
    <cellStyle name="표준 128 5 17" xfId="7010"/>
    <cellStyle name="표준 128 5 170" xfId="7011"/>
    <cellStyle name="표준 128 5 171" xfId="7012"/>
    <cellStyle name="표준 128 5 172" xfId="7013"/>
    <cellStyle name="표준 128 5 173" xfId="7014"/>
    <cellStyle name="표준 128 5 174" xfId="7015"/>
    <cellStyle name="표준 128 5 175" xfId="7016"/>
    <cellStyle name="표준 128 5 176" xfId="7017"/>
    <cellStyle name="표준 128 5 177" xfId="7018"/>
    <cellStyle name="표준 128 5 178" xfId="7019"/>
    <cellStyle name="표준 128 5 179" xfId="7020"/>
    <cellStyle name="표준 128 5 18" xfId="7021"/>
    <cellStyle name="표준 128 5 180" xfId="7022"/>
    <cellStyle name="표준 128 5 181" xfId="7023"/>
    <cellStyle name="표준 128 5 182" xfId="7024"/>
    <cellStyle name="표준 128 5 183" xfId="7025"/>
    <cellStyle name="표준 128 5 19" xfId="7026"/>
    <cellStyle name="표준 128 5 2" xfId="7027"/>
    <cellStyle name="표준 128 5 20" xfId="7028"/>
    <cellStyle name="표준 128 5 21" xfId="7029"/>
    <cellStyle name="표준 128 5 22" xfId="7030"/>
    <cellStyle name="표준 128 5 23" xfId="7031"/>
    <cellStyle name="표준 128 5 24" xfId="7032"/>
    <cellStyle name="표준 128 5 25" xfId="7033"/>
    <cellStyle name="표준 128 5 26" xfId="7034"/>
    <cellStyle name="표준 128 5 27" xfId="7035"/>
    <cellStyle name="표준 128 5 28" xfId="7036"/>
    <cellStyle name="표준 128 5 29" xfId="7037"/>
    <cellStyle name="표준 128 5 3" xfId="7038"/>
    <cellStyle name="표준 128 5 30" xfId="7039"/>
    <cellStyle name="표준 128 5 31" xfId="7040"/>
    <cellStyle name="표준 128 5 32" xfId="7041"/>
    <cellStyle name="표준 128 5 33" xfId="7042"/>
    <cellStyle name="표준 128 5 34" xfId="7043"/>
    <cellStyle name="표준 128 5 35" xfId="7044"/>
    <cellStyle name="표준 128 5 36" xfId="7045"/>
    <cellStyle name="표준 128 5 37" xfId="7046"/>
    <cellStyle name="표준 128 5 38" xfId="7047"/>
    <cellStyle name="표준 128 5 39" xfId="7048"/>
    <cellStyle name="표준 128 5 4" xfId="7049"/>
    <cellStyle name="표준 128 5 40" xfId="7050"/>
    <cellStyle name="표준 128 5 41" xfId="7051"/>
    <cellStyle name="표준 128 5 42" xfId="7052"/>
    <cellStyle name="표준 128 5 43" xfId="7053"/>
    <cellStyle name="표준 128 5 44" xfId="7054"/>
    <cellStyle name="표준 128 5 45" xfId="7055"/>
    <cellStyle name="표준 128 5 46" xfId="7056"/>
    <cellStyle name="표준 128 5 47" xfId="7057"/>
    <cellStyle name="표준 128 5 48" xfId="7058"/>
    <cellStyle name="표준 128 5 49" xfId="7059"/>
    <cellStyle name="표준 128 5 5" xfId="7060"/>
    <cellStyle name="표준 128 5 50" xfId="7061"/>
    <cellStyle name="표준 128 5 51" xfId="7062"/>
    <cellStyle name="표준 128 5 52" xfId="7063"/>
    <cellStyle name="표준 128 5 53" xfId="7064"/>
    <cellStyle name="표준 128 5 54" xfId="7065"/>
    <cellStyle name="표준 128 5 55" xfId="7066"/>
    <cellStyle name="표준 128 5 56" xfId="7067"/>
    <cellStyle name="표준 128 5 57" xfId="7068"/>
    <cellStyle name="표준 128 5 58" xfId="7069"/>
    <cellStyle name="표준 128 5 59" xfId="7070"/>
    <cellStyle name="표준 128 5 6" xfId="7071"/>
    <cellStyle name="표준 128 5 60" xfId="7072"/>
    <cellStyle name="표준 128 5 61" xfId="7073"/>
    <cellStyle name="표준 128 5 62" xfId="7074"/>
    <cellStyle name="표준 128 5 63" xfId="7075"/>
    <cellStyle name="표준 128 5 64" xfId="7076"/>
    <cellStyle name="표준 128 5 65" xfId="7077"/>
    <cellStyle name="표준 128 5 66" xfId="7078"/>
    <cellStyle name="표준 128 5 67" xfId="7079"/>
    <cellStyle name="표준 128 5 68" xfId="7080"/>
    <cellStyle name="표준 128 5 69" xfId="7081"/>
    <cellStyle name="표준 128 5 7" xfId="7082"/>
    <cellStyle name="표준 128 5 70" xfId="7083"/>
    <cellStyle name="표준 128 5 71" xfId="7084"/>
    <cellStyle name="표준 128 5 72" xfId="7085"/>
    <cellStyle name="표준 128 5 73" xfId="7086"/>
    <cellStyle name="표준 128 5 74" xfId="7087"/>
    <cellStyle name="표준 128 5 75" xfId="7088"/>
    <cellStyle name="표준 128 5 76" xfId="7089"/>
    <cellStyle name="표준 128 5 77" xfId="7090"/>
    <cellStyle name="표준 128 5 78" xfId="7091"/>
    <cellStyle name="표준 128 5 79" xfId="7092"/>
    <cellStyle name="표준 128 5 8" xfId="7093"/>
    <cellStyle name="표준 128 5 80" xfId="7094"/>
    <cellStyle name="표준 128 5 81" xfId="7095"/>
    <cellStyle name="표준 128 5 82" xfId="7096"/>
    <cellStyle name="표준 128 5 83" xfId="7097"/>
    <cellStyle name="표준 128 5 84" xfId="7098"/>
    <cellStyle name="표준 128 5 85" xfId="7099"/>
    <cellStyle name="표준 128 5 86" xfId="7100"/>
    <cellStyle name="표준 128 5 87" xfId="7101"/>
    <cellStyle name="표준 128 5 88" xfId="7102"/>
    <cellStyle name="표준 128 5 89" xfId="7103"/>
    <cellStyle name="표준 128 5 9" xfId="7104"/>
    <cellStyle name="표준 128 5 90" xfId="7105"/>
    <cellStyle name="표준 128 5 91" xfId="7106"/>
    <cellStyle name="표준 128 5 92" xfId="7107"/>
    <cellStyle name="표준 128 5 93" xfId="7108"/>
    <cellStyle name="표준 128 5 94" xfId="7109"/>
    <cellStyle name="표준 128 5 95" xfId="7110"/>
    <cellStyle name="표준 128 5 96" xfId="7111"/>
    <cellStyle name="표준 128 5 97" xfId="7112"/>
    <cellStyle name="표준 128 5 98" xfId="7113"/>
    <cellStyle name="표준 128 5 99" xfId="7114"/>
    <cellStyle name="표준 128 50" xfId="7115"/>
    <cellStyle name="표준 128 51" xfId="7116"/>
    <cellStyle name="표준 128 52" xfId="7117"/>
    <cellStyle name="표준 128 53" xfId="7118"/>
    <cellStyle name="표준 128 54" xfId="7119"/>
    <cellStyle name="표준 128 55" xfId="7120"/>
    <cellStyle name="표준 128 56" xfId="7121"/>
    <cellStyle name="표준 128 57" xfId="7122"/>
    <cellStyle name="표준 128 58" xfId="7123"/>
    <cellStyle name="표준 128 59" xfId="7124"/>
    <cellStyle name="표준 128 6" xfId="7125"/>
    <cellStyle name="표준 128 60" xfId="7126"/>
    <cellStyle name="표준 128 61" xfId="7127"/>
    <cellStyle name="표준 128 62" xfId="7128"/>
    <cellStyle name="표준 128 63" xfId="7129"/>
    <cellStyle name="표준 128 64" xfId="7130"/>
    <cellStyle name="표준 128 65" xfId="7131"/>
    <cellStyle name="표준 128 66" xfId="7132"/>
    <cellStyle name="표준 128 67" xfId="7133"/>
    <cellStyle name="표준 128 68" xfId="7134"/>
    <cellStyle name="표준 128 69" xfId="7135"/>
    <cellStyle name="표준 128 7" xfId="7136"/>
    <cellStyle name="표준 128 70" xfId="7137"/>
    <cellStyle name="표준 128 71" xfId="7138"/>
    <cellStyle name="표준 128 72" xfId="7139"/>
    <cellStyle name="표준 128 73" xfId="7140"/>
    <cellStyle name="표준 128 74" xfId="7141"/>
    <cellStyle name="표준 128 75" xfId="7142"/>
    <cellStyle name="표준 128 76" xfId="7143"/>
    <cellStyle name="표준 128 77" xfId="7144"/>
    <cellStyle name="표준 128 78" xfId="7145"/>
    <cellStyle name="표준 128 79" xfId="7146"/>
    <cellStyle name="표준 128 8" xfId="7147"/>
    <cellStyle name="표준 128 80" xfId="7148"/>
    <cellStyle name="표준 128 81" xfId="7149"/>
    <cellStyle name="표준 128 82" xfId="7150"/>
    <cellStyle name="표준 128 83" xfId="7151"/>
    <cellStyle name="표준 128 84" xfId="7152"/>
    <cellStyle name="표준 128 85" xfId="7153"/>
    <cellStyle name="표준 128 86" xfId="7154"/>
    <cellStyle name="표준 128 87" xfId="7155"/>
    <cellStyle name="표준 128 88" xfId="7156"/>
    <cellStyle name="표준 128 89" xfId="7157"/>
    <cellStyle name="표준 128 9" xfId="7158"/>
    <cellStyle name="표준 128 90" xfId="7159"/>
    <cellStyle name="표준 128 91" xfId="7160"/>
    <cellStyle name="표준 128 92" xfId="7161"/>
    <cellStyle name="표준 128 93" xfId="7162"/>
    <cellStyle name="표준 128 94" xfId="7163"/>
    <cellStyle name="표준 128 95" xfId="7164"/>
    <cellStyle name="표준 128 96" xfId="7165"/>
    <cellStyle name="표준 128 97" xfId="7166"/>
    <cellStyle name="표준 128 98" xfId="7167"/>
    <cellStyle name="표준 128 99" xfId="7168"/>
    <cellStyle name="표준 129" xfId="7169"/>
    <cellStyle name="표준 129 10" xfId="7170"/>
    <cellStyle name="표준 129 100" xfId="7171"/>
    <cellStyle name="표준 129 101" xfId="7172"/>
    <cellStyle name="표준 129 102" xfId="7173"/>
    <cellStyle name="표준 129 103" xfId="7174"/>
    <cellStyle name="표준 129 104" xfId="7175"/>
    <cellStyle name="표준 129 105" xfId="7176"/>
    <cellStyle name="표준 129 106" xfId="7177"/>
    <cellStyle name="표준 129 107" xfId="7178"/>
    <cellStyle name="표준 129 108" xfId="7179"/>
    <cellStyle name="표준 129 109" xfId="7180"/>
    <cellStyle name="표준 129 11" xfId="7181"/>
    <cellStyle name="표준 129 110" xfId="7182"/>
    <cellStyle name="표준 129 111" xfId="7183"/>
    <cellStyle name="표준 129 112" xfId="7184"/>
    <cellStyle name="표준 129 113" xfId="7185"/>
    <cellStyle name="표준 129 114" xfId="7186"/>
    <cellStyle name="표준 129 115" xfId="7187"/>
    <cellStyle name="표준 129 116" xfId="7188"/>
    <cellStyle name="표준 129 117" xfId="7189"/>
    <cellStyle name="표준 129 118" xfId="7190"/>
    <cellStyle name="표준 129 119" xfId="7191"/>
    <cellStyle name="표준 129 12" xfId="7192"/>
    <cellStyle name="표준 129 120" xfId="7193"/>
    <cellStyle name="표준 129 121" xfId="7194"/>
    <cellStyle name="표준 129 122" xfId="7195"/>
    <cellStyle name="표준 129 123" xfId="7196"/>
    <cellStyle name="표준 129 124" xfId="7197"/>
    <cellStyle name="표준 129 125" xfId="7198"/>
    <cellStyle name="표준 129 126" xfId="7199"/>
    <cellStyle name="표준 129 127" xfId="7200"/>
    <cellStyle name="표준 129 128" xfId="7201"/>
    <cellStyle name="표준 129 129" xfId="7202"/>
    <cellStyle name="표준 129 13" xfId="7203"/>
    <cellStyle name="표준 129 130" xfId="7204"/>
    <cellStyle name="표준 129 131" xfId="7205"/>
    <cellStyle name="표준 129 132" xfId="7206"/>
    <cellStyle name="표준 129 133" xfId="7207"/>
    <cellStyle name="표준 129 134" xfId="7208"/>
    <cellStyle name="표준 129 135" xfId="7209"/>
    <cellStyle name="표준 129 136" xfId="7210"/>
    <cellStyle name="표준 129 137" xfId="7211"/>
    <cellStyle name="표준 129 138" xfId="7212"/>
    <cellStyle name="표준 129 139" xfId="7213"/>
    <cellStyle name="표준 129 14" xfId="7214"/>
    <cellStyle name="표준 129 140" xfId="7215"/>
    <cellStyle name="표준 129 141" xfId="7216"/>
    <cellStyle name="표준 129 142" xfId="7217"/>
    <cellStyle name="표준 129 143" xfId="7218"/>
    <cellStyle name="표준 129 144" xfId="7219"/>
    <cellStyle name="표준 129 145" xfId="7220"/>
    <cellStyle name="표준 129 146" xfId="7221"/>
    <cellStyle name="표준 129 147" xfId="7222"/>
    <cellStyle name="표준 129 148" xfId="7223"/>
    <cellStyle name="표준 129 149" xfId="7224"/>
    <cellStyle name="표준 129 15" xfId="7225"/>
    <cellStyle name="표준 129 150" xfId="7226"/>
    <cellStyle name="표준 129 151" xfId="7227"/>
    <cellStyle name="표준 129 152" xfId="7228"/>
    <cellStyle name="표준 129 153" xfId="7229"/>
    <cellStyle name="표준 129 154" xfId="7230"/>
    <cellStyle name="표준 129 155" xfId="7231"/>
    <cellStyle name="표준 129 156" xfId="7232"/>
    <cellStyle name="표준 129 157" xfId="7233"/>
    <cellStyle name="표준 129 158" xfId="7234"/>
    <cellStyle name="표준 129 159" xfId="7235"/>
    <cellStyle name="표준 129 16" xfId="7236"/>
    <cellStyle name="표준 129 160" xfId="7237"/>
    <cellStyle name="표준 129 161" xfId="7238"/>
    <cellStyle name="표준 129 162" xfId="7239"/>
    <cellStyle name="표준 129 163" xfId="7240"/>
    <cellStyle name="표준 129 164" xfId="7241"/>
    <cellStyle name="표준 129 165" xfId="7242"/>
    <cellStyle name="표준 129 166" xfId="7243"/>
    <cellStyle name="표준 129 167" xfId="7244"/>
    <cellStyle name="표준 129 168" xfId="7245"/>
    <cellStyle name="표준 129 169" xfId="7246"/>
    <cellStyle name="표준 129 17" xfId="7247"/>
    <cellStyle name="표준 129 170" xfId="7248"/>
    <cellStyle name="표준 129 171" xfId="7249"/>
    <cellStyle name="표준 129 172" xfId="7250"/>
    <cellStyle name="표준 129 173" xfId="7251"/>
    <cellStyle name="표준 129 174" xfId="7252"/>
    <cellStyle name="표준 129 175" xfId="7253"/>
    <cellStyle name="표준 129 176" xfId="7254"/>
    <cellStyle name="표준 129 177" xfId="7255"/>
    <cellStyle name="표준 129 178" xfId="7256"/>
    <cellStyle name="표준 129 179" xfId="7257"/>
    <cellStyle name="표준 129 18" xfId="7258"/>
    <cellStyle name="표준 129 180" xfId="7259"/>
    <cellStyle name="표준 129 181" xfId="7260"/>
    <cellStyle name="표준 129 182" xfId="7261"/>
    <cellStyle name="표준 129 183" xfId="7262"/>
    <cellStyle name="표준 129 184" xfId="7263"/>
    <cellStyle name="표준 129 19" xfId="7264"/>
    <cellStyle name="표준 129 2" xfId="7265"/>
    <cellStyle name="표준 129 2 10" xfId="7266"/>
    <cellStyle name="표준 129 2 100" xfId="7267"/>
    <cellStyle name="표준 129 2 101" xfId="7268"/>
    <cellStyle name="표준 129 2 102" xfId="7269"/>
    <cellStyle name="표준 129 2 103" xfId="7270"/>
    <cellStyle name="표준 129 2 104" xfId="7271"/>
    <cellStyle name="표준 129 2 105" xfId="7272"/>
    <cellStyle name="표준 129 2 106" xfId="7273"/>
    <cellStyle name="표준 129 2 107" xfId="7274"/>
    <cellStyle name="표준 129 2 108" xfId="7275"/>
    <cellStyle name="표준 129 2 109" xfId="7276"/>
    <cellStyle name="표준 129 2 11" xfId="7277"/>
    <cellStyle name="표준 129 2 110" xfId="7278"/>
    <cellStyle name="표준 129 2 111" xfId="7279"/>
    <cellStyle name="표준 129 2 112" xfId="7280"/>
    <cellStyle name="표준 129 2 113" xfId="7281"/>
    <cellStyle name="표준 129 2 114" xfId="7282"/>
    <cellStyle name="표준 129 2 115" xfId="7283"/>
    <cellStyle name="표준 129 2 116" xfId="7284"/>
    <cellStyle name="표준 129 2 117" xfId="7285"/>
    <cellStyle name="표준 129 2 118" xfId="7286"/>
    <cellStyle name="표준 129 2 119" xfId="7287"/>
    <cellStyle name="표준 129 2 12" xfId="7288"/>
    <cellStyle name="표준 129 2 120" xfId="7289"/>
    <cellStyle name="표준 129 2 121" xfId="7290"/>
    <cellStyle name="표준 129 2 122" xfId="7291"/>
    <cellStyle name="표준 129 2 123" xfId="7292"/>
    <cellStyle name="표준 129 2 124" xfId="7293"/>
    <cellStyle name="표준 129 2 125" xfId="7294"/>
    <cellStyle name="표준 129 2 126" xfId="7295"/>
    <cellStyle name="표준 129 2 127" xfId="7296"/>
    <cellStyle name="표준 129 2 128" xfId="7297"/>
    <cellStyle name="표준 129 2 129" xfId="7298"/>
    <cellStyle name="표준 129 2 13" xfId="7299"/>
    <cellStyle name="표준 129 2 130" xfId="7300"/>
    <cellStyle name="표준 129 2 131" xfId="7301"/>
    <cellStyle name="표준 129 2 132" xfId="7302"/>
    <cellStyle name="표준 129 2 133" xfId="7303"/>
    <cellStyle name="표준 129 2 134" xfId="7304"/>
    <cellStyle name="표준 129 2 135" xfId="7305"/>
    <cellStyle name="표준 129 2 136" xfId="7306"/>
    <cellStyle name="표준 129 2 137" xfId="7307"/>
    <cellStyle name="표준 129 2 138" xfId="7308"/>
    <cellStyle name="표준 129 2 139" xfId="7309"/>
    <cellStyle name="표준 129 2 14" xfId="7310"/>
    <cellStyle name="표준 129 2 140" xfId="7311"/>
    <cellStyle name="표준 129 2 141" xfId="7312"/>
    <cellStyle name="표준 129 2 142" xfId="7313"/>
    <cellStyle name="표준 129 2 143" xfId="7314"/>
    <cellStyle name="표준 129 2 144" xfId="7315"/>
    <cellStyle name="표준 129 2 145" xfId="7316"/>
    <cellStyle name="표준 129 2 146" xfId="7317"/>
    <cellStyle name="표준 129 2 147" xfId="7318"/>
    <cellStyle name="표준 129 2 148" xfId="7319"/>
    <cellStyle name="표준 129 2 149" xfId="7320"/>
    <cellStyle name="표준 129 2 15" xfId="7321"/>
    <cellStyle name="표준 129 2 150" xfId="7322"/>
    <cellStyle name="표준 129 2 151" xfId="7323"/>
    <cellStyle name="표준 129 2 152" xfId="7324"/>
    <cellStyle name="표준 129 2 153" xfId="7325"/>
    <cellStyle name="표준 129 2 154" xfId="7326"/>
    <cellStyle name="표준 129 2 155" xfId="7327"/>
    <cellStyle name="표준 129 2 156" xfId="7328"/>
    <cellStyle name="표준 129 2 157" xfId="7329"/>
    <cellStyle name="표준 129 2 158" xfId="7330"/>
    <cellStyle name="표준 129 2 159" xfId="7331"/>
    <cellStyle name="표준 129 2 16" xfId="7332"/>
    <cellStyle name="표준 129 2 160" xfId="7333"/>
    <cellStyle name="표준 129 2 161" xfId="7334"/>
    <cellStyle name="표준 129 2 162" xfId="7335"/>
    <cellStyle name="표준 129 2 163" xfId="7336"/>
    <cellStyle name="표준 129 2 164" xfId="7337"/>
    <cellStyle name="표준 129 2 165" xfId="7338"/>
    <cellStyle name="표준 129 2 166" xfId="7339"/>
    <cellStyle name="표준 129 2 167" xfId="7340"/>
    <cellStyle name="표준 129 2 168" xfId="7341"/>
    <cellStyle name="표준 129 2 169" xfId="7342"/>
    <cellStyle name="표준 129 2 17" xfId="7343"/>
    <cellStyle name="표준 129 2 170" xfId="7344"/>
    <cellStyle name="표준 129 2 171" xfId="7345"/>
    <cellStyle name="표준 129 2 172" xfId="7346"/>
    <cellStyle name="표준 129 2 173" xfId="7347"/>
    <cellStyle name="표준 129 2 174" xfId="7348"/>
    <cellStyle name="표준 129 2 175" xfId="7349"/>
    <cellStyle name="표준 129 2 176" xfId="7350"/>
    <cellStyle name="표준 129 2 177" xfId="7351"/>
    <cellStyle name="표준 129 2 178" xfId="7352"/>
    <cellStyle name="표준 129 2 179" xfId="7353"/>
    <cellStyle name="표준 129 2 18" xfId="7354"/>
    <cellStyle name="표준 129 2 180" xfId="7355"/>
    <cellStyle name="표준 129 2 181" xfId="7356"/>
    <cellStyle name="표준 129 2 182" xfId="7357"/>
    <cellStyle name="표준 129 2 183" xfId="7358"/>
    <cellStyle name="표준 129 2 19" xfId="7359"/>
    <cellStyle name="표준 129 2 2" xfId="7360"/>
    <cellStyle name="표준 129 2 20" xfId="7361"/>
    <cellStyle name="표준 129 2 21" xfId="7362"/>
    <cellStyle name="표준 129 2 22" xfId="7363"/>
    <cellStyle name="표준 129 2 23" xfId="7364"/>
    <cellStyle name="표준 129 2 24" xfId="7365"/>
    <cellStyle name="표준 129 2 25" xfId="7366"/>
    <cellStyle name="표준 129 2 26" xfId="7367"/>
    <cellStyle name="표준 129 2 27" xfId="7368"/>
    <cellStyle name="표준 129 2 28" xfId="7369"/>
    <cellStyle name="표준 129 2 29" xfId="7370"/>
    <cellStyle name="표준 129 2 3" xfId="7371"/>
    <cellStyle name="표준 129 2 30" xfId="7372"/>
    <cellStyle name="표준 129 2 31" xfId="7373"/>
    <cellStyle name="표준 129 2 32" xfId="7374"/>
    <cellStyle name="표준 129 2 33" xfId="7375"/>
    <cellStyle name="표준 129 2 34" xfId="7376"/>
    <cellStyle name="표준 129 2 35" xfId="7377"/>
    <cellStyle name="표준 129 2 36" xfId="7378"/>
    <cellStyle name="표준 129 2 37" xfId="7379"/>
    <cellStyle name="표준 129 2 38" xfId="7380"/>
    <cellStyle name="표준 129 2 39" xfId="7381"/>
    <cellStyle name="표준 129 2 4" xfId="7382"/>
    <cellStyle name="표준 129 2 40" xfId="7383"/>
    <cellStyle name="표준 129 2 41" xfId="7384"/>
    <cellStyle name="표준 129 2 42" xfId="7385"/>
    <cellStyle name="표준 129 2 43" xfId="7386"/>
    <cellStyle name="표준 129 2 44" xfId="7387"/>
    <cellStyle name="표준 129 2 45" xfId="7388"/>
    <cellStyle name="표준 129 2 46" xfId="7389"/>
    <cellStyle name="표준 129 2 47" xfId="7390"/>
    <cellStyle name="표준 129 2 48" xfId="7391"/>
    <cellStyle name="표준 129 2 49" xfId="7392"/>
    <cellStyle name="표준 129 2 5" xfId="7393"/>
    <cellStyle name="표준 129 2 50" xfId="7394"/>
    <cellStyle name="표준 129 2 51" xfId="7395"/>
    <cellStyle name="표준 129 2 52" xfId="7396"/>
    <cellStyle name="표준 129 2 53" xfId="7397"/>
    <cellStyle name="표준 129 2 54" xfId="7398"/>
    <cellStyle name="표준 129 2 55" xfId="7399"/>
    <cellStyle name="표준 129 2 56" xfId="7400"/>
    <cellStyle name="표준 129 2 57" xfId="7401"/>
    <cellStyle name="표준 129 2 58" xfId="7402"/>
    <cellStyle name="표준 129 2 59" xfId="7403"/>
    <cellStyle name="표준 129 2 6" xfId="7404"/>
    <cellStyle name="표준 129 2 60" xfId="7405"/>
    <cellStyle name="표준 129 2 61" xfId="7406"/>
    <cellStyle name="표준 129 2 62" xfId="7407"/>
    <cellStyle name="표준 129 2 63" xfId="7408"/>
    <cellStyle name="표준 129 2 64" xfId="7409"/>
    <cellStyle name="표준 129 2 65" xfId="7410"/>
    <cellStyle name="표준 129 2 66" xfId="7411"/>
    <cellStyle name="표준 129 2 67" xfId="7412"/>
    <cellStyle name="표준 129 2 68" xfId="7413"/>
    <cellStyle name="표준 129 2 69" xfId="7414"/>
    <cellStyle name="표준 129 2 7" xfId="7415"/>
    <cellStyle name="표준 129 2 70" xfId="7416"/>
    <cellStyle name="표준 129 2 71" xfId="7417"/>
    <cellStyle name="표준 129 2 72" xfId="7418"/>
    <cellStyle name="표준 129 2 73" xfId="7419"/>
    <cellStyle name="표준 129 2 74" xfId="7420"/>
    <cellStyle name="표준 129 2 75" xfId="7421"/>
    <cellStyle name="표준 129 2 76" xfId="7422"/>
    <cellStyle name="표준 129 2 77" xfId="7423"/>
    <cellStyle name="표준 129 2 78" xfId="7424"/>
    <cellStyle name="표준 129 2 79" xfId="7425"/>
    <cellStyle name="표준 129 2 8" xfId="7426"/>
    <cellStyle name="표준 129 2 80" xfId="7427"/>
    <cellStyle name="표준 129 2 81" xfId="7428"/>
    <cellStyle name="표준 129 2 82" xfId="7429"/>
    <cellStyle name="표준 129 2 83" xfId="7430"/>
    <cellStyle name="표준 129 2 84" xfId="7431"/>
    <cellStyle name="표준 129 2 85" xfId="7432"/>
    <cellStyle name="표준 129 2 86" xfId="7433"/>
    <cellStyle name="표준 129 2 87" xfId="7434"/>
    <cellStyle name="표준 129 2 88" xfId="7435"/>
    <cellStyle name="표준 129 2 89" xfId="7436"/>
    <cellStyle name="표준 129 2 9" xfId="7437"/>
    <cellStyle name="표준 129 2 90" xfId="7438"/>
    <cellStyle name="표준 129 2 91" xfId="7439"/>
    <cellStyle name="표준 129 2 92" xfId="7440"/>
    <cellStyle name="표준 129 2 93" xfId="7441"/>
    <cellStyle name="표준 129 2 94" xfId="7442"/>
    <cellStyle name="표준 129 2 95" xfId="7443"/>
    <cellStyle name="표준 129 2 96" xfId="7444"/>
    <cellStyle name="표준 129 2 97" xfId="7445"/>
    <cellStyle name="표준 129 2 98" xfId="7446"/>
    <cellStyle name="표준 129 2 99" xfId="7447"/>
    <cellStyle name="표준 129 20" xfId="7448"/>
    <cellStyle name="표준 129 21" xfId="7449"/>
    <cellStyle name="표준 129 22" xfId="7450"/>
    <cellStyle name="표준 129 23" xfId="7451"/>
    <cellStyle name="표준 129 24" xfId="7452"/>
    <cellStyle name="표준 129 25" xfId="7453"/>
    <cellStyle name="표준 129 26" xfId="7454"/>
    <cellStyle name="표준 129 27" xfId="7455"/>
    <cellStyle name="표준 129 28" xfId="7456"/>
    <cellStyle name="표준 129 29" xfId="7457"/>
    <cellStyle name="표준 129 3" xfId="7458"/>
    <cellStyle name="표준 129 30" xfId="7459"/>
    <cellStyle name="표준 129 31" xfId="7460"/>
    <cellStyle name="표준 129 32" xfId="7461"/>
    <cellStyle name="표준 129 33" xfId="7462"/>
    <cellStyle name="표준 129 34" xfId="7463"/>
    <cellStyle name="표준 129 35" xfId="7464"/>
    <cellStyle name="표준 129 36" xfId="7465"/>
    <cellStyle name="표준 129 37" xfId="7466"/>
    <cellStyle name="표준 129 38" xfId="7467"/>
    <cellStyle name="표준 129 39" xfId="7468"/>
    <cellStyle name="표준 129 4" xfId="7469"/>
    <cellStyle name="표준 129 40" xfId="7470"/>
    <cellStyle name="표준 129 41" xfId="7471"/>
    <cellStyle name="표준 129 42" xfId="7472"/>
    <cellStyle name="표준 129 43" xfId="7473"/>
    <cellStyle name="표준 129 44" xfId="7474"/>
    <cellStyle name="표준 129 45" xfId="7475"/>
    <cellStyle name="표준 129 46" xfId="7476"/>
    <cellStyle name="표준 129 47" xfId="7477"/>
    <cellStyle name="표준 129 48" xfId="7478"/>
    <cellStyle name="표준 129 49" xfId="7479"/>
    <cellStyle name="표준 129 5" xfId="7480"/>
    <cellStyle name="표준 129 50" xfId="7481"/>
    <cellStyle name="표준 129 51" xfId="7482"/>
    <cellStyle name="표준 129 52" xfId="7483"/>
    <cellStyle name="표준 129 53" xfId="7484"/>
    <cellStyle name="표준 129 54" xfId="7485"/>
    <cellStyle name="표준 129 55" xfId="7486"/>
    <cellStyle name="표준 129 56" xfId="7487"/>
    <cellStyle name="표준 129 57" xfId="7488"/>
    <cellStyle name="표준 129 58" xfId="7489"/>
    <cellStyle name="표준 129 59" xfId="7490"/>
    <cellStyle name="표준 129 6" xfId="7491"/>
    <cellStyle name="표준 129 60" xfId="7492"/>
    <cellStyle name="표준 129 61" xfId="7493"/>
    <cellStyle name="표준 129 62" xfId="7494"/>
    <cellStyle name="표준 129 63" xfId="7495"/>
    <cellStyle name="표준 129 64" xfId="7496"/>
    <cellStyle name="표준 129 65" xfId="7497"/>
    <cellStyle name="표준 129 66" xfId="7498"/>
    <cellStyle name="표준 129 67" xfId="7499"/>
    <cellStyle name="표준 129 68" xfId="7500"/>
    <cellStyle name="표준 129 69" xfId="7501"/>
    <cellStyle name="표준 129 7" xfId="7502"/>
    <cellStyle name="표준 129 70" xfId="7503"/>
    <cellStyle name="표준 129 71" xfId="7504"/>
    <cellStyle name="표준 129 72" xfId="7505"/>
    <cellStyle name="표준 129 73" xfId="7506"/>
    <cellStyle name="표준 129 74" xfId="7507"/>
    <cellStyle name="표준 129 75" xfId="7508"/>
    <cellStyle name="표준 129 76" xfId="7509"/>
    <cellStyle name="표준 129 77" xfId="7510"/>
    <cellStyle name="표준 129 78" xfId="7511"/>
    <cellStyle name="표준 129 79" xfId="7512"/>
    <cellStyle name="표준 129 8" xfId="7513"/>
    <cellStyle name="표준 129 80" xfId="7514"/>
    <cellStyle name="표준 129 81" xfId="7515"/>
    <cellStyle name="표준 129 82" xfId="7516"/>
    <cellStyle name="표준 129 83" xfId="7517"/>
    <cellStyle name="표준 129 84" xfId="7518"/>
    <cellStyle name="표준 129 85" xfId="7519"/>
    <cellStyle name="표준 129 86" xfId="7520"/>
    <cellStyle name="표준 129 87" xfId="7521"/>
    <cellStyle name="표준 129 88" xfId="7522"/>
    <cellStyle name="표준 129 89" xfId="7523"/>
    <cellStyle name="표준 129 9" xfId="7524"/>
    <cellStyle name="표준 129 90" xfId="7525"/>
    <cellStyle name="표준 129 91" xfId="7526"/>
    <cellStyle name="표준 129 92" xfId="7527"/>
    <cellStyle name="표준 129 93" xfId="7528"/>
    <cellStyle name="표준 129 94" xfId="7529"/>
    <cellStyle name="표준 129 95" xfId="7530"/>
    <cellStyle name="표준 129 96" xfId="7531"/>
    <cellStyle name="표준 129 97" xfId="7532"/>
    <cellStyle name="표준 129 98" xfId="7533"/>
    <cellStyle name="표준 129 99" xfId="7534"/>
    <cellStyle name="표준 13" xfId="7535"/>
    <cellStyle name="표준 13 10" xfId="7536"/>
    <cellStyle name="표준 13 100" xfId="7537"/>
    <cellStyle name="표준 13 101" xfId="7538"/>
    <cellStyle name="표준 13 102" xfId="7539"/>
    <cellStyle name="표준 13 103" xfId="7540"/>
    <cellStyle name="표준 13 104" xfId="7541"/>
    <cellStyle name="표준 13 105" xfId="7542"/>
    <cellStyle name="표준 13 106" xfId="7543"/>
    <cellStyle name="표준 13 107" xfId="7544"/>
    <cellStyle name="표준 13 108" xfId="7545"/>
    <cellStyle name="표준 13 109" xfId="7546"/>
    <cellStyle name="표준 13 11" xfId="7547"/>
    <cellStyle name="표준 13 110" xfId="7548"/>
    <cellStyle name="표준 13 111" xfId="7549"/>
    <cellStyle name="표준 13 112" xfId="7550"/>
    <cellStyle name="표준 13 113" xfId="7551"/>
    <cellStyle name="표준 13 114" xfId="7552"/>
    <cellStyle name="표준 13 115" xfId="7553"/>
    <cellStyle name="표준 13 116" xfId="7554"/>
    <cellStyle name="표준 13 117" xfId="7555"/>
    <cellStyle name="표준 13 118" xfId="7556"/>
    <cellStyle name="표준 13 119" xfId="7557"/>
    <cellStyle name="표준 13 12" xfId="7558"/>
    <cellStyle name="표준 13 120" xfId="7559"/>
    <cellStyle name="표준 13 121" xfId="7560"/>
    <cellStyle name="표준 13 122" xfId="7561"/>
    <cellStyle name="표준 13 123" xfId="7562"/>
    <cellStyle name="표준 13 124" xfId="7563"/>
    <cellStyle name="표준 13 125" xfId="7564"/>
    <cellStyle name="표준 13 126" xfId="7565"/>
    <cellStyle name="표준 13 127" xfId="7566"/>
    <cellStyle name="표준 13 128" xfId="7567"/>
    <cellStyle name="표준 13 129" xfId="7568"/>
    <cellStyle name="표준 13 13" xfId="7569"/>
    <cellStyle name="표준 13 130" xfId="7570"/>
    <cellStyle name="표준 13 131" xfId="7571"/>
    <cellStyle name="표준 13 132" xfId="7572"/>
    <cellStyle name="표준 13 133" xfId="7573"/>
    <cellStyle name="표준 13 134" xfId="7574"/>
    <cellStyle name="표준 13 135" xfId="7575"/>
    <cellStyle name="표준 13 136" xfId="7576"/>
    <cellStyle name="표준 13 137" xfId="7577"/>
    <cellStyle name="표준 13 138" xfId="7578"/>
    <cellStyle name="표준 13 139" xfId="7579"/>
    <cellStyle name="표준 13 14" xfId="7580"/>
    <cellStyle name="표준 13 140" xfId="7581"/>
    <cellStyle name="표준 13 141" xfId="7582"/>
    <cellStyle name="표준 13 142" xfId="7583"/>
    <cellStyle name="표준 13 143" xfId="7584"/>
    <cellStyle name="표준 13 144" xfId="7585"/>
    <cellStyle name="표준 13 145" xfId="7586"/>
    <cellStyle name="표준 13 146" xfId="7587"/>
    <cellStyle name="표준 13 147" xfId="7588"/>
    <cellStyle name="표준 13 148" xfId="7589"/>
    <cellStyle name="표준 13 149" xfId="7590"/>
    <cellStyle name="표준 13 15" xfId="7591"/>
    <cellStyle name="표준 13 150" xfId="7592"/>
    <cellStyle name="표준 13 151" xfId="7593"/>
    <cellStyle name="표준 13 152" xfId="7594"/>
    <cellStyle name="표준 13 153" xfId="7595"/>
    <cellStyle name="표준 13 154" xfId="7596"/>
    <cellStyle name="표준 13 155" xfId="7597"/>
    <cellStyle name="표준 13 156" xfId="7598"/>
    <cellStyle name="표준 13 157" xfId="7599"/>
    <cellStyle name="표준 13 158" xfId="7600"/>
    <cellStyle name="표준 13 159" xfId="7601"/>
    <cellStyle name="표준 13 16" xfId="7602"/>
    <cellStyle name="표준 13 160" xfId="7603"/>
    <cellStyle name="표준 13 161" xfId="7604"/>
    <cellStyle name="표준 13 162" xfId="7605"/>
    <cellStyle name="표준 13 163" xfId="7606"/>
    <cellStyle name="표준 13 164" xfId="7607"/>
    <cellStyle name="표준 13 165" xfId="7608"/>
    <cellStyle name="표준 13 166" xfId="7609"/>
    <cellStyle name="표준 13 167" xfId="7610"/>
    <cellStyle name="표준 13 168" xfId="7611"/>
    <cellStyle name="표준 13 169" xfId="7612"/>
    <cellStyle name="표준 13 17" xfId="7613"/>
    <cellStyle name="표준 13 170" xfId="7614"/>
    <cellStyle name="표준 13 171" xfId="7615"/>
    <cellStyle name="표준 13 172" xfId="7616"/>
    <cellStyle name="표준 13 173" xfId="7617"/>
    <cellStyle name="표준 13 174" xfId="7618"/>
    <cellStyle name="표준 13 175" xfId="7619"/>
    <cellStyle name="표준 13 176" xfId="7620"/>
    <cellStyle name="표준 13 177" xfId="7621"/>
    <cellStyle name="표준 13 178" xfId="7622"/>
    <cellStyle name="표준 13 179" xfId="7623"/>
    <cellStyle name="표준 13 18" xfId="7624"/>
    <cellStyle name="표준 13 180" xfId="7625"/>
    <cellStyle name="표준 13 181" xfId="7626"/>
    <cellStyle name="표준 13 182" xfId="7627"/>
    <cellStyle name="표준 13 183" xfId="7628"/>
    <cellStyle name="표준 13 184" xfId="26282"/>
    <cellStyle name="표준 13 19" xfId="7629"/>
    <cellStyle name="표준 13 2" xfId="7630"/>
    <cellStyle name="표준 13 20" xfId="7631"/>
    <cellStyle name="표준 13 21" xfId="7632"/>
    <cellStyle name="표준 13 22" xfId="7633"/>
    <cellStyle name="표준 13 23" xfId="7634"/>
    <cellStyle name="표준 13 24" xfId="7635"/>
    <cellStyle name="표준 13 25" xfId="7636"/>
    <cellStyle name="표준 13 26" xfId="7637"/>
    <cellStyle name="표준 13 27" xfId="7638"/>
    <cellStyle name="표준 13 28" xfId="7639"/>
    <cellStyle name="표준 13 29" xfId="7640"/>
    <cellStyle name="표준 13 3" xfId="7641"/>
    <cellStyle name="표준 13 30" xfId="7642"/>
    <cellStyle name="표준 13 31" xfId="7643"/>
    <cellStyle name="표준 13 32" xfId="7644"/>
    <cellStyle name="표준 13 33" xfId="7645"/>
    <cellStyle name="표준 13 34" xfId="7646"/>
    <cellStyle name="표준 13 35" xfId="7647"/>
    <cellStyle name="표준 13 36" xfId="7648"/>
    <cellStyle name="표준 13 37" xfId="7649"/>
    <cellStyle name="표준 13 38" xfId="7650"/>
    <cellStyle name="표준 13 39" xfId="7651"/>
    <cellStyle name="표준 13 4" xfId="7652"/>
    <cellStyle name="표준 13 40" xfId="7653"/>
    <cellStyle name="표준 13 41" xfId="7654"/>
    <cellStyle name="표준 13 42" xfId="7655"/>
    <cellStyle name="표준 13 43" xfId="7656"/>
    <cellStyle name="표준 13 44" xfId="7657"/>
    <cellStyle name="표준 13 45" xfId="7658"/>
    <cellStyle name="표준 13 46" xfId="7659"/>
    <cellStyle name="표준 13 47" xfId="7660"/>
    <cellStyle name="표준 13 48" xfId="7661"/>
    <cellStyle name="표준 13 49" xfId="7662"/>
    <cellStyle name="표준 13 5" xfId="7663"/>
    <cellStyle name="표준 13 50" xfId="7664"/>
    <cellStyle name="표준 13 51" xfId="7665"/>
    <cellStyle name="표준 13 52" xfId="7666"/>
    <cellStyle name="표준 13 53" xfId="7667"/>
    <cellStyle name="표준 13 54" xfId="7668"/>
    <cellStyle name="표준 13 55" xfId="7669"/>
    <cellStyle name="표준 13 56" xfId="7670"/>
    <cellStyle name="표준 13 57" xfId="7671"/>
    <cellStyle name="표준 13 58" xfId="7672"/>
    <cellStyle name="표준 13 59" xfId="7673"/>
    <cellStyle name="표준 13 6" xfId="7674"/>
    <cellStyle name="표준 13 60" xfId="7675"/>
    <cellStyle name="표준 13 61" xfId="7676"/>
    <cellStyle name="표준 13 62" xfId="7677"/>
    <cellStyle name="표준 13 63" xfId="7678"/>
    <cellStyle name="표준 13 64" xfId="7679"/>
    <cellStyle name="표준 13 65" xfId="7680"/>
    <cellStyle name="표준 13 66" xfId="7681"/>
    <cellStyle name="표준 13 67" xfId="7682"/>
    <cellStyle name="표준 13 68" xfId="7683"/>
    <cellStyle name="표준 13 69" xfId="7684"/>
    <cellStyle name="표준 13 7" xfId="7685"/>
    <cellStyle name="표준 13 70" xfId="7686"/>
    <cellStyle name="표준 13 71" xfId="7687"/>
    <cellStyle name="표준 13 72" xfId="7688"/>
    <cellStyle name="표준 13 73" xfId="7689"/>
    <cellStyle name="표준 13 74" xfId="7690"/>
    <cellStyle name="표준 13 75" xfId="7691"/>
    <cellStyle name="표준 13 76" xfId="7692"/>
    <cellStyle name="표준 13 77" xfId="7693"/>
    <cellStyle name="표준 13 78" xfId="7694"/>
    <cellStyle name="표준 13 79" xfId="7695"/>
    <cellStyle name="표준 13 8" xfId="7696"/>
    <cellStyle name="표준 13 80" xfId="7697"/>
    <cellStyle name="표준 13 81" xfId="7698"/>
    <cellStyle name="표준 13 82" xfId="7699"/>
    <cellStyle name="표준 13 83" xfId="7700"/>
    <cellStyle name="표준 13 84" xfId="7701"/>
    <cellStyle name="표준 13 85" xfId="7702"/>
    <cellStyle name="표준 13 86" xfId="7703"/>
    <cellStyle name="표준 13 87" xfId="7704"/>
    <cellStyle name="표준 13 88" xfId="7705"/>
    <cellStyle name="표준 13 89" xfId="7706"/>
    <cellStyle name="표준 13 9" xfId="7707"/>
    <cellStyle name="표준 13 90" xfId="7708"/>
    <cellStyle name="표준 13 91" xfId="7709"/>
    <cellStyle name="표준 13 92" xfId="7710"/>
    <cellStyle name="표준 13 93" xfId="7711"/>
    <cellStyle name="표준 13 94" xfId="7712"/>
    <cellStyle name="표준 13 95" xfId="7713"/>
    <cellStyle name="표준 13 96" xfId="7714"/>
    <cellStyle name="표준 13 97" xfId="7715"/>
    <cellStyle name="표준 13 98" xfId="7716"/>
    <cellStyle name="표준 13 99" xfId="7717"/>
    <cellStyle name="표준 130" xfId="26283"/>
    <cellStyle name="표준 130 10" xfId="26343"/>
    <cellStyle name="표준 130 10 2" xfId="26734"/>
    <cellStyle name="표준 130 10 2 2" xfId="26857"/>
    <cellStyle name="표준 130 10 3" xfId="26775"/>
    <cellStyle name="표준 130 10 3 2" xfId="26898"/>
    <cellStyle name="표준 130 10 4" xfId="26689"/>
    <cellStyle name="표준 130 10 5" xfId="26816"/>
    <cellStyle name="표준 130 11" xfId="26345"/>
    <cellStyle name="표준 130 11 2" xfId="26736"/>
    <cellStyle name="표준 130 11 2 2" xfId="26859"/>
    <cellStyle name="표준 130 11 3" xfId="26777"/>
    <cellStyle name="표준 130 11 3 2" xfId="26900"/>
    <cellStyle name="표준 130 11 4" xfId="26691"/>
    <cellStyle name="표준 130 11 5" xfId="26818"/>
    <cellStyle name="표준 130 12" xfId="26347"/>
    <cellStyle name="표준 130 12 2" xfId="26738"/>
    <cellStyle name="표준 130 12 2 2" xfId="26861"/>
    <cellStyle name="표준 130 12 3" xfId="26779"/>
    <cellStyle name="표준 130 12 3 2" xfId="26902"/>
    <cellStyle name="표준 130 12 4" xfId="26693"/>
    <cellStyle name="표준 130 12 5" xfId="26820"/>
    <cellStyle name="표준 130 13" xfId="26349"/>
    <cellStyle name="표준 130 13 2" xfId="26740"/>
    <cellStyle name="표준 130 13 2 2" xfId="26863"/>
    <cellStyle name="표준 130 13 3" xfId="26781"/>
    <cellStyle name="표준 130 13 3 2" xfId="26904"/>
    <cellStyle name="표준 130 13 4" xfId="26695"/>
    <cellStyle name="표준 130 13 5" xfId="26822"/>
    <cellStyle name="표준 130 14" xfId="26351"/>
    <cellStyle name="표준 130 14 2" xfId="26742"/>
    <cellStyle name="표준 130 14 2 2" xfId="26865"/>
    <cellStyle name="표준 130 14 3" xfId="26783"/>
    <cellStyle name="표준 130 14 3 2" xfId="26906"/>
    <cellStyle name="표준 130 14 4" xfId="26697"/>
    <cellStyle name="표준 130 14 5" xfId="26824"/>
    <cellStyle name="표준 130 15" xfId="26716"/>
    <cellStyle name="표준 130 15 2" xfId="26839"/>
    <cellStyle name="표준 130 16" xfId="26757"/>
    <cellStyle name="표준 130 16 2" xfId="26880"/>
    <cellStyle name="표준 130 17" xfId="26671"/>
    <cellStyle name="표준 130 18" xfId="26798"/>
    <cellStyle name="표준 130 2" xfId="26325"/>
    <cellStyle name="표준 130 2 2" xfId="26717"/>
    <cellStyle name="표준 130 2 2 2" xfId="26840"/>
    <cellStyle name="표준 130 2 3" xfId="26758"/>
    <cellStyle name="표준 130 2 3 2" xfId="26881"/>
    <cellStyle name="표준 130 2 4" xfId="26672"/>
    <cellStyle name="표준 130 2 5" xfId="26799"/>
    <cellStyle name="표준 130 3" xfId="26329"/>
    <cellStyle name="표준 130 3 2" xfId="26720"/>
    <cellStyle name="표준 130 3 2 2" xfId="26843"/>
    <cellStyle name="표준 130 3 3" xfId="26761"/>
    <cellStyle name="표준 130 3 3 2" xfId="26884"/>
    <cellStyle name="표준 130 3 4" xfId="26675"/>
    <cellStyle name="표준 130 3 5" xfId="26802"/>
    <cellStyle name="표준 130 4" xfId="26331"/>
    <cellStyle name="표준 130 4 2" xfId="26722"/>
    <cellStyle name="표준 130 4 2 2" xfId="26845"/>
    <cellStyle name="표준 130 4 3" xfId="26763"/>
    <cellStyle name="표준 130 4 3 2" xfId="26886"/>
    <cellStyle name="표준 130 4 4" xfId="26677"/>
    <cellStyle name="표준 130 4 5" xfId="26804"/>
    <cellStyle name="표준 130 5" xfId="26333"/>
    <cellStyle name="표준 130 5 2" xfId="26724"/>
    <cellStyle name="표준 130 5 2 2" xfId="26847"/>
    <cellStyle name="표준 130 5 3" xfId="26765"/>
    <cellStyle name="표준 130 5 3 2" xfId="26888"/>
    <cellStyle name="표준 130 5 4" xfId="26679"/>
    <cellStyle name="표준 130 5 5" xfId="26806"/>
    <cellStyle name="표준 130 6" xfId="26335"/>
    <cellStyle name="표준 130 6 2" xfId="26726"/>
    <cellStyle name="표준 130 6 2 2" xfId="26849"/>
    <cellStyle name="표준 130 6 3" xfId="26767"/>
    <cellStyle name="표준 130 6 3 2" xfId="26890"/>
    <cellStyle name="표준 130 6 4" xfId="26681"/>
    <cellStyle name="표준 130 6 5" xfId="26808"/>
    <cellStyle name="표준 130 7" xfId="26337"/>
    <cellStyle name="표준 130 7 2" xfId="26728"/>
    <cellStyle name="표준 130 7 2 2" xfId="26851"/>
    <cellStyle name="표준 130 7 3" xfId="26769"/>
    <cellStyle name="표준 130 7 3 2" xfId="26892"/>
    <cellStyle name="표준 130 7 4" xfId="26683"/>
    <cellStyle name="표준 130 7 5" xfId="26810"/>
    <cellStyle name="표준 130 8" xfId="26339"/>
    <cellStyle name="표준 130 8 2" xfId="26730"/>
    <cellStyle name="표준 130 8 2 2" xfId="26853"/>
    <cellStyle name="표준 130 8 3" xfId="26771"/>
    <cellStyle name="표준 130 8 3 2" xfId="26894"/>
    <cellStyle name="표준 130 8 4" xfId="26685"/>
    <cellStyle name="표준 130 8 5" xfId="26812"/>
    <cellStyle name="표준 130 9" xfId="26341"/>
    <cellStyle name="표준 130 9 2" xfId="26732"/>
    <cellStyle name="표준 130 9 2 2" xfId="26855"/>
    <cellStyle name="표준 130 9 3" xfId="26773"/>
    <cellStyle name="표준 130 9 3 2" xfId="26896"/>
    <cellStyle name="표준 130 9 4" xfId="26687"/>
    <cellStyle name="표준 130 9 5" xfId="26814"/>
    <cellStyle name="표준 131" xfId="7718"/>
    <cellStyle name="표준 131 10" xfId="7719"/>
    <cellStyle name="표준 131 100" xfId="7720"/>
    <cellStyle name="표준 131 101" xfId="7721"/>
    <cellStyle name="표준 131 102" xfId="7722"/>
    <cellStyle name="표준 131 103" xfId="7723"/>
    <cellStyle name="표준 131 104" xfId="7724"/>
    <cellStyle name="표준 131 105" xfId="7725"/>
    <cellStyle name="표준 131 106" xfId="7726"/>
    <cellStyle name="표준 131 107" xfId="7727"/>
    <cellStyle name="표준 131 108" xfId="7728"/>
    <cellStyle name="표준 131 109" xfId="7729"/>
    <cellStyle name="표준 131 11" xfId="7730"/>
    <cellStyle name="표준 131 110" xfId="7731"/>
    <cellStyle name="표준 131 111" xfId="7732"/>
    <cellStyle name="표준 131 112" xfId="7733"/>
    <cellStyle name="표준 131 113" xfId="7734"/>
    <cellStyle name="표준 131 114" xfId="7735"/>
    <cellStyle name="표준 131 115" xfId="7736"/>
    <cellStyle name="표준 131 116" xfId="7737"/>
    <cellStyle name="표준 131 117" xfId="7738"/>
    <cellStyle name="표준 131 118" xfId="7739"/>
    <cellStyle name="표준 131 119" xfId="7740"/>
    <cellStyle name="표준 131 12" xfId="7741"/>
    <cellStyle name="표준 131 120" xfId="7742"/>
    <cellStyle name="표준 131 121" xfId="7743"/>
    <cellStyle name="표준 131 122" xfId="7744"/>
    <cellStyle name="표준 131 123" xfId="7745"/>
    <cellStyle name="표준 131 124" xfId="7746"/>
    <cellStyle name="표준 131 125" xfId="7747"/>
    <cellStyle name="표준 131 126" xfId="7748"/>
    <cellStyle name="표준 131 127" xfId="7749"/>
    <cellStyle name="표준 131 128" xfId="7750"/>
    <cellStyle name="표준 131 129" xfId="7751"/>
    <cellStyle name="표준 131 13" xfId="7752"/>
    <cellStyle name="표준 131 130" xfId="7753"/>
    <cellStyle name="표준 131 131" xfId="7754"/>
    <cellStyle name="표준 131 132" xfId="7755"/>
    <cellStyle name="표준 131 133" xfId="7756"/>
    <cellStyle name="표준 131 134" xfId="7757"/>
    <cellStyle name="표준 131 135" xfId="7758"/>
    <cellStyle name="표준 131 136" xfId="7759"/>
    <cellStyle name="표준 131 137" xfId="7760"/>
    <cellStyle name="표준 131 138" xfId="7761"/>
    <cellStyle name="표준 131 139" xfId="7762"/>
    <cellStyle name="표준 131 14" xfId="7763"/>
    <cellStyle name="표준 131 140" xfId="7764"/>
    <cellStyle name="표준 131 141" xfId="7765"/>
    <cellStyle name="표준 131 142" xfId="7766"/>
    <cellStyle name="표준 131 143" xfId="7767"/>
    <cellStyle name="표준 131 144" xfId="7768"/>
    <cellStyle name="표준 131 145" xfId="7769"/>
    <cellStyle name="표준 131 146" xfId="7770"/>
    <cellStyle name="표준 131 147" xfId="7771"/>
    <cellStyle name="표준 131 148" xfId="7772"/>
    <cellStyle name="표준 131 149" xfId="7773"/>
    <cellStyle name="표준 131 15" xfId="7774"/>
    <cellStyle name="표준 131 150" xfId="7775"/>
    <cellStyle name="표준 131 151" xfId="7776"/>
    <cellStyle name="표준 131 152" xfId="7777"/>
    <cellStyle name="표준 131 153" xfId="7778"/>
    <cellStyle name="표준 131 154" xfId="7779"/>
    <cellStyle name="표준 131 155" xfId="7780"/>
    <cellStyle name="표준 131 156" xfId="7781"/>
    <cellStyle name="표준 131 157" xfId="7782"/>
    <cellStyle name="표준 131 158" xfId="7783"/>
    <cellStyle name="표준 131 159" xfId="7784"/>
    <cellStyle name="표준 131 16" xfId="7785"/>
    <cellStyle name="표준 131 160" xfId="7786"/>
    <cellStyle name="표준 131 161" xfId="7787"/>
    <cellStyle name="표준 131 162" xfId="7788"/>
    <cellStyle name="표준 131 163" xfId="7789"/>
    <cellStyle name="표준 131 164" xfId="7790"/>
    <cellStyle name="표준 131 165" xfId="7791"/>
    <cellStyle name="표준 131 166" xfId="7792"/>
    <cellStyle name="표준 131 167" xfId="7793"/>
    <cellStyle name="표준 131 168" xfId="7794"/>
    <cellStyle name="표준 131 169" xfId="7795"/>
    <cellStyle name="표준 131 17" xfId="7796"/>
    <cellStyle name="표준 131 170" xfId="7797"/>
    <cellStyle name="표준 131 171" xfId="7798"/>
    <cellStyle name="표준 131 172" xfId="7799"/>
    <cellStyle name="표준 131 173" xfId="7800"/>
    <cellStyle name="표준 131 174" xfId="7801"/>
    <cellStyle name="표준 131 175" xfId="7802"/>
    <cellStyle name="표준 131 176" xfId="7803"/>
    <cellStyle name="표준 131 177" xfId="7804"/>
    <cellStyle name="표준 131 178" xfId="7805"/>
    <cellStyle name="표준 131 179" xfId="7806"/>
    <cellStyle name="표준 131 18" xfId="7807"/>
    <cellStyle name="표준 131 180" xfId="7808"/>
    <cellStyle name="표준 131 181" xfId="7809"/>
    <cellStyle name="표준 131 182" xfId="7810"/>
    <cellStyle name="표준 131 183" xfId="7811"/>
    <cellStyle name="표준 131 184" xfId="7812"/>
    <cellStyle name="표준 131 19" xfId="7813"/>
    <cellStyle name="표준 131 2" xfId="7814"/>
    <cellStyle name="표준 131 2 10" xfId="7815"/>
    <cellStyle name="표준 131 2 100" xfId="7816"/>
    <cellStyle name="표준 131 2 101" xfId="7817"/>
    <cellStyle name="표준 131 2 102" xfId="7818"/>
    <cellStyle name="표준 131 2 103" xfId="7819"/>
    <cellStyle name="표준 131 2 104" xfId="7820"/>
    <cellStyle name="표준 131 2 105" xfId="7821"/>
    <cellStyle name="표준 131 2 106" xfId="7822"/>
    <cellStyle name="표준 131 2 107" xfId="7823"/>
    <cellStyle name="표준 131 2 108" xfId="7824"/>
    <cellStyle name="표준 131 2 109" xfId="7825"/>
    <cellStyle name="표준 131 2 11" xfId="7826"/>
    <cellStyle name="표준 131 2 110" xfId="7827"/>
    <cellStyle name="표준 131 2 111" xfId="7828"/>
    <cellStyle name="표준 131 2 112" xfId="7829"/>
    <cellStyle name="표준 131 2 113" xfId="7830"/>
    <cellStyle name="표준 131 2 114" xfId="7831"/>
    <cellStyle name="표준 131 2 115" xfId="7832"/>
    <cellStyle name="표준 131 2 116" xfId="7833"/>
    <cellStyle name="표준 131 2 117" xfId="7834"/>
    <cellStyle name="표준 131 2 118" xfId="7835"/>
    <cellStyle name="표준 131 2 119" xfId="7836"/>
    <cellStyle name="표준 131 2 12" xfId="7837"/>
    <cellStyle name="표준 131 2 120" xfId="7838"/>
    <cellStyle name="표준 131 2 121" xfId="7839"/>
    <cellStyle name="표준 131 2 122" xfId="7840"/>
    <cellStyle name="표준 131 2 123" xfId="7841"/>
    <cellStyle name="표준 131 2 124" xfId="7842"/>
    <cellStyle name="표준 131 2 125" xfId="7843"/>
    <cellStyle name="표준 131 2 126" xfId="7844"/>
    <cellStyle name="표준 131 2 127" xfId="7845"/>
    <cellStyle name="표준 131 2 128" xfId="7846"/>
    <cellStyle name="표준 131 2 129" xfId="7847"/>
    <cellStyle name="표준 131 2 13" xfId="7848"/>
    <cellStyle name="표준 131 2 130" xfId="7849"/>
    <cellStyle name="표준 131 2 131" xfId="7850"/>
    <cellStyle name="표준 131 2 132" xfId="7851"/>
    <cellStyle name="표준 131 2 133" xfId="7852"/>
    <cellStyle name="표준 131 2 134" xfId="7853"/>
    <cellStyle name="표준 131 2 135" xfId="7854"/>
    <cellStyle name="표준 131 2 136" xfId="7855"/>
    <cellStyle name="표준 131 2 137" xfId="7856"/>
    <cellStyle name="표준 131 2 138" xfId="7857"/>
    <cellStyle name="표준 131 2 139" xfId="7858"/>
    <cellStyle name="표준 131 2 14" xfId="7859"/>
    <cellStyle name="표준 131 2 140" xfId="7860"/>
    <cellStyle name="표준 131 2 141" xfId="7861"/>
    <cellStyle name="표준 131 2 142" xfId="7862"/>
    <cellStyle name="표준 131 2 143" xfId="7863"/>
    <cellStyle name="표준 131 2 144" xfId="7864"/>
    <cellStyle name="표준 131 2 145" xfId="7865"/>
    <cellStyle name="표준 131 2 146" xfId="7866"/>
    <cellStyle name="표준 131 2 147" xfId="7867"/>
    <cellStyle name="표준 131 2 148" xfId="7868"/>
    <cellStyle name="표준 131 2 149" xfId="7869"/>
    <cellStyle name="표준 131 2 15" xfId="7870"/>
    <cellStyle name="표준 131 2 150" xfId="7871"/>
    <cellStyle name="표준 131 2 151" xfId="7872"/>
    <cellStyle name="표준 131 2 152" xfId="7873"/>
    <cellStyle name="표준 131 2 153" xfId="7874"/>
    <cellStyle name="표준 131 2 154" xfId="7875"/>
    <cellStyle name="표준 131 2 155" xfId="7876"/>
    <cellStyle name="표준 131 2 156" xfId="7877"/>
    <cellStyle name="표준 131 2 157" xfId="7878"/>
    <cellStyle name="표준 131 2 158" xfId="7879"/>
    <cellStyle name="표준 131 2 159" xfId="7880"/>
    <cellStyle name="표준 131 2 16" xfId="7881"/>
    <cellStyle name="표준 131 2 160" xfId="7882"/>
    <cellStyle name="표준 131 2 161" xfId="7883"/>
    <cellStyle name="표준 131 2 162" xfId="7884"/>
    <cellStyle name="표준 131 2 163" xfId="7885"/>
    <cellStyle name="표준 131 2 164" xfId="7886"/>
    <cellStyle name="표준 131 2 165" xfId="7887"/>
    <cellStyle name="표준 131 2 166" xfId="7888"/>
    <cellStyle name="표준 131 2 167" xfId="7889"/>
    <cellStyle name="표준 131 2 168" xfId="7890"/>
    <cellStyle name="표준 131 2 169" xfId="7891"/>
    <cellStyle name="표준 131 2 17" xfId="7892"/>
    <cellStyle name="표준 131 2 170" xfId="7893"/>
    <cellStyle name="표준 131 2 171" xfId="7894"/>
    <cellStyle name="표준 131 2 172" xfId="7895"/>
    <cellStyle name="표준 131 2 173" xfId="7896"/>
    <cellStyle name="표준 131 2 174" xfId="7897"/>
    <cellStyle name="표준 131 2 175" xfId="7898"/>
    <cellStyle name="표준 131 2 176" xfId="7899"/>
    <cellStyle name="표준 131 2 177" xfId="7900"/>
    <cellStyle name="표준 131 2 178" xfId="7901"/>
    <cellStyle name="표준 131 2 179" xfId="7902"/>
    <cellStyle name="표준 131 2 18" xfId="7903"/>
    <cellStyle name="표준 131 2 180" xfId="7904"/>
    <cellStyle name="표준 131 2 181" xfId="7905"/>
    <cellStyle name="표준 131 2 182" xfId="7906"/>
    <cellStyle name="표준 131 2 183" xfId="7907"/>
    <cellStyle name="표준 131 2 19" xfId="7908"/>
    <cellStyle name="표준 131 2 2" xfId="7909"/>
    <cellStyle name="표준 131 2 20" xfId="7910"/>
    <cellStyle name="표준 131 2 21" xfId="7911"/>
    <cellStyle name="표준 131 2 22" xfId="7912"/>
    <cellStyle name="표준 131 2 23" xfId="7913"/>
    <cellStyle name="표준 131 2 24" xfId="7914"/>
    <cellStyle name="표준 131 2 25" xfId="7915"/>
    <cellStyle name="표준 131 2 26" xfId="7916"/>
    <cellStyle name="표준 131 2 27" xfId="7917"/>
    <cellStyle name="표준 131 2 28" xfId="7918"/>
    <cellStyle name="표준 131 2 29" xfId="7919"/>
    <cellStyle name="표준 131 2 3" xfId="7920"/>
    <cellStyle name="표준 131 2 30" xfId="7921"/>
    <cellStyle name="표준 131 2 31" xfId="7922"/>
    <cellStyle name="표준 131 2 32" xfId="7923"/>
    <cellStyle name="표준 131 2 33" xfId="7924"/>
    <cellStyle name="표준 131 2 34" xfId="7925"/>
    <cellStyle name="표준 131 2 35" xfId="7926"/>
    <cellStyle name="표준 131 2 36" xfId="7927"/>
    <cellStyle name="표준 131 2 37" xfId="7928"/>
    <cellStyle name="표준 131 2 38" xfId="7929"/>
    <cellStyle name="표준 131 2 39" xfId="7930"/>
    <cellStyle name="표준 131 2 4" xfId="7931"/>
    <cellStyle name="표준 131 2 40" xfId="7932"/>
    <cellStyle name="표준 131 2 41" xfId="7933"/>
    <cellStyle name="표준 131 2 42" xfId="7934"/>
    <cellStyle name="표준 131 2 43" xfId="7935"/>
    <cellStyle name="표준 131 2 44" xfId="7936"/>
    <cellStyle name="표준 131 2 45" xfId="7937"/>
    <cellStyle name="표준 131 2 46" xfId="7938"/>
    <cellStyle name="표준 131 2 47" xfId="7939"/>
    <cellStyle name="표준 131 2 48" xfId="7940"/>
    <cellStyle name="표준 131 2 49" xfId="7941"/>
    <cellStyle name="표준 131 2 5" xfId="7942"/>
    <cellStyle name="표준 131 2 50" xfId="7943"/>
    <cellStyle name="표준 131 2 51" xfId="7944"/>
    <cellStyle name="표준 131 2 52" xfId="7945"/>
    <cellStyle name="표준 131 2 53" xfId="7946"/>
    <cellStyle name="표준 131 2 54" xfId="7947"/>
    <cellStyle name="표준 131 2 55" xfId="7948"/>
    <cellStyle name="표준 131 2 56" xfId="7949"/>
    <cellStyle name="표준 131 2 57" xfId="7950"/>
    <cellStyle name="표준 131 2 58" xfId="7951"/>
    <cellStyle name="표준 131 2 59" xfId="7952"/>
    <cellStyle name="표준 131 2 6" xfId="7953"/>
    <cellStyle name="표준 131 2 60" xfId="7954"/>
    <cellStyle name="표준 131 2 61" xfId="7955"/>
    <cellStyle name="표준 131 2 62" xfId="7956"/>
    <cellStyle name="표준 131 2 63" xfId="7957"/>
    <cellStyle name="표준 131 2 64" xfId="7958"/>
    <cellStyle name="표준 131 2 65" xfId="7959"/>
    <cellStyle name="표준 131 2 66" xfId="7960"/>
    <cellStyle name="표준 131 2 67" xfId="7961"/>
    <cellStyle name="표준 131 2 68" xfId="7962"/>
    <cellStyle name="표준 131 2 69" xfId="7963"/>
    <cellStyle name="표준 131 2 7" xfId="7964"/>
    <cellStyle name="표준 131 2 70" xfId="7965"/>
    <cellStyle name="표준 131 2 71" xfId="7966"/>
    <cellStyle name="표준 131 2 72" xfId="7967"/>
    <cellStyle name="표준 131 2 73" xfId="7968"/>
    <cellStyle name="표준 131 2 74" xfId="7969"/>
    <cellStyle name="표준 131 2 75" xfId="7970"/>
    <cellStyle name="표준 131 2 76" xfId="7971"/>
    <cellStyle name="표준 131 2 77" xfId="7972"/>
    <cellStyle name="표준 131 2 78" xfId="7973"/>
    <cellStyle name="표준 131 2 79" xfId="7974"/>
    <cellStyle name="표준 131 2 8" xfId="7975"/>
    <cellStyle name="표준 131 2 80" xfId="7976"/>
    <cellStyle name="표준 131 2 81" xfId="7977"/>
    <cellStyle name="표준 131 2 82" xfId="7978"/>
    <cellStyle name="표준 131 2 83" xfId="7979"/>
    <cellStyle name="표준 131 2 84" xfId="7980"/>
    <cellStyle name="표준 131 2 85" xfId="7981"/>
    <cellStyle name="표준 131 2 86" xfId="7982"/>
    <cellStyle name="표준 131 2 87" xfId="7983"/>
    <cellStyle name="표준 131 2 88" xfId="7984"/>
    <cellStyle name="표준 131 2 89" xfId="7985"/>
    <cellStyle name="표준 131 2 9" xfId="7986"/>
    <cellStyle name="표준 131 2 90" xfId="7987"/>
    <cellStyle name="표준 131 2 91" xfId="7988"/>
    <cellStyle name="표준 131 2 92" xfId="7989"/>
    <cellStyle name="표준 131 2 93" xfId="7990"/>
    <cellStyle name="표준 131 2 94" xfId="7991"/>
    <cellStyle name="표준 131 2 95" xfId="7992"/>
    <cellStyle name="표준 131 2 96" xfId="7993"/>
    <cellStyle name="표준 131 2 97" xfId="7994"/>
    <cellStyle name="표준 131 2 98" xfId="7995"/>
    <cellStyle name="표준 131 2 99" xfId="7996"/>
    <cellStyle name="표준 131 20" xfId="7997"/>
    <cellStyle name="표준 131 21" xfId="7998"/>
    <cellStyle name="표준 131 22" xfId="7999"/>
    <cellStyle name="표준 131 23" xfId="8000"/>
    <cellStyle name="표준 131 24" xfId="8001"/>
    <cellStyle name="표준 131 25" xfId="8002"/>
    <cellStyle name="표준 131 26" xfId="8003"/>
    <cellStyle name="표준 131 27" xfId="8004"/>
    <cellStyle name="표준 131 28" xfId="8005"/>
    <cellStyle name="표준 131 29" xfId="8006"/>
    <cellStyle name="표준 131 3" xfId="8007"/>
    <cellStyle name="표준 131 30" xfId="8008"/>
    <cellStyle name="표준 131 31" xfId="8009"/>
    <cellStyle name="표준 131 32" xfId="8010"/>
    <cellStyle name="표준 131 33" xfId="8011"/>
    <cellStyle name="표준 131 34" xfId="8012"/>
    <cellStyle name="표준 131 35" xfId="8013"/>
    <cellStyle name="표준 131 36" xfId="8014"/>
    <cellStyle name="표준 131 37" xfId="8015"/>
    <cellStyle name="표준 131 38" xfId="8016"/>
    <cellStyle name="표준 131 39" xfId="8017"/>
    <cellStyle name="표준 131 4" xfId="8018"/>
    <cellStyle name="표준 131 40" xfId="8019"/>
    <cellStyle name="표준 131 41" xfId="8020"/>
    <cellStyle name="표준 131 42" xfId="8021"/>
    <cellStyle name="표준 131 43" xfId="8022"/>
    <cellStyle name="표준 131 44" xfId="8023"/>
    <cellStyle name="표준 131 45" xfId="8024"/>
    <cellStyle name="표준 131 46" xfId="8025"/>
    <cellStyle name="표준 131 47" xfId="8026"/>
    <cellStyle name="표준 131 48" xfId="8027"/>
    <cellStyle name="표준 131 49" xfId="8028"/>
    <cellStyle name="표준 131 5" xfId="8029"/>
    <cellStyle name="표준 131 50" xfId="8030"/>
    <cellStyle name="표준 131 51" xfId="8031"/>
    <cellStyle name="표준 131 52" xfId="8032"/>
    <cellStyle name="표준 131 53" xfId="8033"/>
    <cellStyle name="표준 131 54" xfId="8034"/>
    <cellStyle name="표준 131 55" xfId="8035"/>
    <cellStyle name="표준 131 56" xfId="8036"/>
    <cellStyle name="표준 131 57" xfId="8037"/>
    <cellStyle name="표준 131 58" xfId="8038"/>
    <cellStyle name="표준 131 59" xfId="8039"/>
    <cellStyle name="표준 131 6" xfId="8040"/>
    <cellStyle name="표준 131 60" xfId="8041"/>
    <cellStyle name="표준 131 61" xfId="8042"/>
    <cellStyle name="표준 131 62" xfId="8043"/>
    <cellStyle name="표준 131 63" xfId="8044"/>
    <cellStyle name="표준 131 64" xfId="8045"/>
    <cellStyle name="표준 131 65" xfId="8046"/>
    <cellStyle name="표준 131 66" xfId="8047"/>
    <cellStyle name="표준 131 67" xfId="8048"/>
    <cellStyle name="표준 131 68" xfId="8049"/>
    <cellStyle name="표준 131 69" xfId="8050"/>
    <cellStyle name="표준 131 7" xfId="8051"/>
    <cellStyle name="표준 131 70" xfId="8052"/>
    <cellStyle name="표준 131 71" xfId="8053"/>
    <cellStyle name="표준 131 72" xfId="8054"/>
    <cellStyle name="표준 131 73" xfId="8055"/>
    <cellStyle name="표준 131 74" xfId="8056"/>
    <cellStyle name="표준 131 75" xfId="8057"/>
    <cellStyle name="표준 131 76" xfId="8058"/>
    <cellStyle name="표준 131 77" xfId="8059"/>
    <cellStyle name="표준 131 78" xfId="8060"/>
    <cellStyle name="표준 131 79" xfId="8061"/>
    <cellStyle name="표준 131 8" xfId="8062"/>
    <cellStyle name="표준 131 80" xfId="8063"/>
    <cellStyle name="표준 131 81" xfId="8064"/>
    <cellStyle name="표준 131 82" xfId="8065"/>
    <cellStyle name="표준 131 83" xfId="8066"/>
    <cellStyle name="표준 131 84" xfId="8067"/>
    <cellStyle name="표준 131 85" xfId="8068"/>
    <cellStyle name="표준 131 86" xfId="8069"/>
    <cellStyle name="표준 131 87" xfId="8070"/>
    <cellStyle name="표준 131 88" xfId="8071"/>
    <cellStyle name="표준 131 89" xfId="8072"/>
    <cellStyle name="표준 131 9" xfId="8073"/>
    <cellStyle name="표준 131 90" xfId="8074"/>
    <cellStyle name="표준 131 91" xfId="8075"/>
    <cellStyle name="표준 131 92" xfId="8076"/>
    <cellStyle name="표준 131 93" xfId="8077"/>
    <cellStyle name="표준 131 94" xfId="8078"/>
    <cellStyle name="표준 131 95" xfId="8079"/>
    <cellStyle name="표준 131 96" xfId="8080"/>
    <cellStyle name="표준 131 97" xfId="8081"/>
    <cellStyle name="표준 131 98" xfId="8082"/>
    <cellStyle name="표준 131 99" xfId="8083"/>
    <cellStyle name="표준 132" xfId="8084"/>
    <cellStyle name="표준 132 10" xfId="8085"/>
    <cellStyle name="표준 132 100" xfId="8086"/>
    <cellStyle name="표준 132 101" xfId="8087"/>
    <cellStyle name="표준 132 102" xfId="8088"/>
    <cellStyle name="표준 132 103" xfId="8089"/>
    <cellStyle name="표준 132 104" xfId="8090"/>
    <cellStyle name="표준 132 105" xfId="8091"/>
    <cellStyle name="표준 132 106" xfId="8092"/>
    <cellStyle name="표준 132 107" xfId="8093"/>
    <cellStyle name="표준 132 108" xfId="8094"/>
    <cellStyle name="표준 132 109" xfId="8095"/>
    <cellStyle name="표준 132 11" xfId="8096"/>
    <cellStyle name="표준 132 110" xfId="8097"/>
    <cellStyle name="표준 132 111" xfId="8098"/>
    <cellStyle name="표준 132 112" xfId="8099"/>
    <cellStyle name="표준 132 113" xfId="8100"/>
    <cellStyle name="표준 132 114" xfId="8101"/>
    <cellStyle name="표준 132 115" xfId="8102"/>
    <cellStyle name="표준 132 116" xfId="8103"/>
    <cellStyle name="표준 132 117" xfId="8104"/>
    <cellStyle name="표준 132 118" xfId="8105"/>
    <cellStyle name="표준 132 119" xfId="8106"/>
    <cellStyle name="표준 132 12" xfId="8107"/>
    <cellStyle name="표준 132 120" xfId="8108"/>
    <cellStyle name="표준 132 121" xfId="8109"/>
    <cellStyle name="표준 132 122" xfId="8110"/>
    <cellStyle name="표준 132 123" xfId="8111"/>
    <cellStyle name="표준 132 124" xfId="8112"/>
    <cellStyle name="표준 132 125" xfId="8113"/>
    <cellStyle name="표준 132 126" xfId="8114"/>
    <cellStyle name="표준 132 127" xfId="8115"/>
    <cellStyle name="표준 132 128" xfId="8116"/>
    <cellStyle name="표준 132 129" xfId="8117"/>
    <cellStyle name="표준 132 13" xfId="8118"/>
    <cellStyle name="표준 132 130" xfId="8119"/>
    <cellStyle name="표준 132 131" xfId="8120"/>
    <cellStyle name="표준 132 132" xfId="8121"/>
    <cellStyle name="표준 132 133" xfId="8122"/>
    <cellStyle name="표준 132 134" xfId="8123"/>
    <cellStyle name="표준 132 135" xfId="8124"/>
    <cellStyle name="표준 132 136" xfId="8125"/>
    <cellStyle name="표준 132 137" xfId="8126"/>
    <cellStyle name="표준 132 138" xfId="8127"/>
    <cellStyle name="표준 132 139" xfId="8128"/>
    <cellStyle name="표준 132 14" xfId="8129"/>
    <cellStyle name="표준 132 140" xfId="8130"/>
    <cellStyle name="표준 132 141" xfId="8131"/>
    <cellStyle name="표준 132 142" xfId="8132"/>
    <cellStyle name="표준 132 143" xfId="8133"/>
    <cellStyle name="표준 132 144" xfId="8134"/>
    <cellStyle name="표준 132 145" xfId="8135"/>
    <cellStyle name="표준 132 146" xfId="8136"/>
    <cellStyle name="표준 132 147" xfId="8137"/>
    <cellStyle name="표준 132 148" xfId="8138"/>
    <cellStyle name="표준 132 149" xfId="8139"/>
    <cellStyle name="표준 132 15" xfId="8140"/>
    <cellStyle name="표준 132 150" xfId="8141"/>
    <cellStyle name="표준 132 151" xfId="8142"/>
    <cellStyle name="표준 132 152" xfId="8143"/>
    <cellStyle name="표준 132 153" xfId="8144"/>
    <cellStyle name="표준 132 154" xfId="8145"/>
    <cellStyle name="표준 132 155" xfId="8146"/>
    <cellStyle name="표준 132 156" xfId="8147"/>
    <cellStyle name="표준 132 157" xfId="8148"/>
    <cellStyle name="표준 132 158" xfId="8149"/>
    <cellStyle name="표준 132 159" xfId="8150"/>
    <cellStyle name="표준 132 16" xfId="8151"/>
    <cellStyle name="표준 132 160" xfId="8152"/>
    <cellStyle name="표준 132 161" xfId="8153"/>
    <cellStyle name="표준 132 162" xfId="8154"/>
    <cellStyle name="표준 132 163" xfId="8155"/>
    <cellStyle name="표준 132 164" xfId="8156"/>
    <cellStyle name="표준 132 165" xfId="8157"/>
    <cellStyle name="표준 132 166" xfId="8158"/>
    <cellStyle name="표준 132 167" xfId="8159"/>
    <cellStyle name="표준 132 168" xfId="8160"/>
    <cellStyle name="표준 132 169" xfId="8161"/>
    <cellStyle name="표준 132 17" xfId="8162"/>
    <cellStyle name="표준 132 170" xfId="8163"/>
    <cellStyle name="표준 132 171" xfId="8164"/>
    <cellStyle name="표준 132 172" xfId="8165"/>
    <cellStyle name="표준 132 173" xfId="8166"/>
    <cellStyle name="표준 132 174" xfId="8167"/>
    <cellStyle name="표준 132 175" xfId="8168"/>
    <cellStyle name="표준 132 176" xfId="8169"/>
    <cellStyle name="표준 132 177" xfId="8170"/>
    <cellStyle name="표준 132 178" xfId="8171"/>
    <cellStyle name="표준 132 179" xfId="8172"/>
    <cellStyle name="표준 132 18" xfId="8173"/>
    <cellStyle name="표준 132 180" xfId="8174"/>
    <cellStyle name="표준 132 181" xfId="8175"/>
    <cellStyle name="표준 132 182" xfId="8176"/>
    <cellStyle name="표준 132 183" xfId="8177"/>
    <cellStyle name="표준 132 184" xfId="8178"/>
    <cellStyle name="표준 132 19" xfId="8179"/>
    <cellStyle name="표준 132 2" xfId="8180"/>
    <cellStyle name="표준 132 2 10" xfId="8181"/>
    <cellStyle name="표준 132 2 100" xfId="8182"/>
    <cellStyle name="표준 132 2 101" xfId="8183"/>
    <cellStyle name="표준 132 2 102" xfId="8184"/>
    <cellStyle name="표준 132 2 103" xfId="8185"/>
    <cellStyle name="표준 132 2 104" xfId="8186"/>
    <cellStyle name="표준 132 2 105" xfId="8187"/>
    <cellStyle name="표준 132 2 106" xfId="8188"/>
    <cellStyle name="표준 132 2 107" xfId="8189"/>
    <cellStyle name="표준 132 2 108" xfId="8190"/>
    <cellStyle name="표준 132 2 109" xfId="8191"/>
    <cellStyle name="표준 132 2 11" xfId="8192"/>
    <cellStyle name="표준 132 2 110" xfId="8193"/>
    <cellStyle name="표준 132 2 111" xfId="8194"/>
    <cellStyle name="표준 132 2 112" xfId="8195"/>
    <cellStyle name="표준 132 2 113" xfId="8196"/>
    <cellStyle name="표준 132 2 114" xfId="8197"/>
    <cellStyle name="표준 132 2 115" xfId="8198"/>
    <cellStyle name="표준 132 2 116" xfId="8199"/>
    <cellStyle name="표준 132 2 117" xfId="8200"/>
    <cellStyle name="표준 132 2 118" xfId="8201"/>
    <cellStyle name="표준 132 2 119" xfId="8202"/>
    <cellStyle name="표준 132 2 12" xfId="8203"/>
    <cellStyle name="표준 132 2 120" xfId="8204"/>
    <cellStyle name="표준 132 2 121" xfId="8205"/>
    <cellStyle name="표준 132 2 122" xfId="8206"/>
    <cellStyle name="표준 132 2 123" xfId="8207"/>
    <cellStyle name="표준 132 2 124" xfId="8208"/>
    <cellStyle name="표준 132 2 125" xfId="8209"/>
    <cellStyle name="표준 132 2 126" xfId="8210"/>
    <cellStyle name="표준 132 2 127" xfId="8211"/>
    <cellStyle name="표준 132 2 128" xfId="8212"/>
    <cellStyle name="표준 132 2 129" xfId="8213"/>
    <cellStyle name="표준 132 2 13" xfId="8214"/>
    <cellStyle name="표준 132 2 130" xfId="8215"/>
    <cellStyle name="표준 132 2 131" xfId="8216"/>
    <cellStyle name="표준 132 2 132" xfId="8217"/>
    <cellStyle name="표준 132 2 133" xfId="8218"/>
    <cellStyle name="표준 132 2 134" xfId="8219"/>
    <cellStyle name="표준 132 2 135" xfId="8220"/>
    <cellStyle name="표준 132 2 136" xfId="8221"/>
    <cellStyle name="표준 132 2 137" xfId="8222"/>
    <cellStyle name="표준 132 2 138" xfId="8223"/>
    <cellStyle name="표준 132 2 139" xfId="8224"/>
    <cellStyle name="표준 132 2 14" xfId="8225"/>
    <cellStyle name="표준 132 2 140" xfId="8226"/>
    <cellStyle name="표준 132 2 141" xfId="8227"/>
    <cellStyle name="표준 132 2 142" xfId="8228"/>
    <cellStyle name="표준 132 2 143" xfId="8229"/>
    <cellStyle name="표준 132 2 144" xfId="8230"/>
    <cellStyle name="표준 132 2 145" xfId="8231"/>
    <cellStyle name="표준 132 2 146" xfId="8232"/>
    <cellStyle name="표준 132 2 147" xfId="8233"/>
    <cellStyle name="표준 132 2 148" xfId="8234"/>
    <cellStyle name="표준 132 2 149" xfId="8235"/>
    <cellStyle name="표준 132 2 15" xfId="8236"/>
    <cellStyle name="표준 132 2 150" xfId="8237"/>
    <cellStyle name="표준 132 2 151" xfId="8238"/>
    <cellStyle name="표준 132 2 152" xfId="8239"/>
    <cellStyle name="표준 132 2 153" xfId="8240"/>
    <cellStyle name="표준 132 2 154" xfId="8241"/>
    <cellStyle name="표준 132 2 155" xfId="8242"/>
    <cellStyle name="표준 132 2 156" xfId="8243"/>
    <cellStyle name="표준 132 2 157" xfId="8244"/>
    <cellStyle name="표준 132 2 158" xfId="8245"/>
    <cellStyle name="표준 132 2 159" xfId="8246"/>
    <cellStyle name="표준 132 2 16" xfId="8247"/>
    <cellStyle name="표준 132 2 160" xfId="8248"/>
    <cellStyle name="표준 132 2 161" xfId="8249"/>
    <cellStyle name="표준 132 2 162" xfId="8250"/>
    <cellStyle name="표준 132 2 163" xfId="8251"/>
    <cellStyle name="표준 132 2 164" xfId="8252"/>
    <cellStyle name="표준 132 2 165" xfId="8253"/>
    <cellStyle name="표준 132 2 166" xfId="8254"/>
    <cellStyle name="표준 132 2 167" xfId="8255"/>
    <cellStyle name="표준 132 2 168" xfId="8256"/>
    <cellStyle name="표준 132 2 169" xfId="8257"/>
    <cellStyle name="표준 132 2 17" xfId="8258"/>
    <cellStyle name="표준 132 2 170" xfId="8259"/>
    <cellStyle name="표준 132 2 171" xfId="8260"/>
    <cellStyle name="표준 132 2 172" xfId="8261"/>
    <cellStyle name="표준 132 2 173" xfId="8262"/>
    <cellStyle name="표준 132 2 174" xfId="8263"/>
    <cellStyle name="표준 132 2 175" xfId="8264"/>
    <cellStyle name="표준 132 2 176" xfId="8265"/>
    <cellStyle name="표준 132 2 177" xfId="8266"/>
    <cellStyle name="표준 132 2 178" xfId="8267"/>
    <cellStyle name="표준 132 2 179" xfId="8268"/>
    <cellStyle name="표준 132 2 18" xfId="8269"/>
    <cellStyle name="표준 132 2 180" xfId="8270"/>
    <cellStyle name="표준 132 2 181" xfId="8271"/>
    <cellStyle name="표준 132 2 182" xfId="8272"/>
    <cellStyle name="표준 132 2 183" xfId="8273"/>
    <cellStyle name="표준 132 2 19" xfId="8274"/>
    <cellStyle name="표준 132 2 2" xfId="8275"/>
    <cellStyle name="표준 132 2 20" xfId="8276"/>
    <cellStyle name="표준 132 2 21" xfId="8277"/>
    <cellStyle name="표준 132 2 22" xfId="8278"/>
    <cellStyle name="표준 132 2 23" xfId="8279"/>
    <cellStyle name="표준 132 2 24" xfId="8280"/>
    <cellStyle name="표준 132 2 25" xfId="8281"/>
    <cellStyle name="표준 132 2 26" xfId="8282"/>
    <cellStyle name="표준 132 2 27" xfId="8283"/>
    <cellStyle name="표준 132 2 28" xfId="8284"/>
    <cellStyle name="표준 132 2 29" xfId="8285"/>
    <cellStyle name="표준 132 2 3" xfId="8286"/>
    <cellStyle name="표준 132 2 30" xfId="8287"/>
    <cellStyle name="표준 132 2 31" xfId="8288"/>
    <cellStyle name="표준 132 2 32" xfId="8289"/>
    <cellStyle name="표준 132 2 33" xfId="8290"/>
    <cellStyle name="표준 132 2 34" xfId="8291"/>
    <cellStyle name="표준 132 2 35" xfId="8292"/>
    <cellStyle name="표준 132 2 36" xfId="8293"/>
    <cellStyle name="표준 132 2 37" xfId="8294"/>
    <cellStyle name="표준 132 2 38" xfId="8295"/>
    <cellStyle name="표준 132 2 39" xfId="8296"/>
    <cellStyle name="표준 132 2 4" xfId="8297"/>
    <cellStyle name="표준 132 2 40" xfId="8298"/>
    <cellStyle name="표준 132 2 41" xfId="8299"/>
    <cellStyle name="표준 132 2 42" xfId="8300"/>
    <cellStyle name="표준 132 2 43" xfId="8301"/>
    <cellStyle name="표준 132 2 44" xfId="8302"/>
    <cellStyle name="표준 132 2 45" xfId="8303"/>
    <cellStyle name="표준 132 2 46" xfId="8304"/>
    <cellStyle name="표준 132 2 47" xfId="8305"/>
    <cellStyle name="표준 132 2 48" xfId="8306"/>
    <cellStyle name="표준 132 2 49" xfId="8307"/>
    <cellStyle name="표준 132 2 5" xfId="8308"/>
    <cellStyle name="표준 132 2 50" xfId="8309"/>
    <cellStyle name="표준 132 2 51" xfId="8310"/>
    <cellStyle name="표준 132 2 52" xfId="8311"/>
    <cellStyle name="표준 132 2 53" xfId="8312"/>
    <cellStyle name="표준 132 2 54" xfId="8313"/>
    <cellStyle name="표준 132 2 55" xfId="8314"/>
    <cellStyle name="표준 132 2 56" xfId="8315"/>
    <cellStyle name="표준 132 2 57" xfId="8316"/>
    <cellStyle name="표준 132 2 58" xfId="8317"/>
    <cellStyle name="표준 132 2 59" xfId="8318"/>
    <cellStyle name="표준 132 2 6" xfId="8319"/>
    <cellStyle name="표준 132 2 60" xfId="8320"/>
    <cellStyle name="표준 132 2 61" xfId="8321"/>
    <cellStyle name="표준 132 2 62" xfId="8322"/>
    <cellStyle name="표준 132 2 63" xfId="8323"/>
    <cellStyle name="표준 132 2 64" xfId="8324"/>
    <cellStyle name="표준 132 2 65" xfId="8325"/>
    <cellStyle name="표준 132 2 66" xfId="8326"/>
    <cellStyle name="표준 132 2 67" xfId="8327"/>
    <cellStyle name="표준 132 2 68" xfId="8328"/>
    <cellStyle name="표준 132 2 69" xfId="8329"/>
    <cellStyle name="표준 132 2 7" xfId="8330"/>
    <cellStyle name="표준 132 2 70" xfId="8331"/>
    <cellStyle name="표준 132 2 71" xfId="8332"/>
    <cellStyle name="표준 132 2 72" xfId="8333"/>
    <cellStyle name="표준 132 2 73" xfId="8334"/>
    <cellStyle name="표준 132 2 74" xfId="8335"/>
    <cellStyle name="표준 132 2 75" xfId="8336"/>
    <cellStyle name="표준 132 2 76" xfId="8337"/>
    <cellStyle name="표준 132 2 77" xfId="8338"/>
    <cellStyle name="표준 132 2 78" xfId="8339"/>
    <cellStyle name="표준 132 2 79" xfId="8340"/>
    <cellStyle name="표준 132 2 8" xfId="8341"/>
    <cellStyle name="표준 132 2 80" xfId="8342"/>
    <cellStyle name="표준 132 2 81" xfId="8343"/>
    <cellStyle name="표준 132 2 82" xfId="8344"/>
    <cellStyle name="표준 132 2 83" xfId="8345"/>
    <cellStyle name="표준 132 2 84" xfId="8346"/>
    <cellStyle name="표준 132 2 85" xfId="8347"/>
    <cellStyle name="표준 132 2 86" xfId="8348"/>
    <cellStyle name="표준 132 2 87" xfId="8349"/>
    <cellStyle name="표준 132 2 88" xfId="8350"/>
    <cellStyle name="표준 132 2 89" xfId="8351"/>
    <cellStyle name="표준 132 2 9" xfId="8352"/>
    <cellStyle name="표준 132 2 90" xfId="8353"/>
    <cellStyle name="표준 132 2 91" xfId="8354"/>
    <cellStyle name="표준 132 2 92" xfId="8355"/>
    <cellStyle name="표준 132 2 93" xfId="8356"/>
    <cellStyle name="표준 132 2 94" xfId="8357"/>
    <cellStyle name="표준 132 2 95" xfId="8358"/>
    <cellStyle name="표준 132 2 96" xfId="8359"/>
    <cellStyle name="표준 132 2 97" xfId="8360"/>
    <cellStyle name="표준 132 2 98" xfId="8361"/>
    <cellStyle name="표준 132 2 99" xfId="8362"/>
    <cellStyle name="표준 132 20" xfId="8363"/>
    <cellStyle name="표준 132 21" xfId="8364"/>
    <cellStyle name="표준 132 22" xfId="8365"/>
    <cellStyle name="표준 132 23" xfId="8366"/>
    <cellStyle name="표준 132 24" xfId="8367"/>
    <cellStyle name="표준 132 25" xfId="8368"/>
    <cellStyle name="표준 132 26" xfId="8369"/>
    <cellStyle name="표준 132 27" xfId="8370"/>
    <cellStyle name="표준 132 28" xfId="8371"/>
    <cellStyle name="표준 132 29" xfId="8372"/>
    <cellStyle name="표준 132 3" xfId="8373"/>
    <cellStyle name="표준 132 30" xfId="8374"/>
    <cellStyle name="표준 132 31" xfId="8375"/>
    <cellStyle name="표준 132 32" xfId="8376"/>
    <cellStyle name="표준 132 33" xfId="8377"/>
    <cellStyle name="표준 132 34" xfId="8378"/>
    <cellStyle name="표준 132 35" xfId="8379"/>
    <cellStyle name="표준 132 36" xfId="8380"/>
    <cellStyle name="표준 132 37" xfId="8381"/>
    <cellStyle name="표준 132 38" xfId="8382"/>
    <cellStyle name="표준 132 39" xfId="8383"/>
    <cellStyle name="표준 132 4" xfId="8384"/>
    <cellStyle name="표준 132 40" xfId="8385"/>
    <cellStyle name="표준 132 41" xfId="8386"/>
    <cellStyle name="표준 132 42" xfId="8387"/>
    <cellStyle name="표준 132 43" xfId="8388"/>
    <cellStyle name="표준 132 44" xfId="8389"/>
    <cellStyle name="표준 132 45" xfId="8390"/>
    <cellStyle name="표준 132 46" xfId="8391"/>
    <cellStyle name="표준 132 47" xfId="8392"/>
    <cellStyle name="표준 132 48" xfId="8393"/>
    <cellStyle name="표준 132 49" xfId="8394"/>
    <cellStyle name="표준 132 5" xfId="8395"/>
    <cellStyle name="표준 132 50" xfId="8396"/>
    <cellStyle name="표준 132 51" xfId="8397"/>
    <cellStyle name="표준 132 52" xfId="8398"/>
    <cellStyle name="표준 132 53" xfId="8399"/>
    <cellStyle name="표준 132 54" xfId="8400"/>
    <cellStyle name="표준 132 55" xfId="8401"/>
    <cellStyle name="표준 132 56" xfId="8402"/>
    <cellStyle name="표준 132 57" xfId="8403"/>
    <cellStyle name="표준 132 58" xfId="8404"/>
    <cellStyle name="표준 132 59" xfId="8405"/>
    <cellStyle name="표준 132 6" xfId="8406"/>
    <cellStyle name="표준 132 60" xfId="8407"/>
    <cellStyle name="표준 132 61" xfId="8408"/>
    <cellStyle name="표준 132 62" xfId="8409"/>
    <cellStyle name="표준 132 63" xfId="8410"/>
    <cellStyle name="표준 132 64" xfId="8411"/>
    <cellStyle name="표준 132 65" xfId="8412"/>
    <cellStyle name="표준 132 66" xfId="8413"/>
    <cellStyle name="표준 132 67" xfId="8414"/>
    <cellStyle name="표준 132 68" xfId="8415"/>
    <cellStyle name="표준 132 69" xfId="8416"/>
    <cellStyle name="표준 132 7" xfId="8417"/>
    <cellStyle name="표준 132 70" xfId="8418"/>
    <cellStyle name="표준 132 71" xfId="8419"/>
    <cellStyle name="표준 132 72" xfId="8420"/>
    <cellStyle name="표준 132 73" xfId="8421"/>
    <cellStyle name="표준 132 74" xfId="8422"/>
    <cellStyle name="표준 132 75" xfId="8423"/>
    <cellStyle name="표준 132 76" xfId="8424"/>
    <cellStyle name="표준 132 77" xfId="8425"/>
    <cellStyle name="표준 132 78" xfId="8426"/>
    <cellStyle name="표준 132 79" xfId="8427"/>
    <cellStyle name="표준 132 8" xfId="8428"/>
    <cellStyle name="표준 132 80" xfId="8429"/>
    <cellStyle name="표준 132 81" xfId="8430"/>
    <cellStyle name="표준 132 82" xfId="8431"/>
    <cellStyle name="표준 132 83" xfId="8432"/>
    <cellStyle name="표준 132 84" xfId="8433"/>
    <cellStyle name="표준 132 85" xfId="8434"/>
    <cellStyle name="표준 132 86" xfId="8435"/>
    <cellStyle name="표준 132 87" xfId="8436"/>
    <cellStyle name="표준 132 88" xfId="8437"/>
    <cellStyle name="표준 132 89" xfId="8438"/>
    <cellStyle name="표준 132 9" xfId="8439"/>
    <cellStyle name="표준 132 90" xfId="8440"/>
    <cellStyle name="표준 132 91" xfId="8441"/>
    <cellStyle name="표준 132 92" xfId="8442"/>
    <cellStyle name="표준 132 93" xfId="8443"/>
    <cellStyle name="표준 132 94" xfId="8444"/>
    <cellStyle name="표준 132 95" xfId="8445"/>
    <cellStyle name="표준 132 96" xfId="8446"/>
    <cellStyle name="표준 132 97" xfId="8447"/>
    <cellStyle name="표준 132 98" xfId="8448"/>
    <cellStyle name="표준 132 99" xfId="8449"/>
    <cellStyle name="표준 133" xfId="26698"/>
    <cellStyle name="표준 133 2" xfId="26743"/>
    <cellStyle name="표준 133 2 2" xfId="26866"/>
    <cellStyle name="표준 133 3" xfId="26784"/>
    <cellStyle name="표준 133 3 2" xfId="26907"/>
    <cellStyle name="표준 133 4" xfId="26825"/>
    <cellStyle name="표준 134" xfId="26699"/>
    <cellStyle name="표준 134 2" xfId="26744"/>
    <cellStyle name="표준 134 2 2" xfId="26867"/>
    <cellStyle name="표준 134 3" xfId="26785"/>
    <cellStyle name="표준 134 3 2" xfId="26908"/>
    <cellStyle name="표준 134 4" xfId="26826"/>
    <cellStyle name="표준 135" xfId="26700"/>
    <cellStyle name="표준 135 2" xfId="26745"/>
    <cellStyle name="표준 135 2 2" xfId="26868"/>
    <cellStyle name="표준 135 3" xfId="26786"/>
    <cellStyle name="표준 135 3 2" xfId="26909"/>
    <cellStyle name="표준 135 4" xfId="26827"/>
    <cellStyle name="표준 136" xfId="26701"/>
    <cellStyle name="표준 136 2" xfId="26746"/>
    <cellStyle name="표준 136 2 2" xfId="26869"/>
    <cellStyle name="표준 136 3" xfId="26787"/>
    <cellStyle name="표준 136 3 2" xfId="26910"/>
    <cellStyle name="표준 136 4" xfId="26828"/>
    <cellStyle name="표준 137" xfId="26702"/>
    <cellStyle name="표준 137 2" xfId="26747"/>
    <cellStyle name="표준 137 2 2" xfId="26870"/>
    <cellStyle name="표준 137 3" xfId="26788"/>
    <cellStyle name="표준 137 3 2" xfId="26911"/>
    <cellStyle name="표준 137 4" xfId="26829"/>
    <cellStyle name="표준 138" xfId="26703"/>
    <cellStyle name="표준 138 2" xfId="26748"/>
    <cellStyle name="표준 138 2 2" xfId="26871"/>
    <cellStyle name="표준 138 3" xfId="26789"/>
    <cellStyle name="표준 138 3 2" xfId="26912"/>
    <cellStyle name="표준 138 4" xfId="26830"/>
    <cellStyle name="표준 139" xfId="26913"/>
    <cellStyle name="표준 14" xfId="8450"/>
    <cellStyle name="표준 14 10" xfId="8451"/>
    <cellStyle name="표준 14 100" xfId="8452"/>
    <cellStyle name="표준 14 101" xfId="8453"/>
    <cellStyle name="표준 14 102" xfId="8454"/>
    <cellStyle name="표준 14 103" xfId="8455"/>
    <cellStyle name="표준 14 104" xfId="8456"/>
    <cellStyle name="표준 14 105" xfId="8457"/>
    <cellStyle name="표준 14 106" xfId="8458"/>
    <cellStyle name="표준 14 107" xfId="8459"/>
    <cellStyle name="표준 14 108" xfId="8460"/>
    <cellStyle name="표준 14 109" xfId="8461"/>
    <cellStyle name="표준 14 11" xfId="8462"/>
    <cellStyle name="표준 14 110" xfId="8463"/>
    <cellStyle name="표준 14 111" xfId="8464"/>
    <cellStyle name="표준 14 112" xfId="8465"/>
    <cellStyle name="표준 14 113" xfId="8466"/>
    <cellStyle name="표준 14 114" xfId="8467"/>
    <cellStyle name="표준 14 115" xfId="8468"/>
    <cellStyle name="표준 14 116" xfId="8469"/>
    <cellStyle name="표준 14 117" xfId="8470"/>
    <cellStyle name="표준 14 118" xfId="8471"/>
    <cellStyle name="표준 14 119" xfId="8472"/>
    <cellStyle name="표준 14 12" xfId="8473"/>
    <cellStyle name="표준 14 120" xfId="8474"/>
    <cellStyle name="표준 14 121" xfId="8475"/>
    <cellStyle name="표준 14 122" xfId="8476"/>
    <cellStyle name="표준 14 123" xfId="8477"/>
    <cellStyle name="표준 14 124" xfId="8478"/>
    <cellStyle name="표준 14 125" xfId="8479"/>
    <cellStyle name="표준 14 126" xfId="8480"/>
    <cellStyle name="표준 14 127" xfId="8481"/>
    <cellStyle name="표준 14 128" xfId="8482"/>
    <cellStyle name="표준 14 129" xfId="8483"/>
    <cellStyle name="표준 14 13" xfId="8484"/>
    <cellStyle name="표준 14 130" xfId="8485"/>
    <cellStyle name="표준 14 131" xfId="8486"/>
    <cellStyle name="표준 14 132" xfId="8487"/>
    <cellStyle name="표준 14 133" xfId="8488"/>
    <cellStyle name="표준 14 134" xfId="8489"/>
    <cellStyle name="표준 14 135" xfId="8490"/>
    <cellStyle name="표준 14 136" xfId="8491"/>
    <cellStyle name="표준 14 137" xfId="8492"/>
    <cellStyle name="표준 14 138" xfId="8493"/>
    <cellStyle name="표준 14 139" xfId="8494"/>
    <cellStyle name="표준 14 14" xfId="8495"/>
    <cellStyle name="표준 14 140" xfId="8496"/>
    <cellStyle name="표준 14 141" xfId="8497"/>
    <cellStyle name="표준 14 142" xfId="8498"/>
    <cellStyle name="표준 14 143" xfId="8499"/>
    <cellStyle name="표준 14 144" xfId="8500"/>
    <cellStyle name="표준 14 145" xfId="8501"/>
    <cellStyle name="표준 14 146" xfId="8502"/>
    <cellStyle name="표준 14 147" xfId="8503"/>
    <cellStyle name="표준 14 148" xfId="8504"/>
    <cellStyle name="표준 14 149" xfId="8505"/>
    <cellStyle name="표준 14 15" xfId="8506"/>
    <cellStyle name="표준 14 150" xfId="8507"/>
    <cellStyle name="표준 14 151" xfId="8508"/>
    <cellStyle name="표준 14 152" xfId="8509"/>
    <cellStyle name="표준 14 153" xfId="8510"/>
    <cellStyle name="표준 14 154" xfId="8511"/>
    <cellStyle name="표준 14 155" xfId="8512"/>
    <cellStyle name="표준 14 156" xfId="8513"/>
    <cellStyle name="표준 14 157" xfId="8514"/>
    <cellStyle name="표준 14 158" xfId="8515"/>
    <cellStyle name="표준 14 159" xfId="8516"/>
    <cellStyle name="표준 14 16" xfId="8517"/>
    <cellStyle name="표준 14 160" xfId="8518"/>
    <cellStyle name="표준 14 161" xfId="8519"/>
    <cellStyle name="표준 14 162" xfId="8520"/>
    <cellStyle name="표준 14 163" xfId="8521"/>
    <cellStyle name="표준 14 164" xfId="8522"/>
    <cellStyle name="표준 14 165" xfId="8523"/>
    <cellStyle name="표준 14 166" xfId="8524"/>
    <cellStyle name="표준 14 167" xfId="8525"/>
    <cellStyle name="표준 14 168" xfId="8526"/>
    <cellStyle name="표준 14 169" xfId="8527"/>
    <cellStyle name="표준 14 17" xfId="8528"/>
    <cellStyle name="표준 14 170" xfId="8529"/>
    <cellStyle name="표준 14 171" xfId="8530"/>
    <cellStyle name="표준 14 172" xfId="8531"/>
    <cellStyle name="표준 14 173" xfId="8532"/>
    <cellStyle name="표준 14 174" xfId="8533"/>
    <cellStyle name="표준 14 175" xfId="8534"/>
    <cellStyle name="표준 14 176" xfId="8535"/>
    <cellStyle name="표준 14 177" xfId="8536"/>
    <cellStyle name="표준 14 178" xfId="8537"/>
    <cellStyle name="표준 14 179" xfId="8538"/>
    <cellStyle name="표준 14 18" xfId="8539"/>
    <cellStyle name="표준 14 180" xfId="8540"/>
    <cellStyle name="표준 14 181" xfId="8541"/>
    <cellStyle name="표준 14 182" xfId="8542"/>
    <cellStyle name="표준 14 183" xfId="8543"/>
    <cellStyle name="표준 14 184" xfId="8544"/>
    <cellStyle name="표준 14 185" xfId="26284"/>
    <cellStyle name="표준 14 19" xfId="8545"/>
    <cellStyle name="표준 14 2" xfId="8546"/>
    <cellStyle name="표준 14 20" xfId="8547"/>
    <cellStyle name="표준 14 21" xfId="8548"/>
    <cellStyle name="표준 14 22" xfId="8549"/>
    <cellStyle name="표준 14 23" xfId="8550"/>
    <cellStyle name="표준 14 24" xfId="8551"/>
    <cellStyle name="표준 14 25" xfId="8552"/>
    <cellStyle name="표준 14 26" xfId="8553"/>
    <cellStyle name="표준 14 27" xfId="8554"/>
    <cellStyle name="표준 14 28" xfId="8555"/>
    <cellStyle name="표준 14 29" xfId="8556"/>
    <cellStyle name="표준 14 3" xfId="8557"/>
    <cellStyle name="표준 14 30" xfId="8558"/>
    <cellStyle name="표준 14 31" xfId="8559"/>
    <cellStyle name="표준 14 32" xfId="8560"/>
    <cellStyle name="표준 14 33" xfId="8561"/>
    <cellStyle name="표준 14 34" xfId="8562"/>
    <cellStyle name="표준 14 35" xfId="8563"/>
    <cellStyle name="표준 14 36" xfId="8564"/>
    <cellStyle name="표준 14 37" xfId="8565"/>
    <cellStyle name="표준 14 38" xfId="8566"/>
    <cellStyle name="표준 14 39" xfId="8567"/>
    <cellStyle name="표준 14 4" xfId="8568"/>
    <cellStyle name="표준 14 40" xfId="8569"/>
    <cellStyle name="표준 14 41" xfId="8570"/>
    <cellStyle name="표준 14 42" xfId="8571"/>
    <cellStyle name="표준 14 43" xfId="8572"/>
    <cellStyle name="표준 14 44" xfId="8573"/>
    <cellStyle name="표준 14 45" xfId="8574"/>
    <cellStyle name="표준 14 46" xfId="8575"/>
    <cellStyle name="표준 14 47" xfId="8576"/>
    <cellStyle name="표준 14 48" xfId="8577"/>
    <cellStyle name="표준 14 49" xfId="8578"/>
    <cellStyle name="표준 14 5" xfId="8579"/>
    <cellStyle name="표준 14 50" xfId="8580"/>
    <cellStyle name="표준 14 51" xfId="8581"/>
    <cellStyle name="표준 14 52" xfId="8582"/>
    <cellStyle name="표준 14 53" xfId="8583"/>
    <cellStyle name="표준 14 54" xfId="8584"/>
    <cellStyle name="표준 14 55" xfId="8585"/>
    <cellStyle name="표준 14 56" xfId="8586"/>
    <cellStyle name="표준 14 57" xfId="8587"/>
    <cellStyle name="표준 14 58" xfId="8588"/>
    <cellStyle name="표준 14 59" xfId="8589"/>
    <cellStyle name="표준 14 6" xfId="8590"/>
    <cellStyle name="표준 14 60" xfId="8591"/>
    <cellStyle name="표준 14 61" xfId="8592"/>
    <cellStyle name="표준 14 62" xfId="8593"/>
    <cellStyle name="표준 14 63" xfId="8594"/>
    <cellStyle name="표준 14 64" xfId="8595"/>
    <cellStyle name="표준 14 65" xfId="8596"/>
    <cellStyle name="표준 14 66" xfId="8597"/>
    <cellStyle name="표준 14 67" xfId="8598"/>
    <cellStyle name="표준 14 68" xfId="8599"/>
    <cellStyle name="표준 14 69" xfId="8600"/>
    <cellStyle name="표준 14 7" xfId="8601"/>
    <cellStyle name="표준 14 70" xfId="8602"/>
    <cellStyle name="표준 14 71" xfId="8603"/>
    <cellStyle name="표준 14 72" xfId="8604"/>
    <cellStyle name="표준 14 73" xfId="8605"/>
    <cellStyle name="표준 14 74" xfId="8606"/>
    <cellStyle name="표준 14 75" xfId="8607"/>
    <cellStyle name="표준 14 76" xfId="8608"/>
    <cellStyle name="표준 14 77" xfId="8609"/>
    <cellStyle name="표준 14 78" xfId="8610"/>
    <cellStyle name="표준 14 79" xfId="8611"/>
    <cellStyle name="표준 14 8" xfId="8612"/>
    <cellStyle name="표준 14 80" xfId="8613"/>
    <cellStyle name="표준 14 81" xfId="8614"/>
    <cellStyle name="표준 14 82" xfId="8615"/>
    <cellStyle name="표준 14 83" xfId="8616"/>
    <cellStyle name="표준 14 84" xfId="8617"/>
    <cellStyle name="표준 14 85" xfId="8618"/>
    <cellStyle name="표준 14 86" xfId="8619"/>
    <cellStyle name="표준 14 87" xfId="8620"/>
    <cellStyle name="표준 14 88" xfId="8621"/>
    <cellStyle name="표준 14 89" xfId="8622"/>
    <cellStyle name="표준 14 9" xfId="8623"/>
    <cellStyle name="표준 14 90" xfId="8624"/>
    <cellStyle name="표준 14 91" xfId="8625"/>
    <cellStyle name="표준 14 92" xfId="8626"/>
    <cellStyle name="표준 14 93" xfId="8627"/>
    <cellStyle name="표준 14 94" xfId="8628"/>
    <cellStyle name="표준 14 95" xfId="8629"/>
    <cellStyle name="표준 14 96" xfId="8630"/>
    <cellStyle name="표준 14 97" xfId="8631"/>
    <cellStyle name="표준 14 98" xfId="8632"/>
    <cellStyle name="표준 14 99" xfId="8633"/>
    <cellStyle name="표준 15" xfId="8634"/>
    <cellStyle name="표준 15 10" xfId="8635"/>
    <cellStyle name="표준 15 100" xfId="8636"/>
    <cellStyle name="표준 15 101" xfId="8637"/>
    <cellStyle name="표준 15 102" xfId="8638"/>
    <cellStyle name="표준 15 103" xfId="8639"/>
    <cellStyle name="표준 15 104" xfId="8640"/>
    <cellStyle name="표준 15 105" xfId="8641"/>
    <cellStyle name="표준 15 106" xfId="8642"/>
    <cellStyle name="표준 15 107" xfId="8643"/>
    <cellStyle name="표준 15 108" xfId="8644"/>
    <cellStyle name="표준 15 109" xfId="8645"/>
    <cellStyle name="표준 15 11" xfId="8646"/>
    <cellStyle name="표준 15 110" xfId="8647"/>
    <cellStyle name="표준 15 111" xfId="8648"/>
    <cellStyle name="표준 15 112" xfId="8649"/>
    <cellStyle name="표준 15 113" xfId="8650"/>
    <cellStyle name="표준 15 114" xfId="8651"/>
    <cellStyle name="표준 15 115" xfId="8652"/>
    <cellStyle name="표준 15 116" xfId="8653"/>
    <cellStyle name="표준 15 117" xfId="8654"/>
    <cellStyle name="표준 15 118" xfId="8655"/>
    <cellStyle name="표준 15 119" xfId="8656"/>
    <cellStyle name="표준 15 12" xfId="8657"/>
    <cellStyle name="표준 15 120" xfId="8658"/>
    <cellStyle name="표준 15 121" xfId="8659"/>
    <cellStyle name="표준 15 122" xfId="8660"/>
    <cellStyle name="표준 15 123" xfId="8661"/>
    <cellStyle name="표준 15 124" xfId="8662"/>
    <cellStyle name="표준 15 125" xfId="8663"/>
    <cellStyle name="표준 15 126" xfId="8664"/>
    <cellStyle name="표준 15 127" xfId="8665"/>
    <cellStyle name="표준 15 128" xfId="8666"/>
    <cellStyle name="표준 15 129" xfId="8667"/>
    <cellStyle name="표준 15 13" xfId="8668"/>
    <cellStyle name="표준 15 130" xfId="8669"/>
    <cellStyle name="표준 15 131" xfId="8670"/>
    <cellStyle name="표준 15 132" xfId="8671"/>
    <cellStyle name="표준 15 133" xfId="8672"/>
    <cellStyle name="표준 15 134" xfId="8673"/>
    <cellStyle name="표준 15 135" xfId="8674"/>
    <cellStyle name="표준 15 136" xfId="8675"/>
    <cellStyle name="표준 15 137" xfId="8676"/>
    <cellStyle name="표준 15 138" xfId="8677"/>
    <cellStyle name="표준 15 139" xfId="8678"/>
    <cellStyle name="표준 15 14" xfId="8679"/>
    <cellStyle name="표준 15 140" xfId="8680"/>
    <cellStyle name="표준 15 141" xfId="8681"/>
    <cellStyle name="표준 15 142" xfId="8682"/>
    <cellStyle name="표준 15 143" xfId="8683"/>
    <cellStyle name="표준 15 144" xfId="8684"/>
    <cellStyle name="표준 15 145" xfId="8685"/>
    <cellStyle name="표준 15 146" xfId="8686"/>
    <cellStyle name="표준 15 147" xfId="8687"/>
    <cellStyle name="표준 15 148" xfId="8688"/>
    <cellStyle name="표준 15 149" xfId="8689"/>
    <cellStyle name="표준 15 15" xfId="8690"/>
    <cellStyle name="표준 15 150" xfId="8691"/>
    <cellStyle name="표준 15 151" xfId="8692"/>
    <cellStyle name="표준 15 152" xfId="8693"/>
    <cellStyle name="표준 15 153" xfId="8694"/>
    <cellStyle name="표준 15 154" xfId="8695"/>
    <cellStyle name="표준 15 155" xfId="8696"/>
    <cellStyle name="표준 15 156" xfId="8697"/>
    <cellStyle name="표준 15 157" xfId="8698"/>
    <cellStyle name="표준 15 158" xfId="8699"/>
    <cellStyle name="표준 15 159" xfId="8700"/>
    <cellStyle name="표준 15 16" xfId="8701"/>
    <cellStyle name="표준 15 160" xfId="8702"/>
    <cellStyle name="표준 15 161" xfId="8703"/>
    <cellStyle name="표준 15 162" xfId="8704"/>
    <cellStyle name="표준 15 163" xfId="8705"/>
    <cellStyle name="표준 15 164" xfId="8706"/>
    <cellStyle name="표준 15 165" xfId="8707"/>
    <cellStyle name="표준 15 166" xfId="8708"/>
    <cellStyle name="표준 15 167" xfId="8709"/>
    <cellStyle name="표준 15 168" xfId="8710"/>
    <cellStyle name="표준 15 169" xfId="8711"/>
    <cellStyle name="표준 15 17" xfId="8712"/>
    <cellStyle name="표준 15 170" xfId="8713"/>
    <cellStyle name="표준 15 171" xfId="8714"/>
    <cellStyle name="표준 15 172" xfId="8715"/>
    <cellStyle name="표준 15 173" xfId="8716"/>
    <cellStyle name="표준 15 174" xfId="8717"/>
    <cellStyle name="표준 15 175" xfId="8718"/>
    <cellStyle name="표준 15 176" xfId="8719"/>
    <cellStyle name="표준 15 177" xfId="8720"/>
    <cellStyle name="표준 15 178" xfId="8721"/>
    <cellStyle name="표준 15 179" xfId="8722"/>
    <cellStyle name="표준 15 18" xfId="8723"/>
    <cellStyle name="표준 15 180" xfId="8724"/>
    <cellStyle name="표준 15 181" xfId="8725"/>
    <cellStyle name="표준 15 182" xfId="8726"/>
    <cellStyle name="표준 15 183" xfId="8727"/>
    <cellStyle name="표준 15 184" xfId="8728"/>
    <cellStyle name="표준 15 185" xfId="26044"/>
    <cellStyle name="표준 15 186" xfId="26285"/>
    <cellStyle name="표준 15 19" xfId="8729"/>
    <cellStyle name="표준 15 2" xfId="8730"/>
    <cellStyle name="표준 15 2 2" xfId="8731"/>
    <cellStyle name="표준 15 20" xfId="8732"/>
    <cellStyle name="표준 15 21" xfId="8733"/>
    <cellStyle name="표준 15 22" xfId="8734"/>
    <cellStyle name="표준 15 23" xfId="8735"/>
    <cellStyle name="표준 15 24" xfId="8736"/>
    <cellStyle name="표준 15 25" xfId="8737"/>
    <cellStyle name="표준 15 26" xfId="8738"/>
    <cellStyle name="표준 15 27" xfId="8739"/>
    <cellStyle name="표준 15 28" xfId="8740"/>
    <cellStyle name="표준 15 29" xfId="8741"/>
    <cellStyle name="표준 15 3" xfId="8742"/>
    <cellStyle name="표준 15 30" xfId="8743"/>
    <cellStyle name="표준 15 31" xfId="8744"/>
    <cellStyle name="표준 15 32" xfId="8745"/>
    <cellStyle name="표준 15 33" xfId="8746"/>
    <cellStyle name="표준 15 34" xfId="8747"/>
    <cellStyle name="표준 15 35" xfId="8748"/>
    <cellStyle name="표준 15 36" xfId="8749"/>
    <cellStyle name="표준 15 37" xfId="8750"/>
    <cellStyle name="표준 15 38" xfId="8751"/>
    <cellStyle name="표준 15 39" xfId="8752"/>
    <cellStyle name="표준 15 4" xfId="8753"/>
    <cellStyle name="표준 15 40" xfId="8754"/>
    <cellStyle name="표준 15 41" xfId="8755"/>
    <cellStyle name="표준 15 42" xfId="8756"/>
    <cellStyle name="표준 15 43" xfId="8757"/>
    <cellStyle name="표준 15 44" xfId="8758"/>
    <cellStyle name="표준 15 45" xfId="8759"/>
    <cellStyle name="표준 15 46" xfId="8760"/>
    <cellStyle name="표준 15 47" xfId="8761"/>
    <cellStyle name="표준 15 48" xfId="8762"/>
    <cellStyle name="표준 15 49" xfId="8763"/>
    <cellStyle name="표준 15 5" xfId="8764"/>
    <cellStyle name="표준 15 50" xfId="8765"/>
    <cellStyle name="표준 15 51" xfId="8766"/>
    <cellStyle name="표준 15 52" xfId="8767"/>
    <cellStyle name="표준 15 53" xfId="8768"/>
    <cellStyle name="표준 15 54" xfId="8769"/>
    <cellStyle name="표준 15 55" xfId="8770"/>
    <cellStyle name="표준 15 56" xfId="8771"/>
    <cellStyle name="표준 15 57" xfId="8772"/>
    <cellStyle name="표준 15 58" xfId="8773"/>
    <cellStyle name="표준 15 59" xfId="8774"/>
    <cellStyle name="표준 15 6" xfId="8775"/>
    <cellStyle name="표준 15 60" xfId="8776"/>
    <cellStyle name="표준 15 61" xfId="8777"/>
    <cellStyle name="표준 15 62" xfId="8778"/>
    <cellStyle name="표준 15 63" xfId="8779"/>
    <cellStyle name="표준 15 64" xfId="8780"/>
    <cellStyle name="표준 15 65" xfId="8781"/>
    <cellStyle name="표준 15 66" xfId="8782"/>
    <cellStyle name="표준 15 67" xfId="8783"/>
    <cellStyle name="표준 15 68" xfId="8784"/>
    <cellStyle name="표준 15 69" xfId="8785"/>
    <cellStyle name="표준 15 7" xfId="8786"/>
    <cellStyle name="표준 15 70" xfId="8787"/>
    <cellStyle name="표준 15 71" xfId="8788"/>
    <cellStyle name="표준 15 72" xfId="8789"/>
    <cellStyle name="표준 15 73" xfId="8790"/>
    <cellStyle name="표준 15 74" xfId="8791"/>
    <cellStyle name="표준 15 75" xfId="8792"/>
    <cellStyle name="표준 15 76" xfId="8793"/>
    <cellStyle name="표준 15 77" xfId="8794"/>
    <cellStyle name="표준 15 78" xfId="8795"/>
    <cellStyle name="표준 15 79" xfId="8796"/>
    <cellStyle name="표준 15 8" xfId="8797"/>
    <cellStyle name="표준 15 80" xfId="8798"/>
    <cellStyle name="표준 15 81" xfId="8799"/>
    <cellStyle name="표준 15 82" xfId="8800"/>
    <cellStyle name="표준 15 83" xfId="8801"/>
    <cellStyle name="표준 15 84" xfId="8802"/>
    <cellStyle name="표준 15 85" xfId="8803"/>
    <cellStyle name="표준 15 86" xfId="8804"/>
    <cellStyle name="표준 15 87" xfId="8805"/>
    <cellStyle name="표준 15 88" xfId="8806"/>
    <cellStyle name="표준 15 89" xfId="8807"/>
    <cellStyle name="표준 15 9" xfId="8808"/>
    <cellStyle name="표준 15 90" xfId="8809"/>
    <cellStyle name="표준 15 91" xfId="8810"/>
    <cellStyle name="표준 15 92" xfId="8811"/>
    <cellStyle name="표준 15 93" xfId="8812"/>
    <cellStyle name="표준 15 94" xfId="8813"/>
    <cellStyle name="표준 15 95" xfId="8814"/>
    <cellStyle name="표준 15 96" xfId="8815"/>
    <cellStyle name="표준 15 97" xfId="8816"/>
    <cellStyle name="표준 15 98" xfId="8817"/>
    <cellStyle name="표준 15 99" xfId="8818"/>
    <cellStyle name="표준 16" xfId="8819"/>
    <cellStyle name="표준 16 10" xfId="8820"/>
    <cellStyle name="표준 16 100" xfId="8821"/>
    <cellStyle name="표준 16 101" xfId="8822"/>
    <cellStyle name="표준 16 102" xfId="8823"/>
    <cellStyle name="표준 16 103" xfId="8824"/>
    <cellStyle name="표준 16 104" xfId="8825"/>
    <cellStyle name="표준 16 105" xfId="8826"/>
    <cellStyle name="표준 16 106" xfId="8827"/>
    <cellStyle name="표준 16 107" xfId="8828"/>
    <cellStyle name="표준 16 108" xfId="8829"/>
    <cellStyle name="표준 16 109" xfId="8830"/>
    <cellStyle name="표준 16 11" xfId="8831"/>
    <cellStyle name="표준 16 110" xfId="8832"/>
    <cellStyle name="표준 16 111" xfId="8833"/>
    <cellStyle name="표준 16 112" xfId="8834"/>
    <cellStyle name="표준 16 113" xfId="8835"/>
    <cellStyle name="표준 16 114" xfId="8836"/>
    <cellStyle name="표준 16 115" xfId="8837"/>
    <cellStyle name="표준 16 116" xfId="8838"/>
    <cellStyle name="표준 16 117" xfId="8839"/>
    <cellStyle name="표준 16 118" xfId="8840"/>
    <cellStyle name="표준 16 119" xfId="8841"/>
    <cellStyle name="표준 16 12" xfId="8842"/>
    <cellStyle name="표준 16 120" xfId="8843"/>
    <cellStyle name="표준 16 121" xfId="8844"/>
    <cellStyle name="표준 16 122" xfId="8845"/>
    <cellStyle name="표준 16 123" xfId="8846"/>
    <cellStyle name="표준 16 124" xfId="8847"/>
    <cellStyle name="표준 16 125" xfId="8848"/>
    <cellStyle name="표준 16 126" xfId="8849"/>
    <cellStyle name="표준 16 127" xfId="8850"/>
    <cellStyle name="표준 16 128" xfId="8851"/>
    <cellStyle name="표준 16 129" xfId="8852"/>
    <cellStyle name="표준 16 13" xfId="8853"/>
    <cellStyle name="표준 16 130" xfId="8854"/>
    <cellStyle name="표준 16 131" xfId="8855"/>
    <cellStyle name="표준 16 132" xfId="8856"/>
    <cellStyle name="표준 16 133" xfId="8857"/>
    <cellStyle name="표준 16 134" xfId="8858"/>
    <cellStyle name="표준 16 135" xfId="8859"/>
    <cellStyle name="표준 16 136" xfId="8860"/>
    <cellStyle name="표준 16 137" xfId="8861"/>
    <cellStyle name="표준 16 138" xfId="8862"/>
    <cellStyle name="표준 16 139" xfId="8863"/>
    <cellStyle name="표준 16 14" xfId="8864"/>
    <cellStyle name="표준 16 140" xfId="8865"/>
    <cellStyle name="표준 16 141" xfId="8866"/>
    <cellStyle name="표준 16 142" xfId="8867"/>
    <cellStyle name="표준 16 143" xfId="8868"/>
    <cellStyle name="표준 16 144" xfId="8869"/>
    <cellStyle name="표준 16 145" xfId="8870"/>
    <cellStyle name="표준 16 146" xfId="8871"/>
    <cellStyle name="표준 16 147" xfId="8872"/>
    <cellStyle name="표준 16 148" xfId="8873"/>
    <cellStyle name="표준 16 149" xfId="8874"/>
    <cellStyle name="표준 16 15" xfId="8875"/>
    <cellStyle name="표준 16 150" xfId="8876"/>
    <cellStyle name="표준 16 151" xfId="8877"/>
    <cellStyle name="표준 16 152" xfId="8878"/>
    <cellStyle name="표준 16 153" xfId="8879"/>
    <cellStyle name="표준 16 154" xfId="8880"/>
    <cellStyle name="표준 16 155" xfId="8881"/>
    <cellStyle name="표준 16 156" xfId="8882"/>
    <cellStyle name="표준 16 157" xfId="8883"/>
    <cellStyle name="표준 16 158" xfId="8884"/>
    <cellStyle name="표준 16 159" xfId="8885"/>
    <cellStyle name="표준 16 16" xfId="8886"/>
    <cellStyle name="표준 16 160" xfId="8887"/>
    <cellStyle name="표준 16 161" xfId="8888"/>
    <cellStyle name="표준 16 162" xfId="8889"/>
    <cellStyle name="표준 16 163" xfId="8890"/>
    <cellStyle name="표준 16 164" xfId="8891"/>
    <cellStyle name="표준 16 165" xfId="8892"/>
    <cellStyle name="표준 16 166" xfId="8893"/>
    <cellStyle name="표준 16 167" xfId="8894"/>
    <cellStyle name="표준 16 168" xfId="8895"/>
    <cellStyle name="표준 16 169" xfId="8896"/>
    <cellStyle name="표준 16 17" xfId="8897"/>
    <cellStyle name="표준 16 170" xfId="8898"/>
    <cellStyle name="표준 16 171" xfId="8899"/>
    <cellStyle name="표준 16 172" xfId="8900"/>
    <cellStyle name="표준 16 173" xfId="8901"/>
    <cellStyle name="표준 16 174" xfId="8902"/>
    <cellStyle name="표준 16 175" xfId="8903"/>
    <cellStyle name="표준 16 176" xfId="8904"/>
    <cellStyle name="표준 16 177" xfId="8905"/>
    <cellStyle name="표준 16 178" xfId="8906"/>
    <cellStyle name="표준 16 179" xfId="8907"/>
    <cellStyle name="표준 16 18" xfId="8908"/>
    <cellStyle name="표준 16 180" xfId="8909"/>
    <cellStyle name="표준 16 181" xfId="8910"/>
    <cellStyle name="표준 16 182" xfId="8911"/>
    <cellStyle name="표준 16 183" xfId="8912"/>
    <cellStyle name="표준 16 184" xfId="8913"/>
    <cellStyle name="표준 16 185" xfId="26045"/>
    <cellStyle name="표준 16 186" xfId="26286"/>
    <cellStyle name="표준 16 19" xfId="8914"/>
    <cellStyle name="표준 16 2" xfId="8915"/>
    <cellStyle name="표준 16 2 2" xfId="8916"/>
    <cellStyle name="표준 16 20" xfId="8917"/>
    <cellStyle name="표준 16 21" xfId="8918"/>
    <cellStyle name="표준 16 22" xfId="8919"/>
    <cellStyle name="표준 16 23" xfId="8920"/>
    <cellStyle name="표준 16 24" xfId="8921"/>
    <cellStyle name="표준 16 25" xfId="8922"/>
    <cellStyle name="표준 16 26" xfId="8923"/>
    <cellStyle name="표준 16 27" xfId="8924"/>
    <cellStyle name="표준 16 28" xfId="8925"/>
    <cellStyle name="표준 16 29" xfId="8926"/>
    <cellStyle name="표준 16 3" xfId="8927"/>
    <cellStyle name="표준 16 30" xfId="8928"/>
    <cellStyle name="표준 16 31" xfId="8929"/>
    <cellStyle name="표준 16 32" xfId="8930"/>
    <cellStyle name="표준 16 33" xfId="8931"/>
    <cellStyle name="표준 16 34" xfId="8932"/>
    <cellStyle name="표준 16 35" xfId="8933"/>
    <cellStyle name="표준 16 36" xfId="8934"/>
    <cellStyle name="표준 16 37" xfId="8935"/>
    <cellStyle name="표준 16 38" xfId="8936"/>
    <cellStyle name="표준 16 39" xfId="8937"/>
    <cellStyle name="표준 16 4" xfId="8938"/>
    <cellStyle name="표준 16 40" xfId="8939"/>
    <cellStyle name="표준 16 41" xfId="8940"/>
    <cellStyle name="표준 16 42" xfId="8941"/>
    <cellStyle name="표준 16 43" xfId="8942"/>
    <cellStyle name="표준 16 44" xfId="8943"/>
    <cellStyle name="표준 16 45" xfId="8944"/>
    <cellStyle name="표준 16 46" xfId="8945"/>
    <cellStyle name="표준 16 47" xfId="8946"/>
    <cellStyle name="표준 16 48" xfId="8947"/>
    <cellStyle name="표준 16 49" xfId="8948"/>
    <cellStyle name="표준 16 5" xfId="8949"/>
    <cellStyle name="표준 16 50" xfId="8950"/>
    <cellStyle name="표준 16 51" xfId="8951"/>
    <cellStyle name="표준 16 52" xfId="8952"/>
    <cellStyle name="표준 16 53" xfId="8953"/>
    <cellStyle name="표준 16 54" xfId="8954"/>
    <cellStyle name="표준 16 55" xfId="8955"/>
    <cellStyle name="표준 16 56" xfId="8956"/>
    <cellStyle name="표준 16 57" xfId="8957"/>
    <cellStyle name="표준 16 58" xfId="8958"/>
    <cellStyle name="표준 16 59" xfId="8959"/>
    <cellStyle name="표준 16 6" xfId="8960"/>
    <cellStyle name="표준 16 60" xfId="8961"/>
    <cellStyle name="표준 16 61" xfId="8962"/>
    <cellStyle name="표준 16 62" xfId="8963"/>
    <cellStyle name="표준 16 63" xfId="8964"/>
    <cellStyle name="표준 16 64" xfId="8965"/>
    <cellStyle name="표준 16 65" xfId="8966"/>
    <cellStyle name="표준 16 66" xfId="8967"/>
    <cellStyle name="표준 16 67" xfId="8968"/>
    <cellStyle name="표준 16 68" xfId="8969"/>
    <cellStyle name="표준 16 69" xfId="8970"/>
    <cellStyle name="표준 16 7" xfId="8971"/>
    <cellStyle name="표준 16 70" xfId="8972"/>
    <cellStyle name="표준 16 71" xfId="8973"/>
    <cellStyle name="표준 16 72" xfId="8974"/>
    <cellStyle name="표준 16 73" xfId="8975"/>
    <cellStyle name="표준 16 74" xfId="8976"/>
    <cellStyle name="표준 16 75" xfId="8977"/>
    <cellStyle name="표준 16 76" xfId="8978"/>
    <cellStyle name="표준 16 77" xfId="8979"/>
    <cellStyle name="표준 16 78" xfId="8980"/>
    <cellStyle name="표준 16 79" xfId="8981"/>
    <cellStyle name="표준 16 8" xfId="8982"/>
    <cellStyle name="표준 16 80" xfId="8983"/>
    <cellStyle name="표준 16 81" xfId="8984"/>
    <cellStyle name="표준 16 82" xfId="8985"/>
    <cellStyle name="표준 16 83" xfId="8986"/>
    <cellStyle name="표준 16 84" xfId="8987"/>
    <cellStyle name="표준 16 85" xfId="8988"/>
    <cellStyle name="표준 16 86" xfId="8989"/>
    <cellStyle name="표준 16 87" xfId="8990"/>
    <cellStyle name="표준 16 88" xfId="8991"/>
    <cellStyle name="표준 16 89" xfId="8992"/>
    <cellStyle name="표준 16 9" xfId="8993"/>
    <cellStyle name="표준 16 90" xfId="8994"/>
    <cellStyle name="표준 16 91" xfId="8995"/>
    <cellStyle name="표준 16 92" xfId="8996"/>
    <cellStyle name="표준 16 93" xfId="8997"/>
    <cellStyle name="표준 16 94" xfId="8998"/>
    <cellStyle name="표준 16 95" xfId="8999"/>
    <cellStyle name="표준 16 96" xfId="9000"/>
    <cellStyle name="표준 16 97" xfId="9001"/>
    <cellStyle name="표준 16 98" xfId="9002"/>
    <cellStyle name="표준 16 99" xfId="9003"/>
    <cellStyle name="표준 17" xfId="9004"/>
    <cellStyle name="표준 17 10" xfId="9005"/>
    <cellStyle name="표준 17 100" xfId="9006"/>
    <cellStyle name="표준 17 101" xfId="9007"/>
    <cellStyle name="표준 17 102" xfId="9008"/>
    <cellStyle name="표준 17 103" xfId="9009"/>
    <cellStyle name="표준 17 104" xfId="9010"/>
    <cellStyle name="표준 17 105" xfId="9011"/>
    <cellStyle name="표준 17 106" xfId="9012"/>
    <cellStyle name="표준 17 107" xfId="9013"/>
    <cellStyle name="표준 17 108" xfId="9014"/>
    <cellStyle name="표준 17 109" xfId="9015"/>
    <cellStyle name="표준 17 11" xfId="9016"/>
    <cellStyle name="표준 17 110" xfId="9017"/>
    <cellStyle name="표준 17 111" xfId="9018"/>
    <cellStyle name="표준 17 112" xfId="9019"/>
    <cellStyle name="표준 17 113" xfId="9020"/>
    <cellStyle name="표준 17 114" xfId="9021"/>
    <cellStyle name="표준 17 115" xfId="9022"/>
    <cellStyle name="표준 17 116" xfId="9023"/>
    <cellStyle name="표준 17 117" xfId="9024"/>
    <cellStyle name="표준 17 118" xfId="9025"/>
    <cellStyle name="표준 17 119" xfId="9026"/>
    <cellStyle name="표준 17 12" xfId="9027"/>
    <cellStyle name="표준 17 120" xfId="9028"/>
    <cellStyle name="표준 17 121" xfId="9029"/>
    <cellStyle name="표준 17 122" xfId="9030"/>
    <cellStyle name="표준 17 123" xfId="9031"/>
    <cellStyle name="표준 17 124" xfId="9032"/>
    <cellStyle name="표준 17 125" xfId="9033"/>
    <cellStyle name="표준 17 126" xfId="9034"/>
    <cellStyle name="표준 17 127" xfId="9035"/>
    <cellStyle name="표준 17 128" xfId="9036"/>
    <cellStyle name="표준 17 129" xfId="9037"/>
    <cellStyle name="표준 17 13" xfId="9038"/>
    <cellStyle name="표준 17 130" xfId="9039"/>
    <cellStyle name="표준 17 131" xfId="9040"/>
    <cellStyle name="표준 17 132" xfId="9041"/>
    <cellStyle name="표준 17 133" xfId="9042"/>
    <cellStyle name="표준 17 134" xfId="9043"/>
    <cellStyle name="표준 17 135" xfId="9044"/>
    <cellStyle name="표준 17 136" xfId="9045"/>
    <cellStyle name="표준 17 137" xfId="9046"/>
    <cellStyle name="표준 17 138" xfId="9047"/>
    <cellStyle name="표준 17 139" xfId="9048"/>
    <cellStyle name="표준 17 14" xfId="9049"/>
    <cellStyle name="표준 17 140" xfId="9050"/>
    <cellStyle name="표준 17 141" xfId="9051"/>
    <cellStyle name="표준 17 142" xfId="9052"/>
    <cellStyle name="표준 17 143" xfId="9053"/>
    <cellStyle name="표준 17 144" xfId="9054"/>
    <cellStyle name="표준 17 145" xfId="9055"/>
    <cellStyle name="표준 17 146" xfId="9056"/>
    <cellStyle name="표준 17 147" xfId="9057"/>
    <cellStyle name="표준 17 148" xfId="9058"/>
    <cellStyle name="표준 17 149" xfId="9059"/>
    <cellStyle name="표준 17 15" xfId="9060"/>
    <cellStyle name="표준 17 150" xfId="9061"/>
    <cellStyle name="표준 17 151" xfId="9062"/>
    <cellStyle name="표준 17 152" xfId="9063"/>
    <cellStyle name="표준 17 153" xfId="9064"/>
    <cellStyle name="표준 17 154" xfId="9065"/>
    <cellStyle name="표준 17 155" xfId="9066"/>
    <cellStyle name="표준 17 156" xfId="9067"/>
    <cellStyle name="표준 17 157" xfId="9068"/>
    <cellStyle name="표준 17 158" xfId="9069"/>
    <cellStyle name="표준 17 159" xfId="9070"/>
    <cellStyle name="표준 17 16" xfId="9071"/>
    <cellStyle name="표준 17 160" xfId="9072"/>
    <cellStyle name="표준 17 161" xfId="9073"/>
    <cellStyle name="표준 17 162" xfId="9074"/>
    <cellStyle name="표준 17 163" xfId="9075"/>
    <cellStyle name="표준 17 164" xfId="9076"/>
    <cellStyle name="표준 17 165" xfId="9077"/>
    <cellStyle name="표준 17 166" xfId="9078"/>
    <cellStyle name="표준 17 167" xfId="9079"/>
    <cellStyle name="표준 17 168" xfId="9080"/>
    <cellStyle name="표준 17 169" xfId="9081"/>
    <cellStyle name="표준 17 17" xfId="9082"/>
    <cellStyle name="표준 17 170" xfId="9083"/>
    <cellStyle name="표준 17 171" xfId="9084"/>
    <cellStyle name="표준 17 172" xfId="9085"/>
    <cellStyle name="표준 17 173" xfId="9086"/>
    <cellStyle name="표준 17 174" xfId="9087"/>
    <cellStyle name="표준 17 175" xfId="9088"/>
    <cellStyle name="표준 17 176" xfId="9089"/>
    <cellStyle name="표준 17 177" xfId="9090"/>
    <cellStyle name="표준 17 178" xfId="9091"/>
    <cellStyle name="표준 17 179" xfId="9092"/>
    <cellStyle name="표준 17 18" xfId="9093"/>
    <cellStyle name="표준 17 180" xfId="9094"/>
    <cellStyle name="표준 17 181" xfId="9095"/>
    <cellStyle name="표준 17 182" xfId="9096"/>
    <cellStyle name="표준 17 183" xfId="9097"/>
    <cellStyle name="표준 17 184" xfId="9098"/>
    <cellStyle name="표준 17 185" xfId="26046"/>
    <cellStyle name="표준 17 186" xfId="26287"/>
    <cellStyle name="표준 17 19" xfId="9099"/>
    <cellStyle name="표준 17 2" xfId="9100"/>
    <cellStyle name="표준 17 2 2" xfId="9101"/>
    <cellStyle name="표준 17 20" xfId="9102"/>
    <cellStyle name="표준 17 21" xfId="9103"/>
    <cellStyle name="표준 17 22" xfId="9104"/>
    <cellStyle name="표준 17 23" xfId="9105"/>
    <cellStyle name="표준 17 24" xfId="9106"/>
    <cellStyle name="표준 17 25" xfId="9107"/>
    <cellStyle name="표준 17 26" xfId="9108"/>
    <cellStyle name="표준 17 27" xfId="9109"/>
    <cellStyle name="표준 17 28" xfId="9110"/>
    <cellStyle name="표준 17 29" xfId="9111"/>
    <cellStyle name="표준 17 3" xfId="9112"/>
    <cellStyle name="표준 17 30" xfId="9113"/>
    <cellStyle name="표준 17 31" xfId="9114"/>
    <cellStyle name="표준 17 32" xfId="9115"/>
    <cellStyle name="표준 17 33" xfId="9116"/>
    <cellStyle name="표준 17 34" xfId="9117"/>
    <cellStyle name="표준 17 35" xfId="9118"/>
    <cellStyle name="표준 17 36" xfId="9119"/>
    <cellStyle name="표준 17 37" xfId="9120"/>
    <cellStyle name="표준 17 38" xfId="9121"/>
    <cellStyle name="표준 17 39" xfId="9122"/>
    <cellStyle name="표준 17 4" xfId="9123"/>
    <cellStyle name="표준 17 40" xfId="9124"/>
    <cellStyle name="표준 17 41" xfId="9125"/>
    <cellStyle name="표준 17 42" xfId="9126"/>
    <cellStyle name="표준 17 43" xfId="9127"/>
    <cellStyle name="표준 17 44" xfId="9128"/>
    <cellStyle name="표준 17 45" xfId="9129"/>
    <cellStyle name="표준 17 46" xfId="9130"/>
    <cellStyle name="표준 17 47" xfId="9131"/>
    <cellStyle name="표준 17 48" xfId="9132"/>
    <cellStyle name="표준 17 49" xfId="9133"/>
    <cellStyle name="표준 17 5" xfId="9134"/>
    <cellStyle name="표준 17 50" xfId="9135"/>
    <cellStyle name="표준 17 51" xfId="9136"/>
    <cellStyle name="표준 17 52" xfId="9137"/>
    <cellStyle name="표준 17 53" xfId="9138"/>
    <cellStyle name="표준 17 54" xfId="9139"/>
    <cellStyle name="표준 17 55" xfId="9140"/>
    <cellStyle name="표준 17 56" xfId="9141"/>
    <cellStyle name="표준 17 57" xfId="9142"/>
    <cellStyle name="표준 17 58" xfId="9143"/>
    <cellStyle name="표준 17 59" xfId="9144"/>
    <cellStyle name="표준 17 6" xfId="9145"/>
    <cellStyle name="표준 17 60" xfId="9146"/>
    <cellStyle name="표준 17 61" xfId="9147"/>
    <cellStyle name="표준 17 62" xfId="9148"/>
    <cellStyle name="표준 17 63" xfId="9149"/>
    <cellStyle name="표준 17 64" xfId="9150"/>
    <cellStyle name="표준 17 65" xfId="9151"/>
    <cellStyle name="표준 17 66" xfId="9152"/>
    <cellStyle name="표준 17 67" xfId="9153"/>
    <cellStyle name="표준 17 68" xfId="9154"/>
    <cellStyle name="표준 17 69" xfId="9155"/>
    <cellStyle name="표준 17 7" xfId="9156"/>
    <cellStyle name="표준 17 70" xfId="9157"/>
    <cellStyle name="표준 17 71" xfId="9158"/>
    <cellStyle name="표준 17 72" xfId="9159"/>
    <cellStyle name="표준 17 73" xfId="9160"/>
    <cellStyle name="표준 17 74" xfId="9161"/>
    <cellStyle name="표준 17 75" xfId="9162"/>
    <cellStyle name="표준 17 76" xfId="9163"/>
    <cellStyle name="표준 17 77" xfId="9164"/>
    <cellStyle name="표준 17 78" xfId="9165"/>
    <cellStyle name="표준 17 79" xfId="9166"/>
    <cellStyle name="표준 17 8" xfId="9167"/>
    <cellStyle name="표준 17 80" xfId="9168"/>
    <cellStyle name="표준 17 81" xfId="9169"/>
    <cellStyle name="표준 17 82" xfId="9170"/>
    <cellStyle name="표준 17 83" xfId="9171"/>
    <cellStyle name="표준 17 84" xfId="9172"/>
    <cellStyle name="표준 17 85" xfId="9173"/>
    <cellStyle name="표준 17 86" xfId="9174"/>
    <cellStyle name="표준 17 87" xfId="9175"/>
    <cellStyle name="표준 17 88" xfId="9176"/>
    <cellStyle name="표준 17 89" xfId="9177"/>
    <cellStyle name="표준 17 9" xfId="9178"/>
    <cellStyle name="표준 17 90" xfId="9179"/>
    <cellStyle name="표준 17 91" xfId="9180"/>
    <cellStyle name="표준 17 92" xfId="9181"/>
    <cellStyle name="표준 17 93" xfId="9182"/>
    <cellStyle name="표준 17 94" xfId="9183"/>
    <cellStyle name="표준 17 95" xfId="9184"/>
    <cellStyle name="표준 17 96" xfId="9185"/>
    <cellStyle name="표준 17 97" xfId="9186"/>
    <cellStyle name="표준 17 98" xfId="9187"/>
    <cellStyle name="표준 17 99" xfId="9188"/>
    <cellStyle name="표준 18" xfId="9189"/>
    <cellStyle name="표준 18 10" xfId="9190"/>
    <cellStyle name="표준 18 100" xfId="9191"/>
    <cellStyle name="표준 18 101" xfId="9192"/>
    <cellStyle name="표준 18 102" xfId="9193"/>
    <cellStyle name="표준 18 103" xfId="9194"/>
    <cellStyle name="표준 18 104" xfId="9195"/>
    <cellStyle name="표준 18 105" xfId="9196"/>
    <cellStyle name="표준 18 106" xfId="9197"/>
    <cellStyle name="표준 18 107" xfId="9198"/>
    <cellStyle name="표준 18 108" xfId="9199"/>
    <cellStyle name="표준 18 109" xfId="9200"/>
    <cellStyle name="표준 18 11" xfId="9201"/>
    <cellStyle name="표준 18 110" xfId="9202"/>
    <cellStyle name="표준 18 111" xfId="9203"/>
    <cellStyle name="표준 18 112" xfId="9204"/>
    <cellStyle name="표준 18 113" xfId="9205"/>
    <cellStyle name="표준 18 114" xfId="9206"/>
    <cellStyle name="표준 18 115" xfId="9207"/>
    <cellStyle name="표준 18 116" xfId="9208"/>
    <cellStyle name="표준 18 117" xfId="9209"/>
    <cellStyle name="표준 18 118" xfId="9210"/>
    <cellStyle name="표준 18 119" xfId="9211"/>
    <cellStyle name="표준 18 12" xfId="9212"/>
    <cellStyle name="표준 18 120" xfId="9213"/>
    <cellStyle name="표준 18 121" xfId="9214"/>
    <cellStyle name="표준 18 122" xfId="9215"/>
    <cellStyle name="표준 18 123" xfId="9216"/>
    <cellStyle name="표준 18 124" xfId="9217"/>
    <cellStyle name="표준 18 125" xfId="9218"/>
    <cellStyle name="표준 18 126" xfId="9219"/>
    <cellStyle name="표준 18 127" xfId="9220"/>
    <cellStyle name="표준 18 128" xfId="9221"/>
    <cellStyle name="표준 18 129" xfId="9222"/>
    <cellStyle name="표준 18 13" xfId="9223"/>
    <cellStyle name="표준 18 130" xfId="9224"/>
    <cellStyle name="표준 18 131" xfId="9225"/>
    <cellStyle name="표준 18 132" xfId="9226"/>
    <cellStyle name="표준 18 133" xfId="9227"/>
    <cellStyle name="표준 18 134" xfId="9228"/>
    <cellStyle name="표준 18 135" xfId="9229"/>
    <cellStyle name="표준 18 136" xfId="9230"/>
    <cellStyle name="표준 18 137" xfId="9231"/>
    <cellStyle name="표준 18 138" xfId="9232"/>
    <cellStyle name="표준 18 139" xfId="9233"/>
    <cellStyle name="표준 18 14" xfId="9234"/>
    <cellStyle name="표준 18 140" xfId="9235"/>
    <cellStyle name="표준 18 141" xfId="9236"/>
    <cellStyle name="표준 18 142" xfId="9237"/>
    <cellStyle name="표준 18 143" xfId="9238"/>
    <cellStyle name="표준 18 144" xfId="9239"/>
    <cellStyle name="표준 18 145" xfId="9240"/>
    <cellStyle name="표준 18 146" xfId="9241"/>
    <cellStyle name="표준 18 147" xfId="9242"/>
    <cellStyle name="표준 18 148" xfId="9243"/>
    <cellStyle name="표준 18 149" xfId="9244"/>
    <cellStyle name="표준 18 15" xfId="9245"/>
    <cellStyle name="표준 18 150" xfId="9246"/>
    <cellStyle name="표준 18 151" xfId="9247"/>
    <cellStyle name="표준 18 152" xfId="9248"/>
    <cellStyle name="표준 18 153" xfId="9249"/>
    <cellStyle name="표준 18 154" xfId="9250"/>
    <cellStyle name="표준 18 155" xfId="9251"/>
    <cellStyle name="표준 18 156" xfId="9252"/>
    <cellStyle name="표준 18 157" xfId="9253"/>
    <cellStyle name="표준 18 158" xfId="9254"/>
    <cellStyle name="표준 18 159" xfId="9255"/>
    <cellStyle name="표준 18 16" xfId="9256"/>
    <cellStyle name="표준 18 160" xfId="9257"/>
    <cellStyle name="표준 18 161" xfId="9258"/>
    <cellStyle name="표준 18 162" xfId="9259"/>
    <cellStyle name="표준 18 163" xfId="9260"/>
    <cellStyle name="표준 18 164" xfId="9261"/>
    <cellStyle name="표준 18 165" xfId="9262"/>
    <cellStyle name="표준 18 166" xfId="9263"/>
    <cellStyle name="표준 18 167" xfId="9264"/>
    <cellStyle name="표준 18 168" xfId="9265"/>
    <cellStyle name="표준 18 169" xfId="9266"/>
    <cellStyle name="표준 18 17" xfId="9267"/>
    <cellStyle name="표준 18 170" xfId="9268"/>
    <cellStyle name="표준 18 171" xfId="9269"/>
    <cellStyle name="표준 18 172" xfId="9270"/>
    <cellStyle name="표준 18 173" xfId="9271"/>
    <cellStyle name="표준 18 174" xfId="9272"/>
    <cellStyle name="표준 18 175" xfId="9273"/>
    <cellStyle name="표준 18 176" xfId="9274"/>
    <cellStyle name="표준 18 177" xfId="9275"/>
    <cellStyle name="표준 18 178" xfId="9276"/>
    <cellStyle name="표준 18 179" xfId="9277"/>
    <cellStyle name="표준 18 18" xfId="9278"/>
    <cellStyle name="표준 18 180" xfId="9279"/>
    <cellStyle name="표준 18 181" xfId="9280"/>
    <cellStyle name="표준 18 182" xfId="9281"/>
    <cellStyle name="표준 18 183" xfId="9282"/>
    <cellStyle name="표준 18 184" xfId="26288"/>
    <cellStyle name="표준 18 19" xfId="9283"/>
    <cellStyle name="표준 18 2" xfId="9284"/>
    <cellStyle name="표준 18 20" xfId="9285"/>
    <cellStyle name="표준 18 21" xfId="9286"/>
    <cellStyle name="표준 18 22" xfId="9287"/>
    <cellStyle name="표준 18 23" xfId="9288"/>
    <cellStyle name="표준 18 24" xfId="9289"/>
    <cellStyle name="표준 18 25" xfId="9290"/>
    <cellStyle name="표준 18 26" xfId="9291"/>
    <cellStyle name="표준 18 27" xfId="9292"/>
    <cellStyle name="표준 18 28" xfId="9293"/>
    <cellStyle name="표준 18 29" xfId="9294"/>
    <cellStyle name="표준 18 3" xfId="9295"/>
    <cellStyle name="표준 18 30" xfId="9296"/>
    <cellStyle name="표준 18 31" xfId="9297"/>
    <cellStyle name="표준 18 32" xfId="9298"/>
    <cellStyle name="표준 18 33" xfId="9299"/>
    <cellStyle name="표준 18 34" xfId="9300"/>
    <cellStyle name="표준 18 35" xfId="9301"/>
    <cellStyle name="표준 18 36" xfId="9302"/>
    <cellStyle name="표준 18 37" xfId="9303"/>
    <cellStyle name="표준 18 38" xfId="9304"/>
    <cellStyle name="표준 18 39" xfId="9305"/>
    <cellStyle name="표준 18 4" xfId="9306"/>
    <cellStyle name="표준 18 40" xfId="9307"/>
    <cellStyle name="표준 18 41" xfId="9308"/>
    <cellStyle name="표준 18 42" xfId="9309"/>
    <cellStyle name="표준 18 43" xfId="9310"/>
    <cellStyle name="표준 18 44" xfId="9311"/>
    <cellStyle name="표준 18 45" xfId="9312"/>
    <cellStyle name="표준 18 46" xfId="9313"/>
    <cellStyle name="표준 18 47" xfId="9314"/>
    <cellStyle name="표준 18 48" xfId="9315"/>
    <cellStyle name="표준 18 49" xfId="9316"/>
    <cellStyle name="표준 18 5" xfId="9317"/>
    <cellStyle name="표준 18 50" xfId="9318"/>
    <cellStyle name="표준 18 51" xfId="9319"/>
    <cellStyle name="표준 18 52" xfId="9320"/>
    <cellStyle name="표준 18 53" xfId="9321"/>
    <cellStyle name="표준 18 54" xfId="9322"/>
    <cellStyle name="표준 18 55" xfId="9323"/>
    <cellStyle name="표준 18 56" xfId="9324"/>
    <cellStyle name="표준 18 57" xfId="9325"/>
    <cellStyle name="표준 18 58" xfId="9326"/>
    <cellStyle name="표준 18 59" xfId="9327"/>
    <cellStyle name="표준 18 6" xfId="9328"/>
    <cellStyle name="표준 18 60" xfId="9329"/>
    <cellStyle name="표준 18 61" xfId="9330"/>
    <cellStyle name="표준 18 62" xfId="9331"/>
    <cellStyle name="표준 18 63" xfId="9332"/>
    <cellStyle name="표준 18 64" xfId="9333"/>
    <cellStyle name="표준 18 65" xfId="9334"/>
    <cellStyle name="표준 18 66" xfId="9335"/>
    <cellStyle name="표준 18 67" xfId="9336"/>
    <cellStyle name="표준 18 68" xfId="9337"/>
    <cellStyle name="표준 18 69" xfId="9338"/>
    <cellStyle name="표준 18 7" xfId="9339"/>
    <cellStyle name="표준 18 70" xfId="9340"/>
    <cellStyle name="표준 18 71" xfId="9341"/>
    <cellStyle name="표준 18 72" xfId="9342"/>
    <cellStyle name="표준 18 73" xfId="9343"/>
    <cellStyle name="표준 18 74" xfId="9344"/>
    <cellStyle name="표준 18 75" xfId="9345"/>
    <cellStyle name="표준 18 76" xfId="9346"/>
    <cellStyle name="표준 18 77" xfId="9347"/>
    <cellStyle name="표준 18 78" xfId="9348"/>
    <cellStyle name="표준 18 79" xfId="9349"/>
    <cellStyle name="표준 18 8" xfId="9350"/>
    <cellStyle name="표준 18 80" xfId="9351"/>
    <cellStyle name="표준 18 81" xfId="9352"/>
    <cellStyle name="표준 18 82" xfId="9353"/>
    <cellStyle name="표준 18 83" xfId="9354"/>
    <cellStyle name="표준 18 84" xfId="9355"/>
    <cellStyle name="표준 18 85" xfId="9356"/>
    <cellStyle name="표준 18 86" xfId="9357"/>
    <cellStyle name="표준 18 87" xfId="9358"/>
    <cellStyle name="표준 18 88" xfId="9359"/>
    <cellStyle name="표준 18 89" xfId="9360"/>
    <cellStyle name="표준 18 9" xfId="9361"/>
    <cellStyle name="표준 18 90" xfId="9362"/>
    <cellStyle name="표준 18 91" xfId="9363"/>
    <cellStyle name="표준 18 92" xfId="9364"/>
    <cellStyle name="표준 18 93" xfId="9365"/>
    <cellStyle name="표준 18 94" xfId="9366"/>
    <cellStyle name="표준 18 95" xfId="9367"/>
    <cellStyle name="표준 18 96" xfId="9368"/>
    <cellStyle name="표준 18 97" xfId="9369"/>
    <cellStyle name="표준 18 98" xfId="9370"/>
    <cellStyle name="표준 18 99" xfId="9371"/>
    <cellStyle name="표준 19" xfId="9372"/>
    <cellStyle name="표준 19 10" xfId="9373"/>
    <cellStyle name="표준 19 100" xfId="9374"/>
    <cellStyle name="표준 19 101" xfId="9375"/>
    <cellStyle name="표준 19 102" xfId="9376"/>
    <cellStyle name="표준 19 103" xfId="9377"/>
    <cellStyle name="표준 19 104" xfId="9378"/>
    <cellStyle name="표준 19 105" xfId="9379"/>
    <cellStyle name="표준 19 106" xfId="9380"/>
    <cellStyle name="표준 19 107" xfId="9381"/>
    <cellStyle name="표준 19 108" xfId="9382"/>
    <cellStyle name="표준 19 109" xfId="9383"/>
    <cellStyle name="표준 19 11" xfId="9384"/>
    <cellStyle name="표준 19 110" xfId="9385"/>
    <cellStyle name="표준 19 111" xfId="9386"/>
    <cellStyle name="표준 19 112" xfId="9387"/>
    <cellStyle name="표준 19 113" xfId="9388"/>
    <cellStyle name="표준 19 114" xfId="9389"/>
    <cellStyle name="표준 19 115" xfId="9390"/>
    <cellStyle name="표준 19 116" xfId="9391"/>
    <cellStyle name="표준 19 117" xfId="9392"/>
    <cellStyle name="표준 19 118" xfId="9393"/>
    <cellStyle name="표준 19 119" xfId="9394"/>
    <cellStyle name="표준 19 12" xfId="9395"/>
    <cellStyle name="표준 19 120" xfId="9396"/>
    <cellStyle name="표준 19 121" xfId="9397"/>
    <cellStyle name="표준 19 122" xfId="9398"/>
    <cellStyle name="표준 19 123" xfId="9399"/>
    <cellStyle name="표준 19 124" xfId="9400"/>
    <cellStyle name="표준 19 125" xfId="9401"/>
    <cellStyle name="표준 19 126" xfId="9402"/>
    <cellStyle name="표준 19 127" xfId="9403"/>
    <cellStyle name="표준 19 128" xfId="9404"/>
    <cellStyle name="표준 19 129" xfId="9405"/>
    <cellStyle name="표준 19 13" xfId="9406"/>
    <cellStyle name="표준 19 130" xfId="9407"/>
    <cellStyle name="표준 19 131" xfId="9408"/>
    <cellStyle name="표준 19 132" xfId="9409"/>
    <cellStyle name="표준 19 133" xfId="9410"/>
    <cellStyle name="표준 19 134" xfId="9411"/>
    <cellStyle name="표준 19 135" xfId="9412"/>
    <cellStyle name="표준 19 136" xfId="9413"/>
    <cellStyle name="표준 19 137" xfId="9414"/>
    <cellStyle name="표준 19 138" xfId="9415"/>
    <cellStyle name="표준 19 139" xfId="9416"/>
    <cellStyle name="표준 19 14" xfId="9417"/>
    <cellStyle name="표준 19 140" xfId="9418"/>
    <cellStyle name="표준 19 141" xfId="9419"/>
    <cellStyle name="표준 19 142" xfId="9420"/>
    <cellStyle name="표준 19 143" xfId="9421"/>
    <cellStyle name="표준 19 144" xfId="9422"/>
    <cellStyle name="표준 19 145" xfId="9423"/>
    <cellStyle name="표준 19 146" xfId="9424"/>
    <cellStyle name="표준 19 147" xfId="9425"/>
    <cellStyle name="표준 19 148" xfId="9426"/>
    <cellStyle name="표준 19 149" xfId="9427"/>
    <cellStyle name="표준 19 15" xfId="9428"/>
    <cellStyle name="표준 19 150" xfId="9429"/>
    <cellStyle name="표준 19 151" xfId="9430"/>
    <cellStyle name="표준 19 152" xfId="9431"/>
    <cellStyle name="표준 19 153" xfId="9432"/>
    <cellStyle name="표준 19 154" xfId="9433"/>
    <cellStyle name="표준 19 155" xfId="9434"/>
    <cellStyle name="표준 19 156" xfId="9435"/>
    <cellStyle name="표준 19 157" xfId="9436"/>
    <cellStyle name="표준 19 158" xfId="9437"/>
    <cellStyle name="표준 19 159" xfId="9438"/>
    <cellStyle name="표준 19 16" xfId="9439"/>
    <cellStyle name="표준 19 160" xfId="9440"/>
    <cellStyle name="표준 19 161" xfId="9441"/>
    <cellStyle name="표준 19 162" xfId="9442"/>
    <cellStyle name="표준 19 163" xfId="9443"/>
    <cellStyle name="표준 19 164" xfId="9444"/>
    <cellStyle name="표준 19 165" xfId="9445"/>
    <cellStyle name="표준 19 166" xfId="9446"/>
    <cellStyle name="표준 19 167" xfId="9447"/>
    <cellStyle name="표준 19 168" xfId="9448"/>
    <cellStyle name="표준 19 169" xfId="9449"/>
    <cellStyle name="표준 19 17" xfId="9450"/>
    <cellStyle name="표준 19 170" xfId="9451"/>
    <cellStyle name="표준 19 171" xfId="9452"/>
    <cellStyle name="표준 19 172" xfId="9453"/>
    <cellStyle name="표준 19 173" xfId="9454"/>
    <cellStyle name="표준 19 174" xfId="9455"/>
    <cellStyle name="표준 19 175" xfId="9456"/>
    <cellStyle name="표준 19 176" xfId="9457"/>
    <cellStyle name="표준 19 177" xfId="9458"/>
    <cellStyle name="표준 19 178" xfId="9459"/>
    <cellStyle name="표준 19 179" xfId="9460"/>
    <cellStyle name="표준 19 18" xfId="9461"/>
    <cellStyle name="표준 19 180" xfId="9462"/>
    <cellStyle name="표준 19 181" xfId="9463"/>
    <cellStyle name="표준 19 182" xfId="9464"/>
    <cellStyle name="표준 19 183" xfId="9465"/>
    <cellStyle name="표준 19 184" xfId="9466"/>
    <cellStyle name="표준 19 185" xfId="9467"/>
    <cellStyle name="표준 19 186" xfId="26047"/>
    <cellStyle name="표준 19 187" xfId="26289"/>
    <cellStyle name="표준 19 19" xfId="9468"/>
    <cellStyle name="표준 19 2" xfId="9469"/>
    <cellStyle name="표준 19 20" xfId="9470"/>
    <cellStyle name="표준 19 21" xfId="9471"/>
    <cellStyle name="표준 19 22" xfId="9472"/>
    <cellStyle name="표준 19 23" xfId="9473"/>
    <cellStyle name="표준 19 24" xfId="9474"/>
    <cellStyle name="표준 19 25" xfId="9475"/>
    <cellStyle name="표준 19 26" xfId="9476"/>
    <cellStyle name="표준 19 27" xfId="9477"/>
    <cellStyle name="표준 19 28" xfId="9478"/>
    <cellStyle name="표준 19 29" xfId="9479"/>
    <cellStyle name="표준 19 3" xfId="9480"/>
    <cellStyle name="표준 19 30" xfId="9481"/>
    <cellStyle name="표준 19 31" xfId="9482"/>
    <cellStyle name="표준 19 32" xfId="9483"/>
    <cellStyle name="표준 19 33" xfId="9484"/>
    <cellStyle name="표준 19 34" xfId="9485"/>
    <cellStyle name="표준 19 35" xfId="9486"/>
    <cellStyle name="표준 19 36" xfId="9487"/>
    <cellStyle name="표준 19 37" xfId="9488"/>
    <cellStyle name="표준 19 38" xfId="9489"/>
    <cellStyle name="표준 19 39" xfId="9490"/>
    <cellStyle name="표준 19 4" xfId="9491"/>
    <cellStyle name="표준 19 40" xfId="9492"/>
    <cellStyle name="표준 19 41" xfId="9493"/>
    <cellStyle name="표준 19 42" xfId="9494"/>
    <cellStyle name="표준 19 43" xfId="9495"/>
    <cellStyle name="표준 19 44" xfId="9496"/>
    <cellStyle name="표준 19 45" xfId="9497"/>
    <cellStyle name="표준 19 46" xfId="9498"/>
    <cellStyle name="표준 19 47" xfId="9499"/>
    <cellStyle name="표준 19 48" xfId="9500"/>
    <cellStyle name="표준 19 49" xfId="9501"/>
    <cellStyle name="표준 19 5" xfId="9502"/>
    <cellStyle name="표준 19 50" xfId="9503"/>
    <cellStyle name="표준 19 51" xfId="9504"/>
    <cellStyle name="표준 19 52" xfId="9505"/>
    <cellStyle name="표준 19 53" xfId="9506"/>
    <cellStyle name="표준 19 54" xfId="9507"/>
    <cellStyle name="표준 19 55" xfId="9508"/>
    <cellStyle name="표준 19 56" xfId="9509"/>
    <cellStyle name="표준 19 57" xfId="9510"/>
    <cellStyle name="표준 19 58" xfId="9511"/>
    <cellStyle name="표준 19 59" xfId="9512"/>
    <cellStyle name="표준 19 6" xfId="9513"/>
    <cellStyle name="표준 19 60" xfId="9514"/>
    <cellStyle name="표준 19 61" xfId="9515"/>
    <cellStyle name="표준 19 62" xfId="9516"/>
    <cellStyle name="표준 19 63" xfId="9517"/>
    <cellStyle name="표준 19 64" xfId="9518"/>
    <cellStyle name="표준 19 65" xfId="9519"/>
    <cellStyle name="표준 19 66" xfId="9520"/>
    <cellStyle name="표준 19 67" xfId="9521"/>
    <cellStyle name="표준 19 68" xfId="9522"/>
    <cellStyle name="표준 19 69" xfId="9523"/>
    <cellStyle name="표준 19 7" xfId="9524"/>
    <cellStyle name="표준 19 70" xfId="9525"/>
    <cellStyle name="표준 19 71" xfId="9526"/>
    <cellStyle name="표준 19 72" xfId="9527"/>
    <cellStyle name="표준 19 73" xfId="9528"/>
    <cellStyle name="표준 19 74" xfId="9529"/>
    <cellStyle name="표준 19 75" xfId="9530"/>
    <cellStyle name="표준 19 76" xfId="9531"/>
    <cellStyle name="표준 19 77" xfId="9532"/>
    <cellStyle name="표준 19 78" xfId="9533"/>
    <cellStyle name="표준 19 79" xfId="9534"/>
    <cellStyle name="표준 19 8" xfId="9535"/>
    <cellStyle name="표준 19 80" xfId="9536"/>
    <cellStyle name="표준 19 81" xfId="9537"/>
    <cellStyle name="표준 19 82" xfId="9538"/>
    <cellStyle name="표준 19 83" xfId="9539"/>
    <cellStyle name="표준 19 84" xfId="9540"/>
    <cellStyle name="표준 19 85" xfId="9541"/>
    <cellStyle name="표준 19 86" xfId="9542"/>
    <cellStyle name="표준 19 87" xfId="9543"/>
    <cellStyle name="표준 19 88" xfId="9544"/>
    <cellStyle name="표준 19 89" xfId="9545"/>
    <cellStyle name="표준 19 9" xfId="9546"/>
    <cellStyle name="표준 19 90" xfId="9547"/>
    <cellStyle name="표준 19 91" xfId="9548"/>
    <cellStyle name="표준 19 92" xfId="9549"/>
    <cellStyle name="표준 19 93" xfId="9550"/>
    <cellStyle name="표준 19 94" xfId="9551"/>
    <cellStyle name="표준 19 95" xfId="9552"/>
    <cellStyle name="표준 19 96" xfId="9553"/>
    <cellStyle name="표준 19 97" xfId="9554"/>
    <cellStyle name="표준 19 98" xfId="9555"/>
    <cellStyle name="표준 19 99" xfId="9556"/>
    <cellStyle name="표준 2" xfId="9557"/>
    <cellStyle name="표준 2 10" xfId="9558"/>
    <cellStyle name="표준 2 10 2" xfId="9559"/>
    <cellStyle name="표준 2 10 5" xfId="26290"/>
    <cellStyle name="표준 2 100" xfId="9560"/>
    <cellStyle name="표준 2 101" xfId="9561"/>
    <cellStyle name="표준 2 102" xfId="9562"/>
    <cellStyle name="표준 2 103" xfId="9563"/>
    <cellStyle name="표준 2 104" xfId="9564"/>
    <cellStyle name="표준 2 105" xfId="9565"/>
    <cellStyle name="표준 2 106" xfId="9566"/>
    <cellStyle name="표준 2 107" xfId="9567"/>
    <cellStyle name="표준 2 108" xfId="9568"/>
    <cellStyle name="표준 2 109" xfId="9569"/>
    <cellStyle name="표준 2 11" xfId="9570"/>
    <cellStyle name="표준 2 11 2" xfId="9571"/>
    <cellStyle name="표준 2 110" xfId="9572"/>
    <cellStyle name="표준 2 111" xfId="9573"/>
    <cellStyle name="표준 2 112" xfId="9574"/>
    <cellStyle name="표준 2 113" xfId="9575"/>
    <cellStyle name="표준 2 114" xfId="9576"/>
    <cellStyle name="표준 2 115" xfId="9577"/>
    <cellStyle name="표준 2 116" xfId="9578"/>
    <cellStyle name="표준 2 117" xfId="9579"/>
    <cellStyle name="표준 2 118" xfId="9580"/>
    <cellStyle name="표준 2 119" xfId="9581"/>
    <cellStyle name="표준 2 12" xfId="9582"/>
    <cellStyle name="표준 2 12 2" xfId="9583"/>
    <cellStyle name="표준 2 120" xfId="9584"/>
    <cellStyle name="표준 2 121" xfId="9585"/>
    <cellStyle name="표준 2 122" xfId="9586"/>
    <cellStyle name="표준 2 123" xfId="9587"/>
    <cellStyle name="표준 2 124" xfId="9588"/>
    <cellStyle name="표준 2 125" xfId="9589"/>
    <cellStyle name="표준 2 126" xfId="9590"/>
    <cellStyle name="표준 2 127" xfId="9591"/>
    <cellStyle name="표준 2 128" xfId="9592"/>
    <cellStyle name="표준 2 129" xfId="9593"/>
    <cellStyle name="표준 2 13" xfId="9594"/>
    <cellStyle name="표준 2 13 2" xfId="9595"/>
    <cellStyle name="표준 2 130" xfId="9596"/>
    <cellStyle name="표준 2 131" xfId="9597"/>
    <cellStyle name="표준 2 132" xfId="9598"/>
    <cellStyle name="표준 2 133" xfId="9599"/>
    <cellStyle name="표준 2 134" xfId="9600"/>
    <cellStyle name="표준 2 135" xfId="9601"/>
    <cellStyle name="표준 2 136" xfId="9602"/>
    <cellStyle name="표준 2 137" xfId="9603"/>
    <cellStyle name="표준 2 138" xfId="9604"/>
    <cellStyle name="표준 2 139" xfId="9605"/>
    <cellStyle name="표준 2 14" xfId="9606"/>
    <cellStyle name="표준 2 14 2" xfId="9607"/>
    <cellStyle name="표준 2 140" xfId="9608"/>
    <cellStyle name="표준 2 141" xfId="9609"/>
    <cellStyle name="표준 2 142" xfId="9610"/>
    <cellStyle name="표준 2 143" xfId="9611"/>
    <cellStyle name="표준 2 144" xfId="9612"/>
    <cellStyle name="표준 2 145" xfId="9613"/>
    <cellStyle name="표준 2 146" xfId="9614"/>
    <cellStyle name="표준 2 147" xfId="9615"/>
    <cellStyle name="표준 2 148" xfId="9616"/>
    <cellStyle name="표준 2 149" xfId="9617"/>
    <cellStyle name="표준 2 15" xfId="9618"/>
    <cellStyle name="표준 2 15 2" xfId="9619"/>
    <cellStyle name="표준 2 150" xfId="9620"/>
    <cellStyle name="표준 2 151" xfId="9621"/>
    <cellStyle name="표준 2 152" xfId="9622"/>
    <cellStyle name="표준 2 153" xfId="9623"/>
    <cellStyle name="표준 2 154" xfId="9624"/>
    <cellStyle name="표준 2 155" xfId="9625"/>
    <cellStyle name="표준 2 156" xfId="9626"/>
    <cellStyle name="표준 2 157" xfId="9627"/>
    <cellStyle name="표준 2 158" xfId="9628"/>
    <cellStyle name="표준 2 159" xfId="9629"/>
    <cellStyle name="표준 2 16" xfId="9630"/>
    <cellStyle name="표준 2 16 2" xfId="9631"/>
    <cellStyle name="표준 2 160" xfId="9632"/>
    <cellStyle name="표준 2 161" xfId="9633"/>
    <cellStyle name="표준 2 162" xfId="9634"/>
    <cellStyle name="표준 2 163" xfId="9635"/>
    <cellStyle name="표준 2 164" xfId="9636"/>
    <cellStyle name="표준 2 165" xfId="9637"/>
    <cellStyle name="표준 2 166" xfId="9638"/>
    <cellStyle name="표준 2 167" xfId="9639"/>
    <cellStyle name="표준 2 168" xfId="9640"/>
    <cellStyle name="표준 2 169" xfId="9641"/>
    <cellStyle name="표준 2 17" xfId="9642"/>
    <cellStyle name="표준 2 17 2" xfId="9643"/>
    <cellStyle name="표준 2 170" xfId="9644"/>
    <cellStyle name="표준 2 171" xfId="9645"/>
    <cellStyle name="표준 2 172" xfId="9646"/>
    <cellStyle name="표준 2 173" xfId="9647"/>
    <cellStyle name="표준 2 174" xfId="9648"/>
    <cellStyle name="표준 2 175" xfId="9649"/>
    <cellStyle name="표준 2 176" xfId="9650"/>
    <cellStyle name="표준 2 177" xfId="9651"/>
    <cellStyle name="표준 2 178" xfId="9652"/>
    <cellStyle name="표준 2 179" xfId="9653"/>
    <cellStyle name="표준 2 18" xfId="9654"/>
    <cellStyle name="표준 2 18 2" xfId="9655"/>
    <cellStyle name="표준 2 180" xfId="9656"/>
    <cellStyle name="표준 2 181" xfId="9657"/>
    <cellStyle name="표준 2 182" xfId="9658"/>
    <cellStyle name="표준 2 183" xfId="9659"/>
    <cellStyle name="표준 2 184" xfId="9660"/>
    <cellStyle name="표준 2 185" xfId="9661"/>
    <cellStyle name="표준 2 186" xfId="26048"/>
    <cellStyle name="표준 2 187" xfId="26663"/>
    <cellStyle name="표준 2 188" xfId="26704"/>
    <cellStyle name="표준 2 188 2" xfId="26749"/>
    <cellStyle name="표준 2 188 2 2" xfId="26872"/>
    <cellStyle name="표준 2 188 3" xfId="26831"/>
    <cellStyle name="표준 2 189" xfId="26656"/>
    <cellStyle name="표준 2 19" xfId="9662"/>
    <cellStyle name="표준 2 19 2" xfId="9663"/>
    <cellStyle name="표준 2 190" xfId="26790"/>
    <cellStyle name="표준 2 2" xfId="9664"/>
    <cellStyle name="표준 2 2 10" xfId="9665"/>
    <cellStyle name="표준 2 2 100" xfId="9666"/>
    <cellStyle name="표준 2 2 101" xfId="9667"/>
    <cellStyle name="표준 2 2 102" xfId="9668"/>
    <cellStyle name="표준 2 2 103" xfId="9669"/>
    <cellStyle name="표준 2 2 104" xfId="9670"/>
    <cellStyle name="표준 2 2 105" xfId="9671"/>
    <cellStyle name="표준 2 2 106" xfId="9672"/>
    <cellStyle name="표준 2 2 107" xfId="9673"/>
    <cellStyle name="표준 2 2 108" xfId="9674"/>
    <cellStyle name="표준 2 2 109" xfId="9675"/>
    <cellStyle name="표준 2 2 11" xfId="9676"/>
    <cellStyle name="표준 2 2 110" xfId="9677"/>
    <cellStyle name="표준 2 2 111" xfId="9678"/>
    <cellStyle name="표준 2 2 112" xfId="9679"/>
    <cellStyle name="표준 2 2 113" xfId="9680"/>
    <cellStyle name="표준 2 2 114" xfId="9681"/>
    <cellStyle name="표준 2 2 115" xfId="9682"/>
    <cellStyle name="표준 2 2 116" xfId="9683"/>
    <cellStyle name="표준 2 2 117" xfId="9684"/>
    <cellStyle name="표준 2 2 118" xfId="9685"/>
    <cellStyle name="표준 2 2 119" xfId="9686"/>
    <cellStyle name="표준 2 2 12" xfId="9687"/>
    <cellStyle name="표준 2 2 120" xfId="9688"/>
    <cellStyle name="표준 2 2 121" xfId="9689"/>
    <cellStyle name="표준 2 2 122" xfId="9690"/>
    <cellStyle name="표준 2 2 123" xfId="9691"/>
    <cellStyle name="표준 2 2 124" xfId="9692"/>
    <cellStyle name="표준 2 2 125" xfId="9693"/>
    <cellStyle name="표준 2 2 126" xfId="9694"/>
    <cellStyle name="표준 2 2 127" xfId="9695"/>
    <cellStyle name="표준 2 2 128" xfId="9696"/>
    <cellStyle name="표준 2 2 129" xfId="9697"/>
    <cellStyle name="표준 2 2 13" xfId="9698"/>
    <cellStyle name="표준 2 2 130" xfId="9699"/>
    <cellStyle name="표준 2 2 131" xfId="9700"/>
    <cellStyle name="표준 2 2 132" xfId="9701"/>
    <cellStyle name="표준 2 2 133" xfId="9702"/>
    <cellStyle name="표준 2 2 134" xfId="9703"/>
    <cellStyle name="표준 2 2 135" xfId="9704"/>
    <cellStyle name="표준 2 2 136" xfId="9705"/>
    <cellStyle name="표준 2 2 137" xfId="9706"/>
    <cellStyle name="표준 2 2 138" xfId="9707"/>
    <cellStyle name="표준 2 2 139" xfId="9708"/>
    <cellStyle name="표준 2 2 14" xfId="9709"/>
    <cellStyle name="표준 2 2 140" xfId="9710"/>
    <cellStyle name="표준 2 2 141" xfId="9711"/>
    <cellStyle name="표준 2 2 142" xfId="9712"/>
    <cellStyle name="표준 2 2 143" xfId="9713"/>
    <cellStyle name="표준 2 2 144" xfId="9714"/>
    <cellStyle name="표준 2 2 145" xfId="9715"/>
    <cellStyle name="표준 2 2 146" xfId="9716"/>
    <cellStyle name="표준 2 2 147" xfId="9717"/>
    <cellStyle name="표준 2 2 148" xfId="9718"/>
    <cellStyle name="표준 2 2 149" xfId="9719"/>
    <cellStyle name="표준 2 2 15" xfId="9720"/>
    <cellStyle name="표준 2 2 150" xfId="9721"/>
    <cellStyle name="표준 2 2 151" xfId="9722"/>
    <cellStyle name="표준 2 2 152" xfId="9723"/>
    <cellStyle name="표준 2 2 153" xfId="9724"/>
    <cellStyle name="표준 2 2 154" xfId="9725"/>
    <cellStyle name="표준 2 2 155" xfId="9726"/>
    <cellStyle name="표준 2 2 156" xfId="9727"/>
    <cellStyle name="표준 2 2 157" xfId="9728"/>
    <cellStyle name="표준 2 2 158" xfId="9729"/>
    <cellStyle name="표준 2 2 159" xfId="9730"/>
    <cellStyle name="표준 2 2 16" xfId="9731"/>
    <cellStyle name="표준 2 2 160" xfId="9732"/>
    <cellStyle name="표준 2 2 161" xfId="9733"/>
    <cellStyle name="표준 2 2 162" xfId="9734"/>
    <cellStyle name="표준 2 2 163" xfId="9735"/>
    <cellStyle name="표준 2 2 164" xfId="9736"/>
    <cellStyle name="표준 2 2 165" xfId="9737"/>
    <cellStyle name="표준 2 2 166" xfId="9738"/>
    <cellStyle name="표준 2 2 166 2" xfId="9739"/>
    <cellStyle name="표준 2 2 166 3" xfId="9740"/>
    <cellStyle name="표준 2 2 166 4" xfId="26050"/>
    <cellStyle name="표준 2 2 167" xfId="9741"/>
    <cellStyle name="표준 2 2 168" xfId="9742"/>
    <cellStyle name="표준 2 2 169" xfId="9743"/>
    <cellStyle name="표준 2 2 17" xfId="9744"/>
    <cellStyle name="표준 2 2 170" xfId="9745"/>
    <cellStyle name="표준 2 2 171" xfId="9746"/>
    <cellStyle name="표준 2 2 172" xfId="9747"/>
    <cellStyle name="표준 2 2 173" xfId="9748"/>
    <cellStyle name="표준 2 2 174" xfId="9749"/>
    <cellStyle name="표준 2 2 175" xfId="9750"/>
    <cellStyle name="표준 2 2 176" xfId="9751"/>
    <cellStyle name="표준 2 2 177" xfId="9752"/>
    <cellStyle name="표준 2 2 178" xfId="9753"/>
    <cellStyle name="표준 2 2 179" xfId="9754"/>
    <cellStyle name="표준 2 2 18" xfId="9755"/>
    <cellStyle name="표준 2 2 180" xfId="9756"/>
    <cellStyle name="표준 2 2 181" xfId="9757"/>
    <cellStyle name="표준 2 2 182" xfId="9758"/>
    <cellStyle name="표준 2 2 183" xfId="9759"/>
    <cellStyle name="표준 2 2 184" xfId="9760"/>
    <cellStyle name="표준 2 2 185" xfId="26049"/>
    <cellStyle name="표준 2 2 186" xfId="26291"/>
    <cellStyle name="표준 2 2 19" xfId="9761"/>
    <cellStyle name="표준 2 2 2" xfId="9762"/>
    <cellStyle name="표준 2 2 2 2" xfId="9763"/>
    <cellStyle name="표준 2 2 2 3" xfId="9764"/>
    <cellStyle name="표준 2 2 20" xfId="9765"/>
    <cellStyle name="표준 2 2 21" xfId="9766"/>
    <cellStyle name="표준 2 2 22" xfId="9767"/>
    <cellStyle name="표준 2 2 23" xfId="9768"/>
    <cellStyle name="표준 2 2 24" xfId="9769"/>
    <cellStyle name="표준 2 2 25" xfId="9770"/>
    <cellStyle name="표준 2 2 26" xfId="9771"/>
    <cellStyle name="표준 2 2 27" xfId="9772"/>
    <cellStyle name="표준 2 2 28" xfId="9773"/>
    <cellStyle name="표준 2 2 29" xfId="9774"/>
    <cellStyle name="표준 2 2 3" xfId="9775"/>
    <cellStyle name="표준 2 2 3 2" xfId="9776"/>
    <cellStyle name="표준 2 2 30" xfId="9777"/>
    <cellStyle name="표준 2 2 31" xfId="9778"/>
    <cellStyle name="표준 2 2 32" xfId="9779"/>
    <cellStyle name="표준 2 2 33" xfId="9780"/>
    <cellStyle name="표준 2 2 34" xfId="9781"/>
    <cellStyle name="표준 2 2 35" xfId="9782"/>
    <cellStyle name="표준 2 2 36" xfId="9783"/>
    <cellStyle name="표준 2 2 37" xfId="9784"/>
    <cellStyle name="표준 2 2 38" xfId="9785"/>
    <cellStyle name="표준 2 2 39" xfId="9786"/>
    <cellStyle name="표준 2 2 4" xfId="9787"/>
    <cellStyle name="표준 2 2 40" xfId="9788"/>
    <cellStyle name="표준 2 2 41" xfId="9789"/>
    <cellStyle name="표준 2 2 42" xfId="9790"/>
    <cellStyle name="표준 2 2 43" xfId="9791"/>
    <cellStyle name="표준 2 2 44" xfId="9792"/>
    <cellStyle name="표준 2 2 45" xfId="9793"/>
    <cellStyle name="표준 2 2 46" xfId="9794"/>
    <cellStyle name="표준 2 2 47" xfId="9795"/>
    <cellStyle name="표준 2 2 48" xfId="9796"/>
    <cellStyle name="표준 2 2 49" xfId="9797"/>
    <cellStyle name="표준 2 2 5" xfId="9798"/>
    <cellStyle name="표준 2 2 50" xfId="9799"/>
    <cellStyle name="표준 2 2 51" xfId="9800"/>
    <cellStyle name="표준 2 2 52" xfId="9801"/>
    <cellStyle name="표준 2 2 53" xfId="9802"/>
    <cellStyle name="표준 2 2 54" xfId="9803"/>
    <cellStyle name="표준 2 2 55" xfId="9804"/>
    <cellStyle name="표준 2 2 56" xfId="9805"/>
    <cellStyle name="표준 2 2 57" xfId="9806"/>
    <cellStyle name="표준 2 2 58" xfId="9807"/>
    <cellStyle name="표준 2 2 59" xfId="9808"/>
    <cellStyle name="표준 2 2 6" xfId="9809"/>
    <cellStyle name="표준 2 2 60" xfId="9810"/>
    <cellStyle name="표준 2 2 61" xfId="9811"/>
    <cellStyle name="표준 2 2 62" xfId="9812"/>
    <cellStyle name="표준 2 2 63" xfId="9813"/>
    <cellStyle name="표준 2 2 64" xfId="9814"/>
    <cellStyle name="표준 2 2 65" xfId="9815"/>
    <cellStyle name="표준 2 2 66" xfId="9816"/>
    <cellStyle name="표준 2 2 67" xfId="9817"/>
    <cellStyle name="표준 2 2 68" xfId="9818"/>
    <cellStyle name="표준 2 2 69" xfId="9819"/>
    <cellStyle name="표준 2 2 7" xfId="9820"/>
    <cellStyle name="표준 2 2 70" xfId="9821"/>
    <cellStyle name="표준 2 2 71" xfId="9822"/>
    <cellStyle name="표준 2 2 72" xfId="9823"/>
    <cellStyle name="표준 2 2 73" xfId="9824"/>
    <cellStyle name="표준 2 2 74" xfId="9825"/>
    <cellStyle name="표준 2 2 75" xfId="9826"/>
    <cellStyle name="표준 2 2 76" xfId="9827"/>
    <cellStyle name="표준 2 2 77" xfId="9828"/>
    <cellStyle name="표준 2 2 78" xfId="9829"/>
    <cellStyle name="표준 2 2 79" xfId="9830"/>
    <cellStyle name="표준 2 2 8" xfId="9831"/>
    <cellStyle name="표준 2 2 80" xfId="9832"/>
    <cellStyle name="표준 2 2 81" xfId="9833"/>
    <cellStyle name="표준 2 2 82" xfId="9834"/>
    <cellStyle name="표준 2 2 83" xfId="9835"/>
    <cellStyle name="표준 2 2 84" xfId="9836"/>
    <cellStyle name="표준 2 2 85" xfId="9837"/>
    <cellStyle name="표준 2 2 86" xfId="9838"/>
    <cellStyle name="표준 2 2 87" xfId="9839"/>
    <cellStyle name="표준 2 2 88" xfId="9840"/>
    <cellStyle name="표준 2 2 89" xfId="9841"/>
    <cellStyle name="표준 2 2 9" xfId="9842"/>
    <cellStyle name="표준 2 2 90" xfId="9843"/>
    <cellStyle name="표준 2 2 91" xfId="9844"/>
    <cellStyle name="표준 2 2 92" xfId="9845"/>
    <cellStyle name="표준 2 2 93" xfId="9846"/>
    <cellStyle name="표준 2 2 94" xfId="9847"/>
    <cellStyle name="표준 2 2 95" xfId="9848"/>
    <cellStyle name="표준 2 2 96" xfId="9849"/>
    <cellStyle name="표준 2 2 97" xfId="9850"/>
    <cellStyle name="표준 2 2 98" xfId="9851"/>
    <cellStyle name="표준 2 2 99" xfId="9852"/>
    <cellStyle name="표준 2 2_8공구 세목조서" xfId="9853"/>
    <cellStyle name="표준 2 20" xfId="9854"/>
    <cellStyle name="표준 2 20 2" xfId="9855"/>
    <cellStyle name="표준 2 21" xfId="9856"/>
    <cellStyle name="표준 2 21 2" xfId="9857"/>
    <cellStyle name="표준 2 22" xfId="9858"/>
    <cellStyle name="표준 2 22 2" xfId="9859"/>
    <cellStyle name="표준 2 23" xfId="9860"/>
    <cellStyle name="표준 2 23 2" xfId="9861"/>
    <cellStyle name="표준 2 24" xfId="9862"/>
    <cellStyle name="표준 2 24 2" xfId="9863"/>
    <cellStyle name="표준 2 25" xfId="9864"/>
    <cellStyle name="표준 2 25 2" xfId="9865"/>
    <cellStyle name="표준 2 26" xfId="9866"/>
    <cellStyle name="표준 2 26 2" xfId="9867"/>
    <cellStyle name="표준 2 27" xfId="9868"/>
    <cellStyle name="표준 2 27 2" xfId="9869"/>
    <cellStyle name="표준 2 28" xfId="9870"/>
    <cellStyle name="표준 2 28 2" xfId="9871"/>
    <cellStyle name="표준 2 29" xfId="9872"/>
    <cellStyle name="표준 2 29 2" xfId="9873"/>
    <cellStyle name="표준 2 3" xfId="9874"/>
    <cellStyle name="표준 2 3 2" xfId="9875"/>
    <cellStyle name="표준 2 3 3" xfId="9876"/>
    <cellStyle name="표준 2 3 4" xfId="9877"/>
    <cellStyle name="표준 2 3 5" xfId="26051"/>
    <cellStyle name="표준 2 30" xfId="9878"/>
    <cellStyle name="표준 2 30 2" xfId="9879"/>
    <cellStyle name="표준 2 31" xfId="9880"/>
    <cellStyle name="표준 2 31 2" xfId="9881"/>
    <cellStyle name="표준 2 32" xfId="9882"/>
    <cellStyle name="표준 2 32 2" xfId="9883"/>
    <cellStyle name="표준 2 33" xfId="9884"/>
    <cellStyle name="표준 2 33 2" xfId="9885"/>
    <cellStyle name="표준 2 34" xfId="9886"/>
    <cellStyle name="표준 2 34 2" xfId="9887"/>
    <cellStyle name="표준 2 35" xfId="9888"/>
    <cellStyle name="표준 2 35 2" xfId="9889"/>
    <cellStyle name="표준 2 36" xfId="9890"/>
    <cellStyle name="표준 2 36 2" xfId="9891"/>
    <cellStyle name="표준 2 37" xfId="9892"/>
    <cellStyle name="표준 2 37 2" xfId="9893"/>
    <cellStyle name="표준 2 38" xfId="9894"/>
    <cellStyle name="표준 2 38 2" xfId="9895"/>
    <cellStyle name="표준 2 39" xfId="9896"/>
    <cellStyle name="표준 2 39 2" xfId="9897"/>
    <cellStyle name="표준 2 4" xfId="9898"/>
    <cellStyle name="표준 2 4 2" xfId="9899"/>
    <cellStyle name="표준 2 4 3" xfId="9900"/>
    <cellStyle name="표준 2 4 4" xfId="9901"/>
    <cellStyle name="표준 2 4 5" xfId="26052"/>
    <cellStyle name="표준 2 4 6" xfId="26292"/>
    <cellStyle name="표준 2 40" xfId="9902"/>
    <cellStyle name="표준 2 40 2" xfId="9903"/>
    <cellStyle name="표준 2 41" xfId="9904"/>
    <cellStyle name="표준 2 41 2" xfId="9905"/>
    <cellStyle name="표준 2 42" xfId="9906"/>
    <cellStyle name="표준 2 42 2" xfId="9907"/>
    <cellStyle name="표준 2 43" xfId="9908"/>
    <cellStyle name="표준 2 43 2" xfId="9909"/>
    <cellStyle name="표준 2 44" xfId="9910"/>
    <cellStyle name="표준 2 44 2" xfId="9911"/>
    <cellStyle name="표준 2 45" xfId="9912"/>
    <cellStyle name="표준 2 45 2" xfId="9913"/>
    <cellStyle name="표준 2 46" xfId="9914"/>
    <cellStyle name="표준 2 46 2" xfId="9915"/>
    <cellStyle name="표준 2 47" xfId="9916"/>
    <cellStyle name="표준 2 47 2" xfId="9917"/>
    <cellStyle name="표준 2 48" xfId="9918"/>
    <cellStyle name="표준 2 48 2" xfId="9919"/>
    <cellStyle name="표준 2 49" xfId="9920"/>
    <cellStyle name="표준 2 49 2" xfId="9921"/>
    <cellStyle name="표준 2 5" xfId="9922"/>
    <cellStyle name="표준 2 5 2" xfId="9923"/>
    <cellStyle name="표준 2 5 3" xfId="9924"/>
    <cellStyle name="표준 2 50" xfId="9925"/>
    <cellStyle name="표준 2 50 2" xfId="9926"/>
    <cellStyle name="표준 2 51" xfId="9927"/>
    <cellStyle name="표준 2 51 2" xfId="9928"/>
    <cellStyle name="표준 2 52" xfId="9929"/>
    <cellStyle name="표준 2 52 2" xfId="9930"/>
    <cellStyle name="표준 2 53" xfId="9931"/>
    <cellStyle name="표준 2 53 2" xfId="9932"/>
    <cellStyle name="표준 2 54" xfId="9933"/>
    <cellStyle name="표준 2 54 2" xfId="9934"/>
    <cellStyle name="표준 2 55" xfId="9935"/>
    <cellStyle name="표준 2 55 2" xfId="9936"/>
    <cellStyle name="표준 2 56" xfId="9937"/>
    <cellStyle name="표준 2 56 2" xfId="9938"/>
    <cellStyle name="표준 2 57" xfId="9939"/>
    <cellStyle name="표준 2 57 2" xfId="9940"/>
    <cellStyle name="표준 2 58" xfId="9941"/>
    <cellStyle name="표준 2 58 2" xfId="9942"/>
    <cellStyle name="표준 2 59" xfId="9943"/>
    <cellStyle name="표준 2 59 2" xfId="9944"/>
    <cellStyle name="표준 2 6" xfId="9945"/>
    <cellStyle name="표준 2 6 2" xfId="9946"/>
    <cellStyle name="표준 2 6 3" xfId="9947"/>
    <cellStyle name="표준 2 60" xfId="9948"/>
    <cellStyle name="표준 2 60 2" xfId="9949"/>
    <cellStyle name="표준 2 61" xfId="9950"/>
    <cellStyle name="표준 2 61 2" xfId="9951"/>
    <cellStyle name="표준 2 62" xfId="9952"/>
    <cellStyle name="표준 2 62 2" xfId="9953"/>
    <cellStyle name="표준 2 63" xfId="9954"/>
    <cellStyle name="표준 2 63 2" xfId="9955"/>
    <cellStyle name="표준 2 64" xfId="9956"/>
    <cellStyle name="표준 2 64 2" xfId="9957"/>
    <cellStyle name="표준 2 65" xfId="9958"/>
    <cellStyle name="표준 2 65 2" xfId="9959"/>
    <cellStyle name="표준 2 66" xfId="9960"/>
    <cellStyle name="표준 2 66 2" xfId="9961"/>
    <cellStyle name="표준 2 67" xfId="9962"/>
    <cellStyle name="표준 2 67 2" xfId="9963"/>
    <cellStyle name="표준 2 68" xfId="9964"/>
    <cellStyle name="표준 2 68 2" xfId="9965"/>
    <cellStyle name="표준 2 69" xfId="9966"/>
    <cellStyle name="표준 2 69 2" xfId="9967"/>
    <cellStyle name="표준 2 7" xfId="9968"/>
    <cellStyle name="표준 2 7 2" xfId="9969"/>
    <cellStyle name="표준 2 70" xfId="9970"/>
    <cellStyle name="표준 2 70 2" xfId="9971"/>
    <cellStyle name="표준 2 71" xfId="9972"/>
    <cellStyle name="표준 2 71 2" xfId="9973"/>
    <cellStyle name="표준 2 72" xfId="9974"/>
    <cellStyle name="표준 2 72 2" xfId="9975"/>
    <cellStyle name="표준 2 73" xfId="9976"/>
    <cellStyle name="표준 2 73 2" xfId="9977"/>
    <cellStyle name="표준 2 74" xfId="9978"/>
    <cellStyle name="표준 2 74 2" xfId="9979"/>
    <cellStyle name="표준 2 75" xfId="9980"/>
    <cellStyle name="표준 2 75 2" xfId="9981"/>
    <cellStyle name="표준 2 76" xfId="9982"/>
    <cellStyle name="표준 2 76 2" xfId="9983"/>
    <cellStyle name="표준 2 77" xfId="9984"/>
    <cellStyle name="표준 2 77 2" xfId="9985"/>
    <cellStyle name="표준 2 78" xfId="9986"/>
    <cellStyle name="표준 2 78 2" xfId="9987"/>
    <cellStyle name="표준 2 79" xfId="9988"/>
    <cellStyle name="표준 2 79 2" xfId="9989"/>
    <cellStyle name="표준 2 8" xfId="9990"/>
    <cellStyle name="표준 2 8 2" xfId="9991"/>
    <cellStyle name="표준 2 80" xfId="9992"/>
    <cellStyle name="표준 2 80 2" xfId="9993"/>
    <cellStyle name="표준 2 81" xfId="9994"/>
    <cellStyle name="표준 2 81 2" xfId="9995"/>
    <cellStyle name="표준 2 82" xfId="9996"/>
    <cellStyle name="표준 2 82 2" xfId="9997"/>
    <cellStyle name="표준 2 83" xfId="9998"/>
    <cellStyle name="표준 2 83 2" xfId="9999"/>
    <cellStyle name="표준 2 84" xfId="10000"/>
    <cellStyle name="표준 2 84 2" xfId="10001"/>
    <cellStyle name="표준 2 85" xfId="10002"/>
    <cellStyle name="표준 2 85 2" xfId="10003"/>
    <cellStyle name="표준 2 86" xfId="10004"/>
    <cellStyle name="표준 2 86 2" xfId="10005"/>
    <cellStyle name="표준 2 87" xfId="10006"/>
    <cellStyle name="표준 2 87 2" xfId="10007"/>
    <cellStyle name="표준 2 88" xfId="10008"/>
    <cellStyle name="표준 2 88 2" xfId="10009"/>
    <cellStyle name="표준 2 89" xfId="10010"/>
    <cellStyle name="표준 2 89 2" xfId="10011"/>
    <cellStyle name="표준 2 9" xfId="10012"/>
    <cellStyle name="표준 2 9 2" xfId="10013"/>
    <cellStyle name="표준 2 90" xfId="10014"/>
    <cellStyle name="표준 2 90 2" xfId="10015"/>
    <cellStyle name="표준 2 91" xfId="10016"/>
    <cellStyle name="표준 2 91 2" xfId="10017"/>
    <cellStyle name="표준 2 92" xfId="10018"/>
    <cellStyle name="표준 2 93" xfId="10019"/>
    <cellStyle name="표준 2 94" xfId="10020"/>
    <cellStyle name="표준 2 95" xfId="10021"/>
    <cellStyle name="표준 2 96" xfId="10022"/>
    <cellStyle name="표준 2 97" xfId="10023"/>
    <cellStyle name="표준 2 98" xfId="10024"/>
    <cellStyle name="표준 2 99" xfId="10025"/>
    <cellStyle name="표준 2_8공구 세목조서" xfId="10026"/>
    <cellStyle name="표준 20" xfId="10027"/>
    <cellStyle name="표준 20 10" xfId="10028"/>
    <cellStyle name="표준 20 100" xfId="10029"/>
    <cellStyle name="표준 20 101" xfId="10030"/>
    <cellStyle name="표준 20 102" xfId="10031"/>
    <cellStyle name="표준 20 103" xfId="10032"/>
    <cellStyle name="표준 20 104" xfId="10033"/>
    <cellStyle name="표준 20 105" xfId="10034"/>
    <cellStyle name="표준 20 106" xfId="10035"/>
    <cellStyle name="표준 20 107" xfId="10036"/>
    <cellStyle name="표준 20 108" xfId="10037"/>
    <cellStyle name="표준 20 109" xfId="10038"/>
    <cellStyle name="표준 20 11" xfId="10039"/>
    <cellStyle name="표준 20 110" xfId="10040"/>
    <cellStyle name="표준 20 111" xfId="10041"/>
    <cellStyle name="표준 20 112" xfId="10042"/>
    <cellStyle name="표준 20 113" xfId="10043"/>
    <cellStyle name="표준 20 114" xfId="10044"/>
    <cellStyle name="표준 20 115" xfId="10045"/>
    <cellStyle name="표준 20 116" xfId="10046"/>
    <cellStyle name="표준 20 117" xfId="10047"/>
    <cellStyle name="표준 20 118" xfId="10048"/>
    <cellStyle name="표준 20 119" xfId="10049"/>
    <cellStyle name="표준 20 12" xfId="10050"/>
    <cellStyle name="표준 20 120" xfId="10051"/>
    <cellStyle name="표준 20 121" xfId="10052"/>
    <cellStyle name="표준 20 122" xfId="10053"/>
    <cellStyle name="표준 20 123" xfId="10054"/>
    <cellStyle name="표준 20 124" xfId="10055"/>
    <cellStyle name="표준 20 125" xfId="10056"/>
    <cellStyle name="표준 20 126" xfId="10057"/>
    <cellStyle name="표준 20 127" xfId="10058"/>
    <cellStyle name="표준 20 128" xfId="10059"/>
    <cellStyle name="표준 20 129" xfId="10060"/>
    <cellStyle name="표준 20 13" xfId="10061"/>
    <cellStyle name="표준 20 130" xfId="10062"/>
    <cellStyle name="표준 20 131" xfId="10063"/>
    <cellStyle name="표준 20 132" xfId="10064"/>
    <cellStyle name="표준 20 133" xfId="10065"/>
    <cellStyle name="표준 20 134" xfId="10066"/>
    <cellStyle name="표준 20 135" xfId="10067"/>
    <cellStyle name="표준 20 136" xfId="10068"/>
    <cellStyle name="표준 20 137" xfId="10069"/>
    <cellStyle name="표준 20 138" xfId="10070"/>
    <cellStyle name="표준 20 139" xfId="10071"/>
    <cellStyle name="표준 20 14" xfId="10072"/>
    <cellStyle name="표준 20 140" xfId="10073"/>
    <cellStyle name="표준 20 141" xfId="10074"/>
    <cellStyle name="표준 20 142" xfId="10075"/>
    <cellStyle name="표준 20 143" xfId="10076"/>
    <cellStyle name="표준 20 144" xfId="10077"/>
    <cellStyle name="표준 20 145" xfId="10078"/>
    <cellStyle name="표준 20 146" xfId="10079"/>
    <cellStyle name="표준 20 147" xfId="10080"/>
    <cellStyle name="표준 20 148" xfId="10081"/>
    <cellStyle name="표준 20 149" xfId="10082"/>
    <cellStyle name="표준 20 15" xfId="10083"/>
    <cellStyle name="표준 20 150" xfId="10084"/>
    <cellStyle name="표준 20 151" xfId="10085"/>
    <cellStyle name="표준 20 152" xfId="10086"/>
    <cellStyle name="표준 20 153" xfId="10087"/>
    <cellStyle name="표준 20 154" xfId="10088"/>
    <cellStyle name="표준 20 155" xfId="10089"/>
    <cellStyle name="표준 20 156" xfId="10090"/>
    <cellStyle name="표준 20 157" xfId="10091"/>
    <cellStyle name="표준 20 158" xfId="10092"/>
    <cellStyle name="표준 20 159" xfId="10093"/>
    <cellStyle name="표준 20 16" xfId="10094"/>
    <cellStyle name="표준 20 160" xfId="10095"/>
    <cellStyle name="표준 20 161" xfId="10096"/>
    <cellStyle name="표준 20 162" xfId="10097"/>
    <cellStyle name="표준 20 163" xfId="10098"/>
    <cellStyle name="표준 20 164" xfId="10099"/>
    <cellStyle name="표준 20 165" xfId="10100"/>
    <cellStyle name="표준 20 166" xfId="10101"/>
    <cellStyle name="표준 20 167" xfId="10102"/>
    <cellStyle name="표준 20 168" xfId="10103"/>
    <cellStyle name="표준 20 169" xfId="10104"/>
    <cellStyle name="표준 20 17" xfId="10105"/>
    <cellStyle name="표준 20 170" xfId="10106"/>
    <cellStyle name="표준 20 171" xfId="10107"/>
    <cellStyle name="표준 20 172" xfId="10108"/>
    <cellStyle name="표준 20 173" xfId="10109"/>
    <cellStyle name="표준 20 174" xfId="10110"/>
    <cellStyle name="표준 20 175" xfId="10111"/>
    <cellStyle name="표준 20 176" xfId="10112"/>
    <cellStyle name="표준 20 177" xfId="10113"/>
    <cellStyle name="표준 20 178" xfId="10114"/>
    <cellStyle name="표준 20 179" xfId="10115"/>
    <cellStyle name="표준 20 18" xfId="10116"/>
    <cellStyle name="표준 20 180" xfId="10117"/>
    <cellStyle name="표준 20 181" xfId="10118"/>
    <cellStyle name="표준 20 182" xfId="10119"/>
    <cellStyle name="표준 20 183" xfId="10120"/>
    <cellStyle name="표준 20 184" xfId="26293"/>
    <cellStyle name="표준 20 19" xfId="10121"/>
    <cellStyle name="표준 20 2" xfId="10122"/>
    <cellStyle name="표준 20 20" xfId="10123"/>
    <cellStyle name="표준 20 21" xfId="10124"/>
    <cellStyle name="표준 20 22" xfId="10125"/>
    <cellStyle name="표준 20 23" xfId="10126"/>
    <cellStyle name="표준 20 24" xfId="10127"/>
    <cellStyle name="표준 20 25" xfId="10128"/>
    <cellStyle name="표준 20 26" xfId="10129"/>
    <cellStyle name="표준 20 27" xfId="10130"/>
    <cellStyle name="표준 20 28" xfId="10131"/>
    <cellStyle name="표준 20 29" xfId="10132"/>
    <cellStyle name="표준 20 3" xfId="10133"/>
    <cellStyle name="표준 20 30" xfId="10134"/>
    <cellStyle name="표준 20 31" xfId="10135"/>
    <cellStyle name="표준 20 32" xfId="10136"/>
    <cellStyle name="표준 20 33" xfId="10137"/>
    <cellStyle name="표준 20 34" xfId="10138"/>
    <cellStyle name="표준 20 35" xfId="10139"/>
    <cellStyle name="표준 20 36" xfId="10140"/>
    <cellStyle name="표준 20 37" xfId="10141"/>
    <cellStyle name="표준 20 38" xfId="10142"/>
    <cellStyle name="표준 20 39" xfId="10143"/>
    <cellStyle name="표준 20 4" xfId="10144"/>
    <cellStyle name="표준 20 40" xfId="10145"/>
    <cellStyle name="표준 20 41" xfId="10146"/>
    <cellStyle name="표준 20 42" xfId="10147"/>
    <cellStyle name="표준 20 43" xfId="10148"/>
    <cellStyle name="표준 20 44" xfId="10149"/>
    <cellStyle name="표준 20 45" xfId="10150"/>
    <cellStyle name="표준 20 46" xfId="10151"/>
    <cellStyle name="표준 20 47" xfId="10152"/>
    <cellStyle name="표준 20 48" xfId="10153"/>
    <cellStyle name="표준 20 49" xfId="10154"/>
    <cellStyle name="표준 20 5" xfId="10155"/>
    <cellStyle name="표준 20 50" xfId="10156"/>
    <cellStyle name="표준 20 51" xfId="10157"/>
    <cellStyle name="표준 20 52" xfId="10158"/>
    <cellStyle name="표준 20 53" xfId="10159"/>
    <cellStyle name="표준 20 54" xfId="10160"/>
    <cellStyle name="표준 20 55" xfId="10161"/>
    <cellStyle name="표준 20 56" xfId="10162"/>
    <cellStyle name="표준 20 57" xfId="10163"/>
    <cellStyle name="표준 20 58" xfId="10164"/>
    <cellStyle name="표준 20 59" xfId="10165"/>
    <cellStyle name="표준 20 6" xfId="10166"/>
    <cellStyle name="표준 20 60" xfId="10167"/>
    <cellStyle name="표준 20 61" xfId="10168"/>
    <cellStyle name="표준 20 62" xfId="10169"/>
    <cellStyle name="표준 20 63" xfId="10170"/>
    <cellStyle name="표준 20 64" xfId="10171"/>
    <cellStyle name="표준 20 65" xfId="10172"/>
    <cellStyle name="표준 20 66" xfId="10173"/>
    <cellStyle name="표준 20 67" xfId="10174"/>
    <cellStyle name="표준 20 68" xfId="10175"/>
    <cellStyle name="표준 20 69" xfId="10176"/>
    <cellStyle name="표준 20 7" xfId="10177"/>
    <cellStyle name="표준 20 70" xfId="10178"/>
    <cellStyle name="표준 20 71" xfId="10179"/>
    <cellStyle name="표준 20 72" xfId="10180"/>
    <cellStyle name="표준 20 73" xfId="10181"/>
    <cellStyle name="표준 20 74" xfId="10182"/>
    <cellStyle name="표준 20 75" xfId="10183"/>
    <cellStyle name="표준 20 76" xfId="10184"/>
    <cellStyle name="표준 20 77" xfId="10185"/>
    <cellStyle name="표준 20 78" xfId="10186"/>
    <cellStyle name="표준 20 79" xfId="10187"/>
    <cellStyle name="표준 20 8" xfId="10188"/>
    <cellStyle name="표준 20 80" xfId="10189"/>
    <cellStyle name="표준 20 81" xfId="10190"/>
    <cellStyle name="표준 20 82" xfId="10191"/>
    <cellStyle name="표준 20 83" xfId="10192"/>
    <cellStyle name="표준 20 84" xfId="10193"/>
    <cellStyle name="표준 20 85" xfId="10194"/>
    <cellStyle name="표준 20 86" xfId="10195"/>
    <cellStyle name="표준 20 87" xfId="10196"/>
    <cellStyle name="표준 20 88" xfId="10197"/>
    <cellStyle name="표준 20 89" xfId="10198"/>
    <cellStyle name="표준 20 9" xfId="10199"/>
    <cellStyle name="표준 20 90" xfId="10200"/>
    <cellStyle name="표준 20 91" xfId="10201"/>
    <cellStyle name="표준 20 92" xfId="10202"/>
    <cellStyle name="표준 20 93" xfId="10203"/>
    <cellStyle name="표준 20 94" xfId="10204"/>
    <cellStyle name="표준 20 95" xfId="10205"/>
    <cellStyle name="표준 20 96" xfId="10206"/>
    <cellStyle name="표준 20 97" xfId="10207"/>
    <cellStyle name="표준 20 98" xfId="10208"/>
    <cellStyle name="표준 20 99" xfId="10209"/>
    <cellStyle name="표준 205" xfId="10210"/>
    <cellStyle name="표준 205 2" xfId="10211"/>
    <cellStyle name="표준 205 3" xfId="26053"/>
    <cellStyle name="표준 206" xfId="10212"/>
    <cellStyle name="표준 206 2" xfId="10213"/>
    <cellStyle name="표준 206 3" xfId="26054"/>
    <cellStyle name="표준 207" xfId="10214"/>
    <cellStyle name="표준 207 2" xfId="10215"/>
    <cellStyle name="표준 207 3" xfId="26055"/>
    <cellStyle name="표준 208" xfId="10216"/>
    <cellStyle name="표준 208 2" xfId="10217"/>
    <cellStyle name="표준 208 2 2" xfId="10218"/>
    <cellStyle name="표준 208 2 3" xfId="26057"/>
    <cellStyle name="표준 208 3" xfId="10219"/>
    <cellStyle name="표준 208 4" xfId="26056"/>
    <cellStyle name="표준 208_8공구 세목조서" xfId="10220"/>
    <cellStyle name="표준 209" xfId="10221"/>
    <cellStyle name="표준 209 2" xfId="10222"/>
    <cellStyle name="표준 209 3" xfId="26058"/>
    <cellStyle name="표준 21" xfId="10223"/>
    <cellStyle name="표준 21 10" xfId="10224"/>
    <cellStyle name="표준 21 100" xfId="10225"/>
    <cellStyle name="표준 21 101" xfId="10226"/>
    <cellStyle name="표준 21 102" xfId="10227"/>
    <cellStyle name="표준 21 103" xfId="10228"/>
    <cellStyle name="표준 21 104" xfId="10229"/>
    <cellStyle name="표준 21 105" xfId="10230"/>
    <cellStyle name="표준 21 106" xfId="10231"/>
    <cellStyle name="표준 21 107" xfId="10232"/>
    <cellStyle name="표준 21 108" xfId="10233"/>
    <cellStyle name="표준 21 109" xfId="10234"/>
    <cellStyle name="표준 21 11" xfId="10235"/>
    <cellStyle name="표준 21 110" xfId="10236"/>
    <cellStyle name="표준 21 111" xfId="10237"/>
    <cellStyle name="표준 21 112" xfId="10238"/>
    <cellStyle name="표준 21 113" xfId="10239"/>
    <cellStyle name="표준 21 114" xfId="10240"/>
    <cellStyle name="표준 21 115" xfId="10241"/>
    <cellStyle name="표준 21 116" xfId="10242"/>
    <cellStyle name="표준 21 117" xfId="10243"/>
    <cellStyle name="표준 21 118" xfId="10244"/>
    <cellStyle name="표준 21 119" xfId="10245"/>
    <cellStyle name="표준 21 12" xfId="10246"/>
    <cellStyle name="표준 21 120" xfId="10247"/>
    <cellStyle name="표준 21 121" xfId="10248"/>
    <cellStyle name="표준 21 122" xfId="10249"/>
    <cellStyle name="표준 21 123" xfId="10250"/>
    <cellStyle name="표준 21 124" xfId="10251"/>
    <cellStyle name="표준 21 125" xfId="10252"/>
    <cellStyle name="표준 21 126" xfId="10253"/>
    <cellStyle name="표준 21 127" xfId="10254"/>
    <cellStyle name="표준 21 128" xfId="10255"/>
    <cellStyle name="표준 21 129" xfId="10256"/>
    <cellStyle name="표준 21 13" xfId="10257"/>
    <cellStyle name="표준 21 130" xfId="10258"/>
    <cellStyle name="표준 21 131" xfId="10259"/>
    <cellStyle name="표준 21 132" xfId="10260"/>
    <cellStyle name="표준 21 133" xfId="10261"/>
    <cellStyle name="표준 21 134" xfId="10262"/>
    <cellStyle name="표준 21 135" xfId="10263"/>
    <cellStyle name="표준 21 136" xfId="10264"/>
    <cellStyle name="표준 21 137" xfId="10265"/>
    <cellStyle name="표준 21 138" xfId="10266"/>
    <cellStyle name="표준 21 139" xfId="10267"/>
    <cellStyle name="표준 21 14" xfId="10268"/>
    <cellStyle name="표준 21 140" xfId="10269"/>
    <cellStyle name="표준 21 141" xfId="10270"/>
    <cellStyle name="표준 21 142" xfId="10271"/>
    <cellStyle name="표준 21 143" xfId="10272"/>
    <cellStyle name="표준 21 144" xfId="10273"/>
    <cellStyle name="표준 21 145" xfId="10274"/>
    <cellStyle name="표준 21 146" xfId="10275"/>
    <cellStyle name="표준 21 147" xfId="10276"/>
    <cellStyle name="표준 21 148" xfId="10277"/>
    <cellStyle name="표준 21 149" xfId="10278"/>
    <cellStyle name="표준 21 15" xfId="10279"/>
    <cellStyle name="표준 21 150" xfId="10280"/>
    <cellStyle name="표준 21 151" xfId="10281"/>
    <cellStyle name="표준 21 152" xfId="10282"/>
    <cellStyle name="표준 21 153" xfId="10283"/>
    <cellStyle name="표준 21 154" xfId="10284"/>
    <cellStyle name="표준 21 155" xfId="10285"/>
    <cellStyle name="표준 21 156" xfId="10286"/>
    <cellStyle name="표준 21 157" xfId="10287"/>
    <cellStyle name="표준 21 158" xfId="10288"/>
    <cellStyle name="표준 21 159" xfId="10289"/>
    <cellStyle name="표준 21 16" xfId="10290"/>
    <cellStyle name="표준 21 160" xfId="10291"/>
    <cellStyle name="표준 21 161" xfId="10292"/>
    <cellStyle name="표준 21 162" xfId="10293"/>
    <cellStyle name="표준 21 163" xfId="10294"/>
    <cellStyle name="표준 21 164" xfId="10295"/>
    <cellStyle name="표준 21 165" xfId="10296"/>
    <cellStyle name="표준 21 166" xfId="10297"/>
    <cellStyle name="표준 21 167" xfId="10298"/>
    <cellStyle name="표준 21 168" xfId="10299"/>
    <cellStyle name="표준 21 169" xfId="10300"/>
    <cellStyle name="표준 21 17" xfId="10301"/>
    <cellStyle name="표준 21 170" xfId="10302"/>
    <cellStyle name="표준 21 171" xfId="10303"/>
    <cellStyle name="표준 21 172" xfId="10304"/>
    <cellStyle name="표준 21 173" xfId="10305"/>
    <cellStyle name="표준 21 174" xfId="10306"/>
    <cellStyle name="표준 21 175" xfId="10307"/>
    <cellStyle name="표준 21 176" xfId="10308"/>
    <cellStyle name="표준 21 177" xfId="10309"/>
    <cellStyle name="표준 21 178" xfId="10310"/>
    <cellStyle name="표준 21 179" xfId="10311"/>
    <cellStyle name="표준 21 18" xfId="10312"/>
    <cellStyle name="표준 21 180" xfId="10313"/>
    <cellStyle name="표준 21 181" xfId="10314"/>
    <cellStyle name="표준 21 182" xfId="10315"/>
    <cellStyle name="표준 21 183" xfId="10316"/>
    <cellStyle name="표준 21 184" xfId="10317"/>
    <cellStyle name="표준 21 185" xfId="10318"/>
    <cellStyle name="표준 21 186" xfId="26059"/>
    <cellStyle name="표준 21 187" xfId="26294"/>
    <cellStyle name="표준 21 19" xfId="10319"/>
    <cellStyle name="표준 21 2" xfId="10320"/>
    <cellStyle name="표준 21 20" xfId="10321"/>
    <cellStyle name="표준 21 21" xfId="10322"/>
    <cellStyle name="표준 21 22" xfId="10323"/>
    <cellStyle name="표준 21 23" xfId="10324"/>
    <cellStyle name="표준 21 24" xfId="10325"/>
    <cellStyle name="표준 21 25" xfId="10326"/>
    <cellStyle name="표준 21 26" xfId="10327"/>
    <cellStyle name="표준 21 27" xfId="10328"/>
    <cellStyle name="표준 21 28" xfId="10329"/>
    <cellStyle name="표준 21 29" xfId="10330"/>
    <cellStyle name="표준 21 3" xfId="10331"/>
    <cellStyle name="표준 21 30" xfId="10332"/>
    <cellStyle name="표준 21 31" xfId="10333"/>
    <cellStyle name="표준 21 32" xfId="10334"/>
    <cellStyle name="표준 21 33" xfId="10335"/>
    <cellStyle name="표준 21 34" xfId="10336"/>
    <cellStyle name="표준 21 35" xfId="10337"/>
    <cellStyle name="표준 21 36" xfId="10338"/>
    <cellStyle name="표준 21 37" xfId="10339"/>
    <cellStyle name="표준 21 38" xfId="10340"/>
    <cellStyle name="표준 21 39" xfId="10341"/>
    <cellStyle name="표준 21 4" xfId="10342"/>
    <cellStyle name="표준 21 40" xfId="10343"/>
    <cellStyle name="표준 21 41" xfId="10344"/>
    <cellStyle name="표준 21 42" xfId="10345"/>
    <cellStyle name="표준 21 43" xfId="10346"/>
    <cellStyle name="표준 21 44" xfId="10347"/>
    <cellStyle name="표준 21 45" xfId="10348"/>
    <cellStyle name="표준 21 46" xfId="10349"/>
    <cellStyle name="표준 21 47" xfId="10350"/>
    <cellStyle name="표준 21 48" xfId="10351"/>
    <cellStyle name="표준 21 49" xfId="10352"/>
    <cellStyle name="표준 21 5" xfId="10353"/>
    <cellStyle name="표준 21 50" xfId="10354"/>
    <cellStyle name="표준 21 51" xfId="10355"/>
    <cellStyle name="표준 21 52" xfId="10356"/>
    <cellStyle name="표준 21 53" xfId="10357"/>
    <cellStyle name="표준 21 54" xfId="10358"/>
    <cellStyle name="표준 21 55" xfId="10359"/>
    <cellStyle name="표준 21 56" xfId="10360"/>
    <cellStyle name="표준 21 57" xfId="10361"/>
    <cellStyle name="표준 21 58" xfId="10362"/>
    <cellStyle name="표준 21 59" xfId="10363"/>
    <cellStyle name="표준 21 6" xfId="10364"/>
    <cellStyle name="표준 21 60" xfId="10365"/>
    <cellStyle name="표준 21 61" xfId="10366"/>
    <cellStyle name="표준 21 62" xfId="10367"/>
    <cellStyle name="표준 21 63" xfId="10368"/>
    <cellStyle name="표준 21 64" xfId="10369"/>
    <cellStyle name="표준 21 65" xfId="10370"/>
    <cellStyle name="표준 21 66" xfId="10371"/>
    <cellStyle name="표준 21 67" xfId="10372"/>
    <cellStyle name="표준 21 68" xfId="10373"/>
    <cellStyle name="표준 21 69" xfId="10374"/>
    <cellStyle name="표준 21 7" xfId="10375"/>
    <cellStyle name="표준 21 70" xfId="10376"/>
    <cellStyle name="표준 21 71" xfId="10377"/>
    <cellStyle name="표준 21 72" xfId="10378"/>
    <cellStyle name="표준 21 73" xfId="10379"/>
    <cellStyle name="표준 21 74" xfId="10380"/>
    <cellStyle name="표준 21 75" xfId="10381"/>
    <cellStyle name="표준 21 76" xfId="10382"/>
    <cellStyle name="표준 21 77" xfId="10383"/>
    <cellStyle name="표준 21 78" xfId="10384"/>
    <cellStyle name="표준 21 79" xfId="10385"/>
    <cellStyle name="표준 21 8" xfId="10386"/>
    <cellStyle name="표준 21 80" xfId="10387"/>
    <cellStyle name="표준 21 81" xfId="10388"/>
    <cellStyle name="표준 21 82" xfId="10389"/>
    <cellStyle name="표준 21 83" xfId="10390"/>
    <cellStyle name="표준 21 84" xfId="10391"/>
    <cellStyle name="표준 21 85" xfId="10392"/>
    <cellStyle name="표준 21 86" xfId="10393"/>
    <cellStyle name="표준 21 87" xfId="10394"/>
    <cellStyle name="표준 21 88" xfId="10395"/>
    <cellStyle name="표준 21 89" xfId="10396"/>
    <cellStyle name="표준 21 9" xfId="10397"/>
    <cellStyle name="표준 21 90" xfId="10398"/>
    <cellStyle name="표준 21 91" xfId="10399"/>
    <cellStyle name="표준 21 92" xfId="10400"/>
    <cellStyle name="표준 21 93" xfId="10401"/>
    <cellStyle name="표준 21 94" xfId="10402"/>
    <cellStyle name="표준 21 95" xfId="10403"/>
    <cellStyle name="표준 21 96" xfId="10404"/>
    <cellStyle name="표준 21 97" xfId="10405"/>
    <cellStyle name="표준 21 98" xfId="10406"/>
    <cellStyle name="표준 21 99" xfId="10407"/>
    <cellStyle name="표준 210" xfId="10408"/>
    <cellStyle name="표준 210 2" xfId="10409"/>
    <cellStyle name="표준 210 2 2" xfId="10410"/>
    <cellStyle name="표준 210 2 3" xfId="26061"/>
    <cellStyle name="표준 210 3" xfId="10411"/>
    <cellStyle name="표준 210 4" xfId="26060"/>
    <cellStyle name="표준 210_8공구 세목조서" xfId="10412"/>
    <cellStyle name="표준 211" xfId="10413"/>
    <cellStyle name="표준 211 2" xfId="10414"/>
    <cellStyle name="표준 211 3" xfId="26062"/>
    <cellStyle name="표준 22" xfId="10415"/>
    <cellStyle name="표준 22 10" xfId="10416"/>
    <cellStyle name="표준 22 100" xfId="10417"/>
    <cellStyle name="표준 22 101" xfId="10418"/>
    <cellStyle name="표준 22 102" xfId="10419"/>
    <cellStyle name="표준 22 103" xfId="10420"/>
    <cellStyle name="표준 22 104" xfId="10421"/>
    <cellStyle name="표준 22 105" xfId="10422"/>
    <cellStyle name="표준 22 106" xfId="10423"/>
    <cellStyle name="표준 22 107" xfId="10424"/>
    <cellStyle name="표준 22 108" xfId="10425"/>
    <cellStyle name="표준 22 109" xfId="10426"/>
    <cellStyle name="표준 22 11" xfId="10427"/>
    <cellStyle name="표준 22 110" xfId="10428"/>
    <cellStyle name="표준 22 111" xfId="10429"/>
    <cellStyle name="표준 22 112" xfId="10430"/>
    <cellStyle name="표준 22 113" xfId="10431"/>
    <cellStyle name="표준 22 114" xfId="10432"/>
    <cellStyle name="표준 22 115" xfId="10433"/>
    <cellStyle name="표준 22 116" xfId="10434"/>
    <cellStyle name="표준 22 117" xfId="10435"/>
    <cellStyle name="표준 22 118" xfId="10436"/>
    <cellStyle name="표준 22 119" xfId="10437"/>
    <cellStyle name="표준 22 12" xfId="10438"/>
    <cellStyle name="표준 22 120" xfId="10439"/>
    <cellStyle name="표준 22 121" xfId="10440"/>
    <cellStyle name="표준 22 122" xfId="10441"/>
    <cellStyle name="표준 22 123" xfId="10442"/>
    <cellStyle name="표준 22 124" xfId="10443"/>
    <cellStyle name="표준 22 125" xfId="10444"/>
    <cellStyle name="표준 22 126" xfId="10445"/>
    <cellStyle name="표준 22 127" xfId="10446"/>
    <cellStyle name="표준 22 128" xfId="10447"/>
    <cellStyle name="표준 22 129" xfId="10448"/>
    <cellStyle name="표준 22 13" xfId="10449"/>
    <cellStyle name="표준 22 130" xfId="10450"/>
    <cellStyle name="표준 22 131" xfId="10451"/>
    <cellStyle name="표준 22 132" xfId="10452"/>
    <cellStyle name="표준 22 133" xfId="10453"/>
    <cellStyle name="표준 22 134" xfId="10454"/>
    <cellStyle name="표준 22 135" xfId="10455"/>
    <cellStyle name="표준 22 136" xfId="10456"/>
    <cellStyle name="표준 22 137" xfId="10457"/>
    <cellStyle name="표준 22 138" xfId="10458"/>
    <cellStyle name="표준 22 139" xfId="10459"/>
    <cellStyle name="표준 22 14" xfId="10460"/>
    <cellStyle name="표준 22 140" xfId="10461"/>
    <cellStyle name="표준 22 141" xfId="10462"/>
    <cellStyle name="표준 22 142" xfId="10463"/>
    <cellStyle name="표준 22 143" xfId="10464"/>
    <cellStyle name="표준 22 144" xfId="10465"/>
    <cellStyle name="표준 22 145" xfId="10466"/>
    <cellStyle name="표준 22 146" xfId="10467"/>
    <cellStyle name="표준 22 147" xfId="10468"/>
    <cellStyle name="표준 22 148" xfId="10469"/>
    <cellStyle name="표준 22 149" xfId="10470"/>
    <cellStyle name="표준 22 15" xfId="10471"/>
    <cellStyle name="표준 22 150" xfId="10472"/>
    <cellStyle name="표준 22 151" xfId="10473"/>
    <cellStyle name="표준 22 152" xfId="10474"/>
    <cellStyle name="표준 22 153" xfId="10475"/>
    <cellStyle name="표준 22 154" xfId="10476"/>
    <cellStyle name="표준 22 155" xfId="10477"/>
    <cellStyle name="표준 22 156" xfId="10478"/>
    <cellStyle name="표준 22 157" xfId="10479"/>
    <cellStyle name="표준 22 158" xfId="10480"/>
    <cellStyle name="표준 22 159" xfId="10481"/>
    <cellStyle name="표준 22 16" xfId="10482"/>
    <cellStyle name="표준 22 160" xfId="10483"/>
    <cellStyle name="표준 22 161" xfId="10484"/>
    <cellStyle name="표준 22 162" xfId="10485"/>
    <cellStyle name="표준 22 163" xfId="10486"/>
    <cellStyle name="표준 22 164" xfId="10487"/>
    <cellStyle name="표준 22 165" xfId="10488"/>
    <cellStyle name="표준 22 166" xfId="10489"/>
    <cellStyle name="표준 22 167" xfId="10490"/>
    <cellStyle name="표준 22 168" xfId="10491"/>
    <cellStyle name="표준 22 169" xfId="10492"/>
    <cellStyle name="표준 22 17" xfId="10493"/>
    <cellStyle name="표준 22 170" xfId="10494"/>
    <cellStyle name="표준 22 171" xfId="10495"/>
    <cellStyle name="표준 22 172" xfId="10496"/>
    <cellStyle name="표준 22 173" xfId="10497"/>
    <cellStyle name="표준 22 174" xfId="10498"/>
    <cellStyle name="표준 22 175" xfId="10499"/>
    <cellStyle name="표준 22 176" xfId="10500"/>
    <cellStyle name="표준 22 177" xfId="10501"/>
    <cellStyle name="표준 22 178" xfId="10502"/>
    <cellStyle name="표준 22 179" xfId="10503"/>
    <cellStyle name="표준 22 18" xfId="10504"/>
    <cellStyle name="표준 22 180" xfId="10505"/>
    <cellStyle name="표준 22 181" xfId="10506"/>
    <cellStyle name="표준 22 182" xfId="10507"/>
    <cellStyle name="표준 22 183" xfId="10508"/>
    <cellStyle name="표준 22 184" xfId="26295"/>
    <cellStyle name="표준 22 19" xfId="10509"/>
    <cellStyle name="표준 22 2" xfId="10510"/>
    <cellStyle name="표준 22 20" xfId="10511"/>
    <cellStyle name="표준 22 21" xfId="10512"/>
    <cellStyle name="표준 22 22" xfId="10513"/>
    <cellStyle name="표준 22 23" xfId="10514"/>
    <cellStyle name="표준 22 24" xfId="10515"/>
    <cellStyle name="표준 22 25" xfId="10516"/>
    <cellStyle name="표준 22 26" xfId="10517"/>
    <cellStyle name="표준 22 27" xfId="10518"/>
    <cellStyle name="표준 22 28" xfId="10519"/>
    <cellStyle name="표준 22 29" xfId="10520"/>
    <cellStyle name="표준 22 3" xfId="10521"/>
    <cellStyle name="표준 22 30" xfId="10522"/>
    <cellStyle name="표준 22 31" xfId="10523"/>
    <cellStyle name="표준 22 32" xfId="10524"/>
    <cellStyle name="표준 22 33" xfId="10525"/>
    <cellStyle name="표준 22 34" xfId="10526"/>
    <cellStyle name="표준 22 35" xfId="10527"/>
    <cellStyle name="표준 22 36" xfId="10528"/>
    <cellStyle name="표준 22 37" xfId="10529"/>
    <cellStyle name="표준 22 38" xfId="10530"/>
    <cellStyle name="표준 22 39" xfId="10531"/>
    <cellStyle name="표준 22 4" xfId="10532"/>
    <cellStyle name="표준 22 40" xfId="10533"/>
    <cellStyle name="표준 22 41" xfId="10534"/>
    <cellStyle name="표준 22 42" xfId="10535"/>
    <cellStyle name="표준 22 43" xfId="10536"/>
    <cellStyle name="표준 22 44" xfId="10537"/>
    <cellStyle name="표준 22 45" xfId="10538"/>
    <cellStyle name="표준 22 46" xfId="10539"/>
    <cellStyle name="표준 22 47" xfId="10540"/>
    <cellStyle name="표준 22 48" xfId="10541"/>
    <cellStyle name="표준 22 49" xfId="10542"/>
    <cellStyle name="표준 22 5" xfId="10543"/>
    <cellStyle name="표준 22 50" xfId="10544"/>
    <cellStyle name="표준 22 51" xfId="10545"/>
    <cellStyle name="표준 22 52" xfId="10546"/>
    <cellStyle name="표준 22 53" xfId="10547"/>
    <cellStyle name="표준 22 54" xfId="10548"/>
    <cellStyle name="표준 22 55" xfId="10549"/>
    <cellStyle name="표준 22 56" xfId="10550"/>
    <cellStyle name="표준 22 57" xfId="10551"/>
    <cellStyle name="표준 22 58" xfId="10552"/>
    <cellStyle name="표준 22 59" xfId="10553"/>
    <cellStyle name="표준 22 6" xfId="10554"/>
    <cellStyle name="표준 22 60" xfId="10555"/>
    <cellStyle name="표준 22 61" xfId="10556"/>
    <cellStyle name="표준 22 62" xfId="10557"/>
    <cellStyle name="표준 22 63" xfId="10558"/>
    <cellStyle name="표준 22 64" xfId="10559"/>
    <cellStyle name="표준 22 65" xfId="10560"/>
    <cellStyle name="표준 22 66" xfId="10561"/>
    <cellStyle name="표준 22 67" xfId="10562"/>
    <cellStyle name="표준 22 68" xfId="10563"/>
    <cellStyle name="표준 22 69" xfId="10564"/>
    <cellStyle name="표준 22 7" xfId="10565"/>
    <cellStyle name="표준 22 70" xfId="10566"/>
    <cellStyle name="표준 22 71" xfId="10567"/>
    <cellStyle name="표준 22 72" xfId="10568"/>
    <cellStyle name="표준 22 73" xfId="10569"/>
    <cellStyle name="표준 22 74" xfId="10570"/>
    <cellStyle name="표준 22 75" xfId="10571"/>
    <cellStyle name="표준 22 76" xfId="10572"/>
    <cellStyle name="표준 22 77" xfId="10573"/>
    <cellStyle name="표준 22 78" xfId="10574"/>
    <cellStyle name="표준 22 79" xfId="10575"/>
    <cellStyle name="표준 22 8" xfId="10576"/>
    <cellStyle name="표준 22 80" xfId="10577"/>
    <cellStyle name="표준 22 81" xfId="10578"/>
    <cellStyle name="표준 22 82" xfId="10579"/>
    <cellStyle name="표준 22 83" xfId="10580"/>
    <cellStyle name="표준 22 84" xfId="10581"/>
    <cellStyle name="표준 22 85" xfId="10582"/>
    <cellStyle name="표준 22 86" xfId="10583"/>
    <cellStyle name="표준 22 87" xfId="10584"/>
    <cellStyle name="표준 22 88" xfId="10585"/>
    <cellStyle name="표준 22 89" xfId="10586"/>
    <cellStyle name="표준 22 9" xfId="10587"/>
    <cellStyle name="표준 22 90" xfId="10588"/>
    <cellStyle name="표준 22 91" xfId="10589"/>
    <cellStyle name="표준 22 92" xfId="10590"/>
    <cellStyle name="표준 22 93" xfId="10591"/>
    <cellStyle name="표준 22 94" xfId="10592"/>
    <cellStyle name="표준 22 95" xfId="10593"/>
    <cellStyle name="표준 22 96" xfId="10594"/>
    <cellStyle name="표준 22 97" xfId="10595"/>
    <cellStyle name="표준 22 98" xfId="10596"/>
    <cellStyle name="표준 22 99" xfId="10597"/>
    <cellStyle name="표준 23" xfId="10598"/>
    <cellStyle name="표준 23 10" xfId="10599"/>
    <cellStyle name="표준 23 100" xfId="10600"/>
    <cellStyle name="표준 23 101" xfId="10601"/>
    <cellStyle name="표준 23 102" xfId="10602"/>
    <cellStyle name="표준 23 103" xfId="10603"/>
    <cellStyle name="표준 23 104" xfId="10604"/>
    <cellStyle name="표준 23 105" xfId="10605"/>
    <cellStyle name="표준 23 106" xfId="10606"/>
    <cellStyle name="표준 23 107" xfId="10607"/>
    <cellStyle name="표준 23 108" xfId="10608"/>
    <cellStyle name="표준 23 109" xfId="10609"/>
    <cellStyle name="표준 23 11" xfId="10610"/>
    <cellStyle name="표준 23 110" xfId="10611"/>
    <cellStyle name="표준 23 111" xfId="10612"/>
    <cellStyle name="표준 23 112" xfId="10613"/>
    <cellStyle name="표준 23 113" xfId="10614"/>
    <cellStyle name="표준 23 114" xfId="10615"/>
    <cellStyle name="표준 23 115" xfId="10616"/>
    <cellStyle name="표준 23 116" xfId="10617"/>
    <cellStyle name="표준 23 117" xfId="10618"/>
    <cellStyle name="표준 23 118" xfId="10619"/>
    <cellStyle name="표준 23 119" xfId="10620"/>
    <cellStyle name="표준 23 12" xfId="10621"/>
    <cellStyle name="표준 23 120" xfId="10622"/>
    <cellStyle name="표준 23 121" xfId="10623"/>
    <cellStyle name="표준 23 122" xfId="10624"/>
    <cellStyle name="표준 23 123" xfId="10625"/>
    <cellStyle name="표준 23 124" xfId="10626"/>
    <cellStyle name="표준 23 125" xfId="10627"/>
    <cellStyle name="표준 23 126" xfId="10628"/>
    <cellStyle name="표준 23 127" xfId="10629"/>
    <cellStyle name="표준 23 128" xfId="10630"/>
    <cellStyle name="표준 23 129" xfId="10631"/>
    <cellStyle name="표준 23 13" xfId="10632"/>
    <cellStyle name="표준 23 130" xfId="10633"/>
    <cellStyle name="표준 23 131" xfId="10634"/>
    <cellStyle name="표준 23 132" xfId="10635"/>
    <cellStyle name="표준 23 133" xfId="10636"/>
    <cellStyle name="표준 23 134" xfId="10637"/>
    <cellStyle name="표준 23 135" xfId="10638"/>
    <cellStyle name="표준 23 136" xfId="10639"/>
    <cellStyle name="표준 23 137" xfId="10640"/>
    <cellStyle name="표준 23 138" xfId="10641"/>
    <cellStyle name="표준 23 139" xfId="10642"/>
    <cellStyle name="표준 23 14" xfId="10643"/>
    <cellStyle name="표준 23 140" xfId="10644"/>
    <cellStyle name="표준 23 141" xfId="10645"/>
    <cellStyle name="표준 23 142" xfId="10646"/>
    <cellStyle name="표준 23 143" xfId="10647"/>
    <cellStyle name="표준 23 144" xfId="10648"/>
    <cellStyle name="표준 23 145" xfId="10649"/>
    <cellStyle name="표준 23 146" xfId="10650"/>
    <cellStyle name="표준 23 147" xfId="10651"/>
    <cellStyle name="표준 23 148" xfId="10652"/>
    <cellStyle name="표준 23 149" xfId="10653"/>
    <cellStyle name="표준 23 15" xfId="10654"/>
    <cellStyle name="표준 23 150" xfId="10655"/>
    <cellStyle name="표준 23 151" xfId="10656"/>
    <cellStyle name="표준 23 152" xfId="10657"/>
    <cellStyle name="표준 23 153" xfId="10658"/>
    <cellStyle name="표준 23 154" xfId="10659"/>
    <cellStyle name="표준 23 155" xfId="10660"/>
    <cellStyle name="표준 23 156" xfId="10661"/>
    <cellStyle name="표준 23 157" xfId="10662"/>
    <cellStyle name="표준 23 158" xfId="10663"/>
    <cellStyle name="표준 23 159" xfId="10664"/>
    <cellStyle name="표준 23 16" xfId="10665"/>
    <cellStyle name="표준 23 160" xfId="10666"/>
    <cellStyle name="표준 23 161" xfId="10667"/>
    <cellStyle name="표준 23 162" xfId="10668"/>
    <cellStyle name="표준 23 163" xfId="10669"/>
    <cellStyle name="표준 23 164" xfId="10670"/>
    <cellStyle name="표준 23 165" xfId="10671"/>
    <cellStyle name="표준 23 166" xfId="10672"/>
    <cellStyle name="표준 23 167" xfId="10673"/>
    <cellStyle name="표준 23 168" xfId="10674"/>
    <cellStyle name="표준 23 169" xfId="10675"/>
    <cellStyle name="표준 23 17" xfId="10676"/>
    <cellStyle name="표준 23 170" xfId="10677"/>
    <cellStyle name="표준 23 171" xfId="10678"/>
    <cellStyle name="표준 23 172" xfId="10679"/>
    <cellStyle name="표준 23 173" xfId="10680"/>
    <cellStyle name="표준 23 174" xfId="10681"/>
    <cellStyle name="표준 23 175" xfId="10682"/>
    <cellStyle name="표준 23 176" xfId="10683"/>
    <cellStyle name="표준 23 177" xfId="10684"/>
    <cellStyle name="표준 23 178" xfId="10685"/>
    <cellStyle name="표준 23 179" xfId="10686"/>
    <cellStyle name="표준 23 18" xfId="10687"/>
    <cellStyle name="표준 23 180" xfId="10688"/>
    <cellStyle name="표준 23 181" xfId="10689"/>
    <cellStyle name="표준 23 182" xfId="10690"/>
    <cellStyle name="표준 23 183" xfId="10691"/>
    <cellStyle name="표준 23 184" xfId="26296"/>
    <cellStyle name="표준 23 19" xfId="10692"/>
    <cellStyle name="표준 23 2" xfId="10693"/>
    <cellStyle name="표준 23 20" xfId="10694"/>
    <cellStyle name="표준 23 21" xfId="10695"/>
    <cellStyle name="표준 23 22" xfId="10696"/>
    <cellStyle name="표준 23 23" xfId="10697"/>
    <cellStyle name="표준 23 24" xfId="10698"/>
    <cellStyle name="표준 23 25" xfId="10699"/>
    <cellStyle name="표준 23 26" xfId="10700"/>
    <cellStyle name="표준 23 27" xfId="10701"/>
    <cellStyle name="표준 23 28" xfId="10702"/>
    <cellStyle name="표준 23 29" xfId="10703"/>
    <cellStyle name="표준 23 3" xfId="10704"/>
    <cellStyle name="표준 23 30" xfId="10705"/>
    <cellStyle name="표준 23 31" xfId="10706"/>
    <cellStyle name="표준 23 32" xfId="10707"/>
    <cellStyle name="표준 23 33" xfId="10708"/>
    <cellStyle name="표준 23 34" xfId="10709"/>
    <cellStyle name="표준 23 35" xfId="10710"/>
    <cellStyle name="표준 23 36" xfId="10711"/>
    <cellStyle name="표준 23 37" xfId="10712"/>
    <cellStyle name="표준 23 38" xfId="10713"/>
    <cellStyle name="표준 23 39" xfId="10714"/>
    <cellStyle name="표준 23 4" xfId="10715"/>
    <cellStyle name="표준 23 40" xfId="10716"/>
    <cellStyle name="표준 23 41" xfId="10717"/>
    <cellStyle name="표준 23 42" xfId="10718"/>
    <cellStyle name="표준 23 43" xfId="10719"/>
    <cellStyle name="표준 23 44" xfId="10720"/>
    <cellStyle name="표준 23 45" xfId="10721"/>
    <cellStyle name="표준 23 46" xfId="10722"/>
    <cellStyle name="표준 23 47" xfId="10723"/>
    <cellStyle name="표준 23 48" xfId="10724"/>
    <cellStyle name="표준 23 49" xfId="10725"/>
    <cellStyle name="표준 23 5" xfId="10726"/>
    <cellStyle name="표준 23 50" xfId="10727"/>
    <cellStyle name="표준 23 51" xfId="10728"/>
    <cellStyle name="표준 23 52" xfId="10729"/>
    <cellStyle name="표준 23 53" xfId="10730"/>
    <cellStyle name="표준 23 54" xfId="10731"/>
    <cellStyle name="표준 23 55" xfId="10732"/>
    <cellStyle name="표준 23 56" xfId="10733"/>
    <cellStyle name="표준 23 57" xfId="10734"/>
    <cellStyle name="표준 23 58" xfId="10735"/>
    <cellStyle name="표준 23 59" xfId="10736"/>
    <cellStyle name="표준 23 6" xfId="10737"/>
    <cellStyle name="표준 23 60" xfId="10738"/>
    <cellStyle name="표준 23 61" xfId="10739"/>
    <cellStyle name="표준 23 62" xfId="10740"/>
    <cellStyle name="표준 23 63" xfId="10741"/>
    <cellStyle name="표준 23 64" xfId="10742"/>
    <cellStyle name="표준 23 65" xfId="10743"/>
    <cellStyle name="표준 23 66" xfId="10744"/>
    <cellStyle name="표준 23 67" xfId="10745"/>
    <cellStyle name="표준 23 68" xfId="10746"/>
    <cellStyle name="표준 23 69" xfId="10747"/>
    <cellStyle name="표준 23 7" xfId="10748"/>
    <cellStyle name="표준 23 70" xfId="10749"/>
    <cellStyle name="표준 23 71" xfId="10750"/>
    <cellStyle name="표준 23 72" xfId="10751"/>
    <cellStyle name="표준 23 73" xfId="10752"/>
    <cellStyle name="표준 23 74" xfId="10753"/>
    <cellStyle name="표준 23 75" xfId="10754"/>
    <cellStyle name="표준 23 76" xfId="10755"/>
    <cellStyle name="표준 23 77" xfId="10756"/>
    <cellStyle name="표준 23 78" xfId="10757"/>
    <cellStyle name="표준 23 79" xfId="10758"/>
    <cellStyle name="표준 23 8" xfId="10759"/>
    <cellStyle name="표준 23 80" xfId="10760"/>
    <cellStyle name="표준 23 81" xfId="10761"/>
    <cellStyle name="표준 23 82" xfId="10762"/>
    <cellStyle name="표준 23 83" xfId="10763"/>
    <cellStyle name="표준 23 84" xfId="10764"/>
    <cellStyle name="표준 23 85" xfId="10765"/>
    <cellStyle name="표준 23 86" xfId="10766"/>
    <cellStyle name="표준 23 87" xfId="10767"/>
    <cellStyle name="표준 23 88" xfId="10768"/>
    <cellStyle name="표준 23 89" xfId="10769"/>
    <cellStyle name="표준 23 9" xfId="10770"/>
    <cellStyle name="표준 23 90" xfId="10771"/>
    <cellStyle name="표준 23 91" xfId="10772"/>
    <cellStyle name="표준 23 92" xfId="10773"/>
    <cellStyle name="표준 23 93" xfId="10774"/>
    <cellStyle name="표준 23 94" xfId="10775"/>
    <cellStyle name="표준 23 95" xfId="10776"/>
    <cellStyle name="표준 23 96" xfId="10777"/>
    <cellStyle name="표준 23 97" xfId="10778"/>
    <cellStyle name="표준 23 98" xfId="10779"/>
    <cellStyle name="표준 23 99" xfId="10780"/>
    <cellStyle name="표준 24" xfId="10781"/>
    <cellStyle name="표준 24 10" xfId="10782"/>
    <cellStyle name="표준 24 100" xfId="10783"/>
    <cellStyle name="표준 24 101" xfId="10784"/>
    <cellStyle name="표준 24 102" xfId="10785"/>
    <cellStyle name="표준 24 103" xfId="10786"/>
    <cellStyle name="표준 24 104" xfId="10787"/>
    <cellStyle name="표준 24 105" xfId="10788"/>
    <cellStyle name="표준 24 106" xfId="10789"/>
    <cellStyle name="표준 24 107" xfId="10790"/>
    <cellStyle name="표준 24 108" xfId="10791"/>
    <cellStyle name="표준 24 109" xfId="10792"/>
    <cellStyle name="표준 24 11" xfId="10793"/>
    <cellStyle name="표준 24 110" xfId="10794"/>
    <cellStyle name="표준 24 111" xfId="10795"/>
    <cellStyle name="표준 24 112" xfId="10796"/>
    <cellStyle name="표준 24 113" xfId="10797"/>
    <cellStyle name="표준 24 114" xfId="10798"/>
    <cellStyle name="표준 24 115" xfId="10799"/>
    <cellStyle name="표준 24 116" xfId="10800"/>
    <cellStyle name="표준 24 117" xfId="10801"/>
    <cellStyle name="표준 24 118" xfId="10802"/>
    <cellStyle name="표준 24 119" xfId="10803"/>
    <cellStyle name="표준 24 12" xfId="10804"/>
    <cellStyle name="표준 24 120" xfId="10805"/>
    <cellStyle name="표준 24 121" xfId="10806"/>
    <cellStyle name="표준 24 122" xfId="10807"/>
    <cellStyle name="표준 24 123" xfId="10808"/>
    <cellStyle name="표준 24 124" xfId="10809"/>
    <cellStyle name="표준 24 125" xfId="10810"/>
    <cellStyle name="표준 24 126" xfId="10811"/>
    <cellStyle name="표준 24 127" xfId="10812"/>
    <cellStyle name="표준 24 128" xfId="10813"/>
    <cellStyle name="표준 24 129" xfId="10814"/>
    <cellStyle name="표준 24 13" xfId="10815"/>
    <cellStyle name="표준 24 130" xfId="10816"/>
    <cellStyle name="표준 24 131" xfId="10817"/>
    <cellStyle name="표준 24 132" xfId="10818"/>
    <cellStyle name="표준 24 133" xfId="10819"/>
    <cellStyle name="표준 24 134" xfId="10820"/>
    <cellStyle name="표준 24 135" xfId="10821"/>
    <cellStyle name="표준 24 136" xfId="10822"/>
    <cellStyle name="표준 24 137" xfId="10823"/>
    <cellStyle name="표준 24 138" xfId="10824"/>
    <cellStyle name="표준 24 139" xfId="10825"/>
    <cellStyle name="표준 24 14" xfId="10826"/>
    <cellStyle name="표준 24 140" xfId="10827"/>
    <cellStyle name="표준 24 141" xfId="10828"/>
    <cellStyle name="표준 24 142" xfId="10829"/>
    <cellStyle name="표준 24 143" xfId="10830"/>
    <cellStyle name="표준 24 144" xfId="10831"/>
    <cellStyle name="표준 24 145" xfId="10832"/>
    <cellStyle name="표준 24 146" xfId="10833"/>
    <cellStyle name="표준 24 147" xfId="10834"/>
    <cellStyle name="표준 24 148" xfId="10835"/>
    <cellStyle name="표준 24 149" xfId="10836"/>
    <cellStyle name="표준 24 15" xfId="10837"/>
    <cellStyle name="표준 24 150" xfId="10838"/>
    <cellStyle name="표준 24 151" xfId="10839"/>
    <cellStyle name="표준 24 152" xfId="10840"/>
    <cellStyle name="표준 24 153" xfId="10841"/>
    <cellStyle name="표준 24 154" xfId="10842"/>
    <cellStyle name="표준 24 155" xfId="10843"/>
    <cellStyle name="표준 24 156" xfId="10844"/>
    <cellStyle name="표준 24 157" xfId="10845"/>
    <cellStyle name="표준 24 158" xfId="10846"/>
    <cellStyle name="표준 24 159" xfId="10847"/>
    <cellStyle name="표준 24 16" xfId="10848"/>
    <cellStyle name="표준 24 160" xfId="10849"/>
    <cellStyle name="표준 24 161" xfId="10850"/>
    <cellStyle name="표준 24 162" xfId="10851"/>
    <cellStyle name="표준 24 163" xfId="10852"/>
    <cellStyle name="표준 24 164" xfId="10853"/>
    <cellStyle name="표준 24 165" xfId="10854"/>
    <cellStyle name="표준 24 166" xfId="10855"/>
    <cellStyle name="표준 24 167" xfId="10856"/>
    <cellStyle name="표준 24 168" xfId="10857"/>
    <cellStyle name="표준 24 169" xfId="10858"/>
    <cellStyle name="표준 24 17" xfId="10859"/>
    <cellStyle name="표준 24 170" xfId="10860"/>
    <cellStyle name="표준 24 171" xfId="10861"/>
    <cellStyle name="표준 24 172" xfId="10862"/>
    <cellStyle name="표준 24 173" xfId="10863"/>
    <cellStyle name="표준 24 174" xfId="10864"/>
    <cellStyle name="표준 24 175" xfId="10865"/>
    <cellStyle name="표준 24 176" xfId="10866"/>
    <cellStyle name="표준 24 177" xfId="10867"/>
    <cellStyle name="표준 24 178" xfId="10868"/>
    <cellStyle name="표준 24 179" xfId="10869"/>
    <cellStyle name="표준 24 18" xfId="10870"/>
    <cellStyle name="표준 24 180" xfId="10871"/>
    <cellStyle name="표준 24 181" xfId="10872"/>
    <cellStyle name="표준 24 182" xfId="10873"/>
    <cellStyle name="표준 24 183" xfId="10874"/>
    <cellStyle name="표준 24 184" xfId="26297"/>
    <cellStyle name="표준 24 19" xfId="10875"/>
    <cellStyle name="표준 24 2" xfId="10876"/>
    <cellStyle name="표준 24 20" xfId="10877"/>
    <cellStyle name="표준 24 21" xfId="10878"/>
    <cellStyle name="표준 24 22" xfId="10879"/>
    <cellStyle name="표준 24 23" xfId="10880"/>
    <cellStyle name="표준 24 24" xfId="10881"/>
    <cellStyle name="표준 24 25" xfId="10882"/>
    <cellStyle name="표준 24 26" xfId="10883"/>
    <cellStyle name="표준 24 27" xfId="10884"/>
    <cellStyle name="표준 24 28" xfId="10885"/>
    <cellStyle name="표준 24 29" xfId="10886"/>
    <cellStyle name="표준 24 3" xfId="10887"/>
    <cellStyle name="표준 24 30" xfId="10888"/>
    <cellStyle name="표준 24 31" xfId="10889"/>
    <cellStyle name="표준 24 32" xfId="10890"/>
    <cellStyle name="표준 24 33" xfId="10891"/>
    <cellStyle name="표준 24 34" xfId="10892"/>
    <cellStyle name="표준 24 35" xfId="10893"/>
    <cellStyle name="표준 24 36" xfId="10894"/>
    <cellStyle name="표준 24 37" xfId="10895"/>
    <cellStyle name="표준 24 38" xfId="10896"/>
    <cellStyle name="표준 24 39" xfId="10897"/>
    <cellStyle name="표준 24 4" xfId="10898"/>
    <cellStyle name="표준 24 40" xfId="10899"/>
    <cellStyle name="표준 24 41" xfId="10900"/>
    <cellStyle name="표준 24 42" xfId="10901"/>
    <cellStyle name="표준 24 43" xfId="10902"/>
    <cellStyle name="표준 24 44" xfId="10903"/>
    <cellStyle name="표준 24 45" xfId="10904"/>
    <cellStyle name="표준 24 46" xfId="10905"/>
    <cellStyle name="표준 24 47" xfId="10906"/>
    <cellStyle name="표준 24 48" xfId="10907"/>
    <cellStyle name="표준 24 49" xfId="10908"/>
    <cellStyle name="표준 24 5" xfId="10909"/>
    <cellStyle name="표준 24 50" xfId="10910"/>
    <cellStyle name="표준 24 51" xfId="10911"/>
    <cellStyle name="표준 24 52" xfId="10912"/>
    <cellStyle name="표준 24 53" xfId="10913"/>
    <cellStyle name="표준 24 54" xfId="10914"/>
    <cellStyle name="표준 24 55" xfId="10915"/>
    <cellStyle name="표준 24 56" xfId="10916"/>
    <cellStyle name="표준 24 57" xfId="10917"/>
    <cellStyle name="표준 24 58" xfId="10918"/>
    <cellStyle name="표준 24 59" xfId="10919"/>
    <cellStyle name="표준 24 6" xfId="10920"/>
    <cellStyle name="표준 24 60" xfId="10921"/>
    <cellStyle name="표준 24 61" xfId="10922"/>
    <cellStyle name="표준 24 62" xfId="10923"/>
    <cellStyle name="표준 24 63" xfId="10924"/>
    <cellStyle name="표준 24 64" xfId="10925"/>
    <cellStyle name="표준 24 65" xfId="10926"/>
    <cellStyle name="표준 24 66" xfId="10927"/>
    <cellStyle name="표준 24 67" xfId="10928"/>
    <cellStyle name="표준 24 68" xfId="10929"/>
    <cellStyle name="표준 24 69" xfId="10930"/>
    <cellStyle name="표준 24 7" xfId="10931"/>
    <cellStyle name="표준 24 70" xfId="10932"/>
    <cellStyle name="표준 24 71" xfId="10933"/>
    <cellStyle name="표준 24 72" xfId="10934"/>
    <cellStyle name="표준 24 73" xfId="10935"/>
    <cellStyle name="표준 24 74" xfId="10936"/>
    <cellStyle name="표준 24 75" xfId="10937"/>
    <cellStyle name="표준 24 76" xfId="10938"/>
    <cellStyle name="표준 24 77" xfId="10939"/>
    <cellStyle name="표준 24 78" xfId="10940"/>
    <cellStyle name="표준 24 79" xfId="10941"/>
    <cellStyle name="표준 24 8" xfId="10942"/>
    <cellStyle name="표준 24 80" xfId="10943"/>
    <cellStyle name="표준 24 81" xfId="10944"/>
    <cellStyle name="표준 24 82" xfId="10945"/>
    <cellStyle name="표준 24 83" xfId="10946"/>
    <cellStyle name="표준 24 84" xfId="10947"/>
    <cellStyle name="표준 24 85" xfId="10948"/>
    <cellStyle name="표준 24 86" xfId="10949"/>
    <cellStyle name="표준 24 87" xfId="10950"/>
    <cellStyle name="표준 24 88" xfId="10951"/>
    <cellStyle name="표준 24 89" xfId="10952"/>
    <cellStyle name="표준 24 9" xfId="10953"/>
    <cellStyle name="표준 24 90" xfId="10954"/>
    <cellStyle name="표준 24 91" xfId="10955"/>
    <cellStyle name="표준 24 92" xfId="10956"/>
    <cellStyle name="표준 24 93" xfId="10957"/>
    <cellStyle name="표준 24 94" xfId="10958"/>
    <cellStyle name="표준 24 95" xfId="10959"/>
    <cellStyle name="표준 24 96" xfId="10960"/>
    <cellStyle name="표준 24 97" xfId="10961"/>
    <cellStyle name="표준 24 98" xfId="10962"/>
    <cellStyle name="표준 24 99" xfId="10963"/>
    <cellStyle name="표준 25" xfId="10964"/>
    <cellStyle name="표준 25 10" xfId="10965"/>
    <cellStyle name="표준 25 100" xfId="10966"/>
    <cellStyle name="표준 25 101" xfId="10967"/>
    <cellStyle name="표준 25 102" xfId="10968"/>
    <cellStyle name="표준 25 103" xfId="10969"/>
    <cellStyle name="표준 25 104" xfId="10970"/>
    <cellStyle name="표준 25 105" xfId="10971"/>
    <cellStyle name="표준 25 106" xfId="10972"/>
    <cellStyle name="표준 25 107" xfId="10973"/>
    <cellStyle name="표준 25 108" xfId="10974"/>
    <cellStyle name="표준 25 109" xfId="10975"/>
    <cellStyle name="표준 25 11" xfId="10976"/>
    <cellStyle name="표준 25 110" xfId="10977"/>
    <cellStyle name="표준 25 111" xfId="10978"/>
    <cellStyle name="표준 25 112" xfId="10979"/>
    <cellStyle name="표준 25 113" xfId="10980"/>
    <cellStyle name="표준 25 114" xfId="10981"/>
    <cellStyle name="표준 25 115" xfId="10982"/>
    <cellStyle name="표준 25 116" xfId="10983"/>
    <cellStyle name="표준 25 117" xfId="10984"/>
    <cellStyle name="표준 25 118" xfId="10985"/>
    <cellStyle name="표준 25 119" xfId="10986"/>
    <cellStyle name="표준 25 12" xfId="10987"/>
    <cellStyle name="표준 25 120" xfId="10988"/>
    <cellStyle name="표준 25 121" xfId="10989"/>
    <cellStyle name="표준 25 122" xfId="10990"/>
    <cellStyle name="표준 25 123" xfId="10991"/>
    <cellStyle name="표준 25 124" xfId="10992"/>
    <cellStyle name="표준 25 125" xfId="10993"/>
    <cellStyle name="표준 25 126" xfId="10994"/>
    <cellStyle name="표준 25 127" xfId="10995"/>
    <cellStyle name="표준 25 128" xfId="10996"/>
    <cellStyle name="표준 25 129" xfId="10997"/>
    <cellStyle name="표준 25 13" xfId="10998"/>
    <cellStyle name="표준 25 130" xfId="10999"/>
    <cellStyle name="표준 25 131" xfId="11000"/>
    <cellStyle name="표준 25 132" xfId="11001"/>
    <cellStyle name="표준 25 133" xfId="11002"/>
    <cellStyle name="표준 25 134" xfId="11003"/>
    <cellStyle name="표준 25 135" xfId="11004"/>
    <cellStyle name="표준 25 136" xfId="11005"/>
    <cellStyle name="표준 25 137" xfId="11006"/>
    <cellStyle name="표준 25 138" xfId="11007"/>
    <cellStyle name="표준 25 139" xfId="11008"/>
    <cellStyle name="표준 25 14" xfId="11009"/>
    <cellStyle name="표준 25 140" xfId="11010"/>
    <cellStyle name="표준 25 141" xfId="11011"/>
    <cellStyle name="표준 25 142" xfId="11012"/>
    <cellStyle name="표준 25 143" xfId="11013"/>
    <cellStyle name="표준 25 144" xfId="11014"/>
    <cellStyle name="표준 25 145" xfId="11015"/>
    <cellStyle name="표준 25 146" xfId="11016"/>
    <cellStyle name="표준 25 147" xfId="11017"/>
    <cellStyle name="표준 25 148" xfId="11018"/>
    <cellStyle name="표준 25 149" xfId="11019"/>
    <cellStyle name="표준 25 15" xfId="11020"/>
    <cellStyle name="표준 25 150" xfId="11021"/>
    <cellStyle name="표준 25 151" xfId="11022"/>
    <cellStyle name="표준 25 152" xfId="11023"/>
    <cellStyle name="표준 25 153" xfId="11024"/>
    <cellStyle name="표준 25 154" xfId="11025"/>
    <cellStyle name="표준 25 155" xfId="11026"/>
    <cellStyle name="표준 25 156" xfId="11027"/>
    <cellStyle name="표준 25 157" xfId="11028"/>
    <cellStyle name="표준 25 158" xfId="11029"/>
    <cellStyle name="표준 25 159" xfId="11030"/>
    <cellStyle name="표준 25 16" xfId="11031"/>
    <cellStyle name="표준 25 160" xfId="11032"/>
    <cellStyle name="표준 25 161" xfId="11033"/>
    <cellStyle name="표준 25 162" xfId="11034"/>
    <cellStyle name="표준 25 163" xfId="11035"/>
    <cellStyle name="표준 25 164" xfId="11036"/>
    <cellStyle name="표준 25 165" xfId="11037"/>
    <cellStyle name="표준 25 166" xfId="11038"/>
    <cellStyle name="표준 25 167" xfId="11039"/>
    <cellStyle name="표준 25 168" xfId="11040"/>
    <cellStyle name="표준 25 169" xfId="11041"/>
    <cellStyle name="표준 25 17" xfId="11042"/>
    <cellStyle name="표준 25 170" xfId="11043"/>
    <cellStyle name="표준 25 171" xfId="11044"/>
    <cellStyle name="표준 25 172" xfId="11045"/>
    <cellStyle name="표준 25 173" xfId="11046"/>
    <cellStyle name="표준 25 174" xfId="11047"/>
    <cellStyle name="표준 25 175" xfId="11048"/>
    <cellStyle name="표준 25 176" xfId="11049"/>
    <cellStyle name="표준 25 177" xfId="11050"/>
    <cellStyle name="표준 25 178" xfId="11051"/>
    <cellStyle name="표준 25 179" xfId="11052"/>
    <cellStyle name="표준 25 18" xfId="11053"/>
    <cellStyle name="표준 25 180" xfId="11054"/>
    <cellStyle name="표준 25 181" xfId="11055"/>
    <cellStyle name="표준 25 182" xfId="11056"/>
    <cellStyle name="표준 25 183" xfId="11057"/>
    <cellStyle name="표준 25 184" xfId="26298"/>
    <cellStyle name="표준 25 19" xfId="11058"/>
    <cellStyle name="표준 25 2" xfId="11059"/>
    <cellStyle name="표준 25 20" xfId="11060"/>
    <cellStyle name="표준 25 21" xfId="11061"/>
    <cellStyle name="표준 25 22" xfId="11062"/>
    <cellStyle name="표준 25 23" xfId="11063"/>
    <cellStyle name="표준 25 24" xfId="11064"/>
    <cellStyle name="표준 25 25" xfId="11065"/>
    <cellStyle name="표준 25 26" xfId="11066"/>
    <cellStyle name="표준 25 27" xfId="11067"/>
    <cellStyle name="표준 25 28" xfId="11068"/>
    <cellStyle name="표준 25 29" xfId="11069"/>
    <cellStyle name="표준 25 3" xfId="11070"/>
    <cellStyle name="표준 25 30" xfId="11071"/>
    <cellStyle name="표준 25 31" xfId="11072"/>
    <cellStyle name="표준 25 32" xfId="11073"/>
    <cellStyle name="표준 25 33" xfId="11074"/>
    <cellStyle name="표준 25 34" xfId="11075"/>
    <cellStyle name="표준 25 35" xfId="11076"/>
    <cellStyle name="표준 25 36" xfId="11077"/>
    <cellStyle name="표준 25 37" xfId="11078"/>
    <cellStyle name="표준 25 38" xfId="11079"/>
    <cellStyle name="표준 25 39" xfId="11080"/>
    <cellStyle name="표준 25 4" xfId="11081"/>
    <cellStyle name="표준 25 40" xfId="11082"/>
    <cellStyle name="표준 25 41" xfId="11083"/>
    <cellStyle name="표준 25 42" xfId="11084"/>
    <cellStyle name="표준 25 43" xfId="11085"/>
    <cellStyle name="표준 25 44" xfId="11086"/>
    <cellStyle name="표준 25 45" xfId="11087"/>
    <cellStyle name="표준 25 46" xfId="11088"/>
    <cellStyle name="표준 25 47" xfId="11089"/>
    <cellStyle name="표준 25 48" xfId="11090"/>
    <cellStyle name="표준 25 49" xfId="11091"/>
    <cellStyle name="표준 25 5" xfId="11092"/>
    <cellStyle name="표준 25 50" xfId="11093"/>
    <cellStyle name="표준 25 51" xfId="11094"/>
    <cellStyle name="표준 25 52" xfId="11095"/>
    <cellStyle name="표준 25 53" xfId="11096"/>
    <cellStyle name="표준 25 54" xfId="11097"/>
    <cellStyle name="표준 25 55" xfId="11098"/>
    <cellStyle name="표준 25 56" xfId="11099"/>
    <cellStyle name="표준 25 57" xfId="11100"/>
    <cellStyle name="표준 25 58" xfId="11101"/>
    <cellStyle name="표준 25 59" xfId="11102"/>
    <cellStyle name="표준 25 6" xfId="11103"/>
    <cellStyle name="표준 25 60" xfId="11104"/>
    <cellStyle name="표준 25 61" xfId="11105"/>
    <cellStyle name="표준 25 62" xfId="11106"/>
    <cellStyle name="표준 25 63" xfId="11107"/>
    <cellStyle name="표준 25 64" xfId="11108"/>
    <cellStyle name="표준 25 65" xfId="11109"/>
    <cellStyle name="표준 25 66" xfId="11110"/>
    <cellStyle name="표준 25 67" xfId="11111"/>
    <cellStyle name="표준 25 68" xfId="11112"/>
    <cellStyle name="표준 25 69" xfId="11113"/>
    <cellStyle name="표준 25 7" xfId="11114"/>
    <cellStyle name="표준 25 70" xfId="11115"/>
    <cellStyle name="표준 25 71" xfId="11116"/>
    <cellStyle name="표준 25 72" xfId="11117"/>
    <cellStyle name="표준 25 73" xfId="11118"/>
    <cellStyle name="표준 25 74" xfId="11119"/>
    <cellStyle name="표준 25 75" xfId="11120"/>
    <cellStyle name="표준 25 76" xfId="11121"/>
    <cellStyle name="표준 25 77" xfId="11122"/>
    <cellStyle name="표준 25 78" xfId="11123"/>
    <cellStyle name="표준 25 79" xfId="11124"/>
    <cellStyle name="표준 25 8" xfId="11125"/>
    <cellStyle name="표준 25 80" xfId="11126"/>
    <cellStyle name="표준 25 81" xfId="11127"/>
    <cellStyle name="표준 25 82" xfId="11128"/>
    <cellStyle name="표준 25 83" xfId="11129"/>
    <cellStyle name="표준 25 84" xfId="11130"/>
    <cellStyle name="표준 25 85" xfId="11131"/>
    <cellStyle name="표준 25 86" xfId="11132"/>
    <cellStyle name="표준 25 87" xfId="11133"/>
    <cellStyle name="표준 25 88" xfId="11134"/>
    <cellStyle name="표준 25 89" xfId="11135"/>
    <cellStyle name="표준 25 9" xfId="11136"/>
    <cellStyle name="표준 25 90" xfId="11137"/>
    <cellStyle name="표준 25 91" xfId="11138"/>
    <cellStyle name="표준 25 92" xfId="11139"/>
    <cellStyle name="표준 25 93" xfId="11140"/>
    <cellStyle name="표준 25 94" xfId="11141"/>
    <cellStyle name="표준 25 95" xfId="11142"/>
    <cellStyle name="표준 25 96" xfId="11143"/>
    <cellStyle name="표준 25 97" xfId="11144"/>
    <cellStyle name="표준 25 98" xfId="11145"/>
    <cellStyle name="표준 25 99" xfId="11146"/>
    <cellStyle name="표준 26" xfId="11147"/>
    <cellStyle name="표준 26 10" xfId="11148"/>
    <cellStyle name="표준 26 100" xfId="11149"/>
    <cellStyle name="표준 26 101" xfId="11150"/>
    <cellStyle name="표준 26 102" xfId="11151"/>
    <cellStyle name="표준 26 103" xfId="11152"/>
    <cellStyle name="표준 26 104" xfId="11153"/>
    <cellStyle name="표준 26 105" xfId="11154"/>
    <cellStyle name="표준 26 106" xfId="11155"/>
    <cellStyle name="표준 26 107" xfId="11156"/>
    <cellStyle name="표준 26 108" xfId="11157"/>
    <cellStyle name="표준 26 109" xfId="11158"/>
    <cellStyle name="표준 26 11" xfId="11159"/>
    <cellStyle name="표준 26 110" xfId="11160"/>
    <cellStyle name="표준 26 111" xfId="11161"/>
    <cellStyle name="표준 26 112" xfId="11162"/>
    <cellStyle name="표준 26 113" xfId="11163"/>
    <cellStyle name="표준 26 114" xfId="11164"/>
    <cellStyle name="표준 26 115" xfId="11165"/>
    <cellStyle name="표준 26 116" xfId="11166"/>
    <cellStyle name="표준 26 117" xfId="11167"/>
    <cellStyle name="표준 26 118" xfId="11168"/>
    <cellStyle name="표준 26 119" xfId="11169"/>
    <cellStyle name="표준 26 12" xfId="11170"/>
    <cellStyle name="표준 26 120" xfId="11171"/>
    <cellStyle name="표준 26 121" xfId="11172"/>
    <cellStyle name="표준 26 122" xfId="11173"/>
    <cellStyle name="표준 26 123" xfId="11174"/>
    <cellStyle name="표준 26 124" xfId="11175"/>
    <cellStyle name="표준 26 125" xfId="11176"/>
    <cellStyle name="표준 26 126" xfId="11177"/>
    <cellStyle name="표준 26 127" xfId="11178"/>
    <cellStyle name="표준 26 128" xfId="11179"/>
    <cellStyle name="표준 26 129" xfId="11180"/>
    <cellStyle name="표준 26 13" xfId="11181"/>
    <cellStyle name="표준 26 130" xfId="11182"/>
    <cellStyle name="표준 26 131" xfId="11183"/>
    <cellStyle name="표준 26 132" xfId="11184"/>
    <cellStyle name="표준 26 133" xfId="11185"/>
    <cellStyle name="표준 26 134" xfId="11186"/>
    <cellStyle name="표준 26 135" xfId="11187"/>
    <cellStyle name="표준 26 136" xfId="11188"/>
    <cellStyle name="표준 26 137" xfId="11189"/>
    <cellStyle name="표준 26 138" xfId="11190"/>
    <cellStyle name="표준 26 139" xfId="11191"/>
    <cellStyle name="표준 26 14" xfId="11192"/>
    <cellStyle name="표준 26 140" xfId="11193"/>
    <cellStyle name="표준 26 141" xfId="11194"/>
    <cellStyle name="표준 26 142" xfId="11195"/>
    <cellStyle name="표준 26 143" xfId="11196"/>
    <cellStyle name="표준 26 144" xfId="11197"/>
    <cellStyle name="표준 26 145" xfId="11198"/>
    <cellStyle name="표준 26 146" xfId="11199"/>
    <cellStyle name="표준 26 147" xfId="11200"/>
    <cellStyle name="표준 26 148" xfId="11201"/>
    <cellStyle name="표준 26 149" xfId="11202"/>
    <cellStyle name="표준 26 15" xfId="11203"/>
    <cellStyle name="표준 26 150" xfId="11204"/>
    <cellStyle name="표준 26 151" xfId="11205"/>
    <cellStyle name="표준 26 152" xfId="11206"/>
    <cellStyle name="표준 26 153" xfId="11207"/>
    <cellStyle name="표준 26 154" xfId="11208"/>
    <cellStyle name="표준 26 155" xfId="11209"/>
    <cellStyle name="표준 26 156" xfId="11210"/>
    <cellStyle name="표준 26 157" xfId="11211"/>
    <cellStyle name="표준 26 158" xfId="11212"/>
    <cellStyle name="표준 26 159" xfId="11213"/>
    <cellStyle name="표준 26 16" xfId="11214"/>
    <cellStyle name="표준 26 160" xfId="11215"/>
    <cellStyle name="표준 26 161" xfId="11216"/>
    <cellStyle name="표준 26 162" xfId="11217"/>
    <cellStyle name="표준 26 163" xfId="11218"/>
    <cellStyle name="표준 26 164" xfId="11219"/>
    <cellStyle name="표준 26 165" xfId="11220"/>
    <cellStyle name="표준 26 166" xfId="11221"/>
    <cellStyle name="표준 26 167" xfId="11222"/>
    <cellStyle name="표준 26 168" xfId="11223"/>
    <cellStyle name="표준 26 169" xfId="11224"/>
    <cellStyle name="표준 26 17" xfId="11225"/>
    <cellStyle name="표준 26 170" xfId="11226"/>
    <cellStyle name="표준 26 171" xfId="11227"/>
    <cellStyle name="표준 26 172" xfId="11228"/>
    <cellStyle name="표준 26 173" xfId="11229"/>
    <cellStyle name="표준 26 174" xfId="11230"/>
    <cellStyle name="표준 26 175" xfId="11231"/>
    <cellStyle name="표준 26 176" xfId="11232"/>
    <cellStyle name="표준 26 177" xfId="11233"/>
    <cellStyle name="표준 26 178" xfId="11234"/>
    <cellStyle name="표준 26 179" xfId="11235"/>
    <cellStyle name="표준 26 18" xfId="11236"/>
    <cellStyle name="표준 26 180" xfId="11237"/>
    <cellStyle name="표준 26 181" xfId="11238"/>
    <cellStyle name="표준 26 182" xfId="11239"/>
    <cellStyle name="표준 26 183" xfId="11240"/>
    <cellStyle name="표준 26 184" xfId="26299"/>
    <cellStyle name="표준 26 19" xfId="11241"/>
    <cellStyle name="표준 26 2" xfId="11242"/>
    <cellStyle name="표준 26 2 2" xfId="11243"/>
    <cellStyle name="표준 26 20" xfId="11244"/>
    <cellStyle name="표준 26 21" xfId="11245"/>
    <cellStyle name="표준 26 22" xfId="11246"/>
    <cellStyle name="표준 26 23" xfId="11247"/>
    <cellStyle name="표준 26 24" xfId="11248"/>
    <cellStyle name="표준 26 25" xfId="11249"/>
    <cellStyle name="표준 26 26" xfId="11250"/>
    <cellStyle name="표준 26 27" xfId="11251"/>
    <cellStyle name="표준 26 28" xfId="11252"/>
    <cellStyle name="표준 26 29" xfId="11253"/>
    <cellStyle name="표준 26 3" xfId="11254"/>
    <cellStyle name="표준 26 3 2" xfId="11255"/>
    <cellStyle name="표준 26 30" xfId="11256"/>
    <cellStyle name="표준 26 31" xfId="11257"/>
    <cellStyle name="표준 26 32" xfId="11258"/>
    <cellStyle name="표준 26 33" xfId="11259"/>
    <cellStyle name="표준 26 34" xfId="11260"/>
    <cellStyle name="표준 26 35" xfId="11261"/>
    <cellStyle name="표준 26 36" xfId="11262"/>
    <cellStyle name="표준 26 37" xfId="11263"/>
    <cellStyle name="표준 26 38" xfId="11264"/>
    <cellStyle name="표준 26 39" xfId="11265"/>
    <cellStyle name="표준 26 4" xfId="11266"/>
    <cellStyle name="표준 26 4 2" xfId="11267"/>
    <cellStyle name="표준 26 40" xfId="11268"/>
    <cellStyle name="표준 26 41" xfId="11269"/>
    <cellStyle name="표준 26 42" xfId="11270"/>
    <cellStyle name="표준 26 43" xfId="11271"/>
    <cellStyle name="표준 26 44" xfId="11272"/>
    <cellStyle name="표준 26 45" xfId="11273"/>
    <cellStyle name="표준 26 46" xfId="11274"/>
    <cellStyle name="표준 26 47" xfId="11275"/>
    <cellStyle name="표준 26 48" xfId="11276"/>
    <cellStyle name="표준 26 49" xfId="11277"/>
    <cellStyle name="표준 26 5" xfId="11278"/>
    <cellStyle name="표준 26 5 2" xfId="11279"/>
    <cellStyle name="표준 26 50" xfId="11280"/>
    <cellStyle name="표준 26 51" xfId="11281"/>
    <cellStyle name="표준 26 52" xfId="11282"/>
    <cellStyle name="표준 26 53" xfId="11283"/>
    <cellStyle name="표준 26 54" xfId="11284"/>
    <cellStyle name="표준 26 55" xfId="11285"/>
    <cellStyle name="표준 26 56" xfId="11286"/>
    <cellStyle name="표준 26 57" xfId="11287"/>
    <cellStyle name="표준 26 58" xfId="11288"/>
    <cellStyle name="표준 26 59" xfId="11289"/>
    <cellStyle name="표준 26 6" xfId="11290"/>
    <cellStyle name="표준 26 6 2" xfId="11291"/>
    <cellStyle name="표준 26 60" xfId="11292"/>
    <cellStyle name="표준 26 61" xfId="11293"/>
    <cellStyle name="표준 26 62" xfId="11294"/>
    <cellStyle name="표준 26 63" xfId="11295"/>
    <cellStyle name="표준 26 64" xfId="11296"/>
    <cellStyle name="표준 26 65" xfId="11297"/>
    <cellStyle name="표준 26 66" xfId="11298"/>
    <cellStyle name="표준 26 67" xfId="11299"/>
    <cellStyle name="표준 26 68" xfId="11300"/>
    <cellStyle name="표준 26 69" xfId="11301"/>
    <cellStyle name="표준 26 7" xfId="11302"/>
    <cellStyle name="표준 26 7 2" xfId="11303"/>
    <cellStyle name="표준 26 70" xfId="11304"/>
    <cellStyle name="표준 26 71" xfId="11305"/>
    <cellStyle name="표준 26 72" xfId="11306"/>
    <cellStyle name="표준 26 73" xfId="11307"/>
    <cellStyle name="표준 26 74" xfId="11308"/>
    <cellStyle name="표준 26 75" xfId="11309"/>
    <cellStyle name="표준 26 76" xfId="11310"/>
    <cellStyle name="표준 26 77" xfId="11311"/>
    <cellStyle name="표준 26 78" xfId="11312"/>
    <cellStyle name="표준 26 79" xfId="11313"/>
    <cellStyle name="표준 26 8" xfId="11314"/>
    <cellStyle name="표준 26 80" xfId="11315"/>
    <cellStyle name="표준 26 81" xfId="11316"/>
    <cellStyle name="표준 26 82" xfId="11317"/>
    <cellStyle name="표준 26 83" xfId="11318"/>
    <cellStyle name="표준 26 84" xfId="11319"/>
    <cellStyle name="표준 26 85" xfId="11320"/>
    <cellStyle name="표준 26 86" xfId="11321"/>
    <cellStyle name="표준 26 87" xfId="11322"/>
    <cellStyle name="표준 26 88" xfId="11323"/>
    <cellStyle name="표준 26 89" xfId="11324"/>
    <cellStyle name="표준 26 9" xfId="11325"/>
    <cellStyle name="표준 26 90" xfId="11326"/>
    <cellStyle name="표준 26 91" xfId="11327"/>
    <cellStyle name="표준 26 92" xfId="11328"/>
    <cellStyle name="표준 26 93" xfId="11329"/>
    <cellStyle name="표준 26 94" xfId="11330"/>
    <cellStyle name="표준 26 95" xfId="11331"/>
    <cellStyle name="표준 26 96" xfId="11332"/>
    <cellStyle name="표준 26 97" xfId="11333"/>
    <cellStyle name="표준 26 98" xfId="11334"/>
    <cellStyle name="표준 26 99" xfId="11335"/>
    <cellStyle name="표준 27" xfId="11336"/>
    <cellStyle name="표준 27 10" xfId="11337"/>
    <cellStyle name="표준 27 100" xfId="11338"/>
    <cellStyle name="표준 27 101" xfId="11339"/>
    <cellStyle name="표준 27 102" xfId="11340"/>
    <cellStyle name="표준 27 103" xfId="11341"/>
    <cellStyle name="표준 27 104" xfId="11342"/>
    <cellStyle name="표준 27 105" xfId="11343"/>
    <cellStyle name="표준 27 106" xfId="11344"/>
    <cellStyle name="표준 27 107" xfId="11345"/>
    <cellStyle name="표준 27 108" xfId="11346"/>
    <cellStyle name="표준 27 109" xfId="11347"/>
    <cellStyle name="표준 27 11" xfId="11348"/>
    <cellStyle name="표준 27 110" xfId="11349"/>
    <cellStyle name="표준 27 111" xfId="11350"/>
    <cellStyle name="표준 27 112" xfId="11351"/>
    <cellStyle name="표준 27 113" xfId="11352"/>
    <cellStyle name="표준 27 114" xfId="11353"/>
    <cellStyle name="표준 27 115" xfId="11354"/>
    <cellStyle name="표준 27 116" xfId="11355"/>
    <cellStyle name="표준 27 117" xfId="11356"/>
    <cellStyle name="표준 27 118" xfId="11357"/>
    <cellStyle name="표준 27 119" xfId="11358"/>
    <cellStyle name="표준 27 12" xfId="11359"/>
    <cellStyle name="표준 27 120" xfId="11360"/>
    <cellStyle name="표준 27 121" xfId="11361"/>
    <cellStyle name="표준 27 122" xfId="11362"/>
    <cellStyle name="표준 27 123" xfId="11363"/>
    <cellStyle name="표준 27 124" xfId="11364"/>
    <cellStyle name="표준 27 125" xfId="11365"/>
    <cellStyle name="표준 27 126" xfId="11366"/>
    <cellStyle name="표준 27 127" xfId="11367"/>
    <cellStyle name="표준 27 128" xfId="11368"/>
    <cellStyle name="표준 27 129" xfId="11369"/>
    <cellStyle name="표준 27 13" xfId="11370"/>
    <cellStyle name="표준 27 130" xfId="11371"/>
    <cellStyle name="표준 27 131" xfId="11372"/>
    <cellStyle name="표준 27 132" xfId="11373"/>
    <cellStyle name="표준 27 133" xfId="11374"/>
    <cellStyle name="표준 27 134" xfId="11375"/>
    <cellStyle name="표준 27 135" xfId="11376"/>
    <cellStyle name="표준 27 136" xfId="11377"/>
    <cellStyle name="표준 27 137" xfId="11378"/>
    <cellStyle name="표준 27 138" xfId="11379"/>
    <cellStyle name="표준 27 139" xfId="11380"/>
    <cellStyle name="표준 27 14" xfId="11381"/>
    <cellStyle name="표준 27 140" xfId="11382"/>
    <cellStyle name="표준 27 141" xfId="11383"/>
    <cellStyle name="표준 27 142" xfId="11384"/>
    <cellStyle name="표준 27 143" xfId="11385"/>
    <cellStyle name="표준 27 144" xfId="11386"/>
    <cellStyle name="표준 27 145" xfId="11387"/>
    <cellStyle name="표준 27 146" xfId="11388"/>
    <cellStyle name="표준 27 147" xfId="11389"/>
    <cellStyle name="표준 27 148" xfId="11390"/>
    <cellStyle name="표준 27 149" xfId="11391"/>
    <cellStyle name="표준 27 15" xfId="11392"/>
    <cellStyle name="표준 27 150" xfId="11393"/>
    <cellStyle name="표준 27 151" xfId="11394"/>
    <cellStyle name="표준 27 152" xfId="11395"/>
    <cellStyle name="표준 27 153" xfId="11396"/>
    <cellStyle name="표준 27 154" xfId="11397"/>
    <cellStyle name="표준 27 155" xfId="11398"/>
    <cellStyle name="표준 27 156" xfId="11399"/>
    <cellStyle name="표준 27 157" xfId="11400"/>
    <cellStyle name="표준 27 158" xfId="11401"/>
    <cellStyle name="표준 27 159" xfId="11402"/>
    <cellStyle name="표준 27 16" xfId="11403"/>
    <cellStyle name="표준 27 160" xfId="11404"/>
    <cellStyle name="표준 27 161" xfId="11405"/>
    <cellStyle name="표준 27 162" xfId="11406"/>
    <cellStyle name="표준 27 163" xfId="11407"/>
    <cellStyle name="표준 27 164" xfId="11408"/>
    <cellStyle name="표준 27 165" xfId="11409"/>
    <cellStyle name="표준 27 166" xfId="11410"/>
    <cellStyle name="표준 27 167" xfId="11411"/>
    <cellStyle name="표준 27 168" xfId="11412"/>
    <cellStyle name="표준 27 169" xfId="11413"/>
    <cellStyle name="표준 27 17" xfId="11414"/>
    <cellStyle name="표준 27 170" xfId="11415"/>
    <cellStyle name="표준 27 171" xfId="11416"/>
    <cellStyle name="표준 27 172" xfId="11417"/>
    <cellStyle name="표준 27 173" xfId="11418"/>
    <cellStyle name="표준 27 174" xfId="11419"/>
    <cellStyle name="표준 27 175" xfId="11420"/>
    <cellStyle name="표준 27 176" xfId="11421"/>
    <cellStyle name="표준 27 177" xfId="11422"/>
    <cellStyle name="표준 27 178" xfId="11423"/>
    <cellStyle name="표준 27 179" xfId="11424"/>
    <cellStyle name="표준 27 18" xfId="11425"/>
    <cellStyle name="표준 27 180" xfId="11426"/>
    <cellStyle name="표준 27 181" xfId="11427"/>
    <cellStyle name="표준 27 182" xfId="11428"/>
    <cellStyle name="표준 27 183" xfId="11429"/>
    <cellStyle name="표준 27 184" xfId="11430"/>
    <cellStyle name="표준 27 185" xfId="26300"/>
    <cellStyle name="표준 27 19" xfId="11431"/>
    <cellStyle name="표준 27 2" xfId="11432"/>
    <cellStyle name="표준 27 20" xfId="11433"/>
    <cellStyle name="표준 27 21" xfId="11434"/>
    <cellStyle name="표준 27 22" xfId="11435"/>
    <cellStyle name="표준 27 23" xfId="11436"/>
    <cellStyle name="표준 27 24" xfId="11437"/>
    <cellStyle name="표준 27 25" xfId="11438"/>
    <cellStyle name="표준 27 26" xfId="11439"/>
    <cellStyle name="표준 27 27" xfId="11440"/>
    <cellStyle name="표준 27 28" xfId="11441"/>
    <cellStyle name="표준 27 29" xfId="11442"/>
    <cellStyle name="표준 27 3" xfId="11443"/>
    <cellStyle name="표준 27 30" xfId="11444"/>
    <cellStyle name="표준 27 31" xfId="11445"/>
    <cellStyle name="표준 27 32" xfId="11446"/>
    <cellStyle name="표준 27 33" xfId="11447"/>
    <cellStyle name="표준 27 34" xfId="11448"/>
    <cellStyle name="표준 27 35" xfId="11449"/>
    <cellStyle name="표준 27 36" xfId="11450"/>
    <cellStyle name="표준 27 37" xfId="11451"/>
    <cellStyle name="표준 27 38" xfId="11452"/>
    <cellStyle name="표준 27 39" xfId="11453"/>
    <cellStyle name="표준 27 4" xfId="11454"/>
    <cellStyle name="표준 27 40" xfId="11455"/>
    <cellStyle name="표준 27 41" xfId="11456"/>
    <cellStyle name="표준 27 42" xfId="11457"/>
    <cellStyle name="표준 27 43" xfId="11458"/>
    <cellStyle name="표준 27 44" xfId="11459"/>
    <cellStyle name="표준 27 45" xfId="11460"/>
    <cellStyle name="표준 27 46" xfId="11461"/>
    <cellStyle name="표준 27 47" xfId="11462"/>
    <cellStyle name="표준 27 48" xfId="11463"/>
    <cellStyle name="표준 27 49" xfId="11464"/>
    <cellStyle name="표준 27 5" xfId="11465"/>
    <cellStyle name="표준 27 50" xfId="11466"/>
    <cellStyle name="표준 27 51" xfId="11467"/>
    <cellStyle name="표준 27 52" xfId="11468"/>
    <cellStyle name="표준 27 53" xfId="11469"/>
    <cellStyle name="표준 27 54" xfId="11470"/>
    <cellStyle name="표준 27 55" xfId="11471"/>
    <cellStyle name="표준 27 56" xfId="11472"/>
    <cellStyle name="표준 27 57" xfId="11473"/>
    <cellStyle name="표준 27 58" xfId="11474"/>
    <cellStyle name="표준 27 59" xfId="11475"/>
    <cellStyle name="표준 27 6" xfId="11476"/>
    <cellStyle name="표준 27 60" xfId="11477"/>
    <cellStyle name="표준 27 61" xfId="11478"/>
    <cellStyle name="표준 27 62" xfId="11479"/>
    <cellStyle name="표준 27 63" xfId="11480"/>
    <cellStyle name="표준 27 64" xfId="11481"/>
    <cellStyle name="표준 27 65" xfId="11482"/>
    <cellStyle name="표준 27 66" xfId="11483"/>
    <cellStyle name="표준 27 67" xfId="11484"/>
    <cellStyle name="표준 27 68" xfId="11485"/>
    <cellStyle name="표준 27 69" xfId="11486"/>
    <cellStyle name="표준 27 7" xfId="11487"/>
    <cellStyle name="표준 27 70" xfId="11488"/>
    <cellStyle name="표준 27 71" xfId="11489"/>
    <cellStyle name="표준 27 72" xfId="11490"/>
    <cellStyle name="표준 27 73" xfId="11491"/>
    <cellStyle name="표준 27 74" xfId="11492"/>
    <cellStyle name="표준 27 75" xfId="11493"/>
    <cellStyle name="표준 27 76" xfId="11494"/>
    <cellStyle name="표준 27 77" xfId="11495"/>
    <cellStyle name="표준 27 78" xfId="11496"/>
    <cellStyle name="표준 27 79" xfId="11497"/>
    <cellStyle name="표준 27 8" xfId="11498"/>
    <cellStyle name="표준 27 80" xfId="11499"/>
    <cellStyle name="표준 27 81" xfId="11500"/>
    <cellStyle name="표준 27 82" xfId="11501"/>
    <cellStyle name="표준 27 83" xfId="11502"/>
    <cellStyle name="표준 27 84" xfId="11503"/>
    <cellStyle name="표준 27 85" xfId="11504"/>
    <cellStyle name="표준 27 86" xfId="11505"/>
    <cellStyle name="표준 27 87" xfId="11506"/>
    <cellStyle name="표준 27 88" xfId="11507"/>
    <cellStyle name="표준 27 89" xfId="11508"/>
    <cellStyle name="표준 27 9" xfId="11509"/>
    <cellStyle name="표준 27 90" xfId="11510"/>
    <cellStyle name="표준 27 91" xfId="11511"/>
    <cellStyle name="표준 27 92" xfId="11512"/>
    <cellStyle name="표준 27 93" xfId="11513"/>
    <cellStyle name="표준 27 94" xfId="11514"/>
    <cellStyle name="표준 27 95" xfId="11515"/>
    <cellStyle name="표준 27 96" xfId="11516"/>
    <cellStyle name="표준 27 97" xfId="11517"/>
    <cellStyle name="표준 27 98" xfId="11518"/>
    <cellStyle name="표준 27 99" xfId="11519"/>
    <cellStyle name="표준 28" xfId="11520"/>
    <cellStyle name="표준 28 10" xfId="11521"/>
    <cellStyle name="표준 28 100" xfId="11522"/>
    <cellStyle name="표준 28 101" xfId="11523"/>
    <cellStyle name="표준 28 102" xfId="11524"/>
    <cellStyle name="표준 28 103" xfId="11525"/>
    <cellStyle name="표준 28 104" xfId="11526"/>
    <cellStyle name="표준 28 105" xfId="11527"/>
    <cellStyle name="표준 28 106" xfId="11528"/>
    <cellStyle name="표준 28 107" xfId="11529"/>
    <cellStyle name="표준 28 108" xfId="11530"/>
    <cellStyle name="표준 28 109" xfId="11531"/>
    <cellStyle name="표준 28 11" xfId="11532"/>
    <cellStyle name="표준 28 110" xfId="11533"/>
    <cellStyle name="표준 28 111" xfId="11534"/>
    <cellStyle name="표준 28 112" xfId="11535"/>
    <cellStyle name="표준 28 113" xfId="11536"/>
    <cellStyle name="표준 28 114" xfId="11537"/>
    <cellStyle name="표준 28 115" xfId="11538"/>
    <cellStyle name="표준 28 116" xfId="11539"/>
    <cellStyle name="표준 28 117" xfId="11540"/>
    <cellStyle name="표준 28 118" xfId="11541"/>
    <cellStyle name="표준 28 119" xfId="11542"/>
    <cellStyle name="표준 28 12" xfId="11543"/>
    <cellStyle name="표준 28 120" xfId="11544"/>
    <cellStyle name="표준 28 121" xfId="11545"/>
    <cellStyle name="표준 28 122" xfId="11546"/>
    <cellStyle name="표준 28 123" xfId="11547"/>
    <cellStyle name="표준 28 124" xfId="11548"/>
    <cellStyle name="표준 28 125" xfId="11549"/>
    <cellStyle name="표준 28 126" xfId="11550"/>
    <cellStyle name="표준 28 127" xfId="11551"/>
    <cellStyle name="표준 28 128" xfId="11552"/>
    <cellStyle name="표준 28 129" xfId="11553"/>
    <cellStyle name="표준 28 13" xfId="11554"/>
    <cellStyle name="표준 28 130" xfId="11555"/>
    <cellStyle name="표준 28 131" xfId="11556"/>
    <cellStyle name="표준 28 132" xfId="11557"/>
    <cellStyle name="표준 28 133" xfId="11558"/>
    <cellStyle name="표준 28 134" xfId="11559"/>
    <cellStyle name="표준 28 135" xfId="11560"/>
    <cellStyle name="표준 28 136" xfId="11561"/>
    <cellStyle name="표준 28 137" xfId="11562"/>
    <cellStyle name="표준 28 138" xfId="11563"/>
    <cellStyle name="표준 28 139" xfId="11564"/>
    <cellStyle name="표준 28 14" xfId="11565"/>
    <cellStyle name="표준 28 140" xfId="11566"/>
    <cellStyle name="표준 28 141" xfId="11567"/>
    <cellStyle name="표준 28 142" xfId="11568"/>
    <cellStyle name="표준 28 143" xfId="11569"/>
    <cellStyle name="표준 28 144" xfId="11570"/>
    <cellStyle name="표준 28 145" xfId="11571"/>
    <cellStyle name="표준 28 146" xfId="11572"/>
    <cellStyle name="표준 28 147" xfId="11573"/>
    <cellStyle name="표준 28 148" xfId="11574"/>
    <cellStyle name="표준 28 149" xfId="11575"/>
    <cellStyle name="표준 28 15" xfId="11576"/>
    <cellStyle name="표준 28 150" xfId="11577"/>
    <cellStyle name="표준 28 151" xfId="11578"/>
    <cellStyle name="표준 28 152" xfId="11579"/>
    <cellStyle name="표준 28 153" xfId="11580"/>
    <cellStyle name="표준 28 154" xfId="11581"/>
    <cellStyle name="표준 28 155" xfId="11582"/>
    <cellStyle name="표준 28 156" xfId="11583"/>
    <cellStyle name="표준 28 157" xfId="11584"/>
    <cellStyle name="표준 28 158" xfId="11585"/>
    <cellStyle name="표준 28 159" xfId="11586"/>
    <cellStyle name="표준 28 16" xfId="11587"/>
    <cellStyle name="표준 28 160" xfId="11588"/>
    <cellStyle name="표준 28 161" xfId="11589"/>
    <cellStyle name="표준 28 162" xfId="11590"/>
    <cellStyle name="표준 28 163" xfId="11591"/>
    <cellStyle name="표준 28 164" xfId="11592"/>
    <cellStyle name="표준 28 165" xfId="11593"/>
    <cellStyle name="표준 28 166" xfId="11594"/>
    <cellStyle name="표준 28 167" xfId="11595"/>
    <cellStyle name="표준 28 168" xfId="11596"/>
    <cellStyle name="표준 28 169" xfId="11597"/>
    <cellStyle name="표준 28 17" xfId="11598"/>
    <cellStyle name="표준 28 170" xfId="11599"/>
    <cellStyle name="표준 28 171" xfId="11600"/>
    <cellStyle name="표준 28 172" xfId="11601"/>
    <cellStyle name="표준 28 173" xfId="11602"/>
    <cellStyle name="표준 28 174" xfId="11603"/>
    <cellStyle name="표준 28 175" xfId="11604"/>
    <cellStyle name="표준 28 176" xfId="11605"/>
    <cellStyle name="표준 28 177" xfId="11606"/>
    <cellStyle name="표준 28 178" xfId="11607"/>
    <cellStyle name="표준 28 179" xfId="11608"/>
    <cellStyle name="표준 28 18" xfId="11609"/>
    <cellStyle name="표준 28 180" xfId="11610"/>
    <cellStyle name="표준 28 181" xfId="11611"/>
    <cellStyle name="표준 28 182" xfId="11612"/>
    <cellStyle name="표준 28 183" xfId="11613"/>
    <cellStyle name="표준 28 19" xfId="11614"/>
    <cellStyle name="표준 28 2" xfId="11615"/>
    <cellStyle name="표준 28 20" xfId="11616"/>
    <cellStyle name="표준 28 21" xfId="11617"/>
    <cellStyle name="표준 28 22" xfId="11618"/>
    <cellStyle name="표준 28 23" xfId="11619"/>
    <cellStyle name="표준 28 24" xfId="11620"/>
    <cellStyle name="표준 28 25" xfId="11621"/>
    <cellStyle name="표준 28 26" xfId="11622"/>
    <cellStyle name="표준 28 27" xfId="11623"/>
    <cellStyle name="표준 28 28" xfId="11624"/>
    <cellStyle name="표준 28 29" xfId="11625"/>
    <cellStyle name="표준 28 3" xfId="11626"/>
    <cellStyle name="표준 28 30" xfId="11627"/>
    <cellStyle name="표준 28 31" xfId="11628"/>
    <cellStyle name="표준 28 32" xfId="11629"/>
    <cellStyle name="표준 28 33" xfId="11630"/>
    <cellStyle name="표준 28 34" xfId="11631"/>
    <cellStyle name="표준 28 35" xfId="11632"/>
    <cellStyle name="표준 28 36" xfId="11633"/>
    <cellStyle name="표준 28 37" xfId="11634"/>
    <cellStyle name="표준 28 38" xfId="11635"/>
    <cellStyle name="표준 28 39" xfId="11636"/>
    <cellStyle name="표준 28 4" xfId="11637"/>
    <cellStyle name="표준 28 40" xfId="11638"/>
    <cellStyle name="표준 28 41" xfId="11639"/>
    <cellStyle name="표준 28 42" xfId="11640"/>
    <cellStyle name="표준 28 43" xfId="11641"/>
    <cellStyle name="표준 28 44" xfId="11642"/>
    <cellStyle name="표준 28 45" xfId="11643"/>
    <cellStyle name="표준 28 46" xfId="11644"/>
    <cellStyle name="표준 28 47" xfId="11645"/>
    <cellStyle name="표준 28 48" xfId="11646"/>
    <cellStyle name="표준 28 49" xfId="11647"/>
    <cellStyle name="표준 28 5" xfId="11648"/>
    <cellStyle name="표준 28 50" xfId="11649"/>
    <cellStyle name="표준 28 51" xfId="11650"/>
    <cellStyle name="표준 28 52" xfId="11651"/>
    <cellStyle name="표준 28 53" xfId="11652"/>
    <cellStyle name="표준 28 54" xfId="11653"/>
    <cellStyle name="표준 28 55" xfId="11654"/>
    <cellStyle name="표준 28 56" xfId="11655"/>
    <cellStyle name="표준 28 57" xfId="11656"/>
    <cellStyle name="표준 28 58" xfId="11657"/>
    <cellStyle name="표준 28 59" xfId="11658"/>
    <cellStyle name="표준 28 6" xfId="11659"/>
    <cellStyle name="표준 28 60" xfId="11660"/>
    <cellStyle name="표준 28 61" xfId="11661"/>
    <cellStyle name="표준 28 62" xfId="11662"/>
    <cellStyle name="표준 28 63" xfId="11663"/>
    <cellStyle name="표준 28 64" xfId="11664"/>
    <cellStyle name="표준 28 65" xfId="11665"/>
    <cellStyle name="표준 28 66" xfId="11666"/>
    <cellStyle name="표준 28 67" xfId="11667"/>
    <cellStyle name="표준 28 68" xfId="11668"/>
    <cellStyle name="표준 28 69" xfId="11669"/>
    <cellStyle name="표준 28 7" xfId="11670"/>
    <cellStyle name="표준 28 70" xfId="11671"/>
    <cellStyle name="표준 28 71" xfId="11672"/>
    <cellStyle name="표준 28 72" xfId="11673"/>
    <cellStyle name="표준 28 73" xfId="11674"/>
    <cellStyle name="표준 28 74" xfId="11675"/>
    <cellStyle name="표준 28 75" xfId="11676"/>
    <cellStyle name="표준 28 76" xfId="11677"/>
    <cellStyle name="표준 28 77" xfId="11678"/>
    <cellStyle name="표준 28 78" xfId="11679"/>
    <cellStyle name="표준 28 79" xfId="11680"/>
    <cellStyle name="표준 28 8" xfId="11681"/>
    <cellStyle name="표준 28 80" xfId="11682"/>
    <cellStyle name="표준 28 81" xfId="11683"/>
    <cellStyle name="표준 28 82" xfId="11684"/>
    <cellStyle name="표준 28 83" xfId="11685"/>
    <cellStyle name="표준 28 84" xfId="11686"/>
    <cellStyle name="표준 28 85" xfId="11687"/>
    <cellStyle name="표준 28 86" xfId="11688"/>
    <cellStyle name="표준 28 87" xfId="11689"/>
    <cellStyle name="표준 28 88" xfId="11690"/>
    <cellStyle name="표준 28 89" xfId="11691"/>
    <cellStyle name="표준 28 9" xfId="11692"/>
    <cellStyle name="표준 28 90" xfId="11693"/>
    <cellStyle name="표준 28 91" xfId="11694"/>
    <cellStyle name="표준 28 92" xfId="11695"/>
    <cellStyle name="표준 28 93" xfId="11696"/>
    <cellStyle name="표준 28 94" xfId="11697"/>
    <cellStyle name="표준 28 95" xfId="11698"/>
    <cellStyle name="표준 28 96" xfId="11699"/>
    <cellStyle name="표준 28 97" xfId="11700"/>
    <cellStyle name="표준 28 98" xfId="11701"/>
    <cellStyle name="표준 28 99" xfId="11702"/>
    <cellStyle name="표준 29" xfId="11703"/>
    <cellStyle name="표준 29 10" xfId="11704"/>
    <cellStyle name="표준 29 100" xfId="11705"/>
    <cellStyle name="표준 29 101" xfId="11706"/>
    <cellStyle name="표준 29 102" xfId="11707"/>
    <cellStyle name="표준 29 103" xfId="11708"/>
    <cellStyle name="표준 29 104" xfId="11709"/>
    <cellStyle name="표준 29 105" xfId="11710"/>
    <cellStyle name="표준 29 106" xfId="11711"/>
    <cellStyle name="표준 29 107" xfId="11712"/>
    <cellStyle name="표준 29 108" xfId="11713"/>
    <cellStyle name="표준 29 109" xfId="11714"/>
    <cellStyle name="표준 29 11" xfId="11715"/>
    <cellStyle name="표준 29 110" xfId="11716"/>
    <cellStyle name="표준 29 111" xfId="11717"/>
    <cellStyle name="표준 29 112" xfId="11718"/>
    <cellStyle name="표준 29 113" xfId="11719"/>
    <cellStyle name="표준 29 114" xfId="11720"/>
    <cellStyle name="표준 29 115" xfId="11721"/>
    <cellStyle name="표준 29 116" xfId="11722"/>
    <cellStyle name="표준 29 117" xfId="11723"/>
    <cellStyle name="표준 29 118" xfId="11724"/>
    <cellStyle name="표준 29 119" xfId="11725"/>
    <cellStyle name="표준 29 12" xfId="11726"/>
    <cellStyle name="표준 29 120" xfId="11727"/>
    <cellStyle name="표준 29 121" xfId="11728"/>
    <cellStyle name="표준 29 122" xfId="11729"/>
    <cellStyle name="표준 29 123" xfId="11730"/>
    <cellStyle name="표준 29 124" xfId="11731"/>
    <cellStyle name="표준 29 125" xfId="11732"/>
    <cellStyle name="표준 29 126" xfId="11733"/>
    <cellStyle name="표준 29 127" xfId="11734"/>
    <cellStyle name="표준 29 128" xfId="11735"/>
    <cellStyle name="표준 29 129" xfId="11736"/>
    <cellStyle name="표준 29 13" xfId="11737"/>
    <cellStyle name="표준 29 130" xfId="11738"/>
    <cellStyle name="표준 29 131" xfId="11739"/>
    <cellStyle name="표준 29 132" xfId="11740"/>
    <cellStyle name="표준 29 133" xfId="11741"/>
    <cellStyle name="표준 29 134" xfId="11742"/>
    <cellStyle name="표준 29 135" xfId="11743"/>
    <cellStyle name="표준 29 136" xfId="11744"/>
    <cellStyle name="표준 29 137" xfId="11745"/>
    <cellStyle name="표준 29 138" xfId="11746"/>
    <cellStyle name="표준 29 139" xfId="11747"/>
    <cellStyle name="표준 29 14" xfId="11748"/>
    <cellStyle name="표준 29 140" xfId="11749"/>
    <cellStyle name="표준 29 141" xfId="11750"/>
    <cellStyle name="표준 29 142" xfId="11751"/>
    <cellStyle name="표준 29 143" xfId="11752"/>
    <cellStyle name="표준 29 144" xfId="11753"/>
    <cellStyle name="표준 29 145" xfId="11754"/>
    <cellStyle name="표준 29 146" xfId="11755"/>
    <cellStyle name="표준 29 147" xfId="11756"/>
    <cellStyle name="표준 29 148" xfId="11757"/>
    <cellStyle name="표준 29 149" xfId="11758"/>
    <cellStyle name="표준 29 15" xfId="11759"/>
    <cellStyle name="표준 29 150" xfId="11760"/>
    <cellStyle name="표준 29 151" xfId="11761"/>
    <cellStyle name="표준 29 152" xfId="11762"/>
    <cellStyle name="표준 29 153" xfId="11763"/>
    <cellStyle name="표준 29 154" xfId="11764"/>
    <cellStyle name="표준 29 155" xfId="11765"/>
    <cellStyle name="표준 29 156" xfId="11766"/>
    <cellStyle name="표준 29 157" xfId="11767"/>
    <cellStyle name="표준 29 158" xfId="11768"/>
    <cellStyle name="표준 29 159" xfId="11769"/>
    <cellStyle name="표준 29 16" xfId="11770"/>
    <cellStyle name="표준 29 160" xfId="11771"/>
    <cellStyle name="표준 29 161" xfId="11772"/>
    <cellStyle name="표준 29 162" xfId="11773"/>
    <cellStyle name="표준 29 163" xfId="11774"/>
    <cellStyle name="표준 29 164" xfId="11775"/>
    <cellStyle name="표준 29 165" xfId="11776"/>
    <cellStyle name="표준 29 166" xfId="11777"/>
    <cellStyle name="표준 29 167" xfId="11778"/>
    <cellStyle name="표준 29 168" xfId="11779"/>
    <cellStyle name="표준 29 169" xfId="11780"/>
    <cellStyle name="표준 29 17" xfId="11781"/>
    <cellStyle name="표준 29 170" xfId="11782"/>
    <cellStyle name="표준 29 171" xfId="11783"/>
    <cellStyle name="표준 29 172" xfId="11784"/>
    <cellStyle name="표준 29 173" xfId="11785"/>
    <cellStyle name="표준 29 174" xfId="11786"/>
    <cellStyle name="표준 29 175" xfId="11787"/>
    <cellStyle name="표준 29 176" xfId="11788"/>
    <cellStyle name="표준 29 177" xfId="11789"/>
    <cellStyle name="표준 29 178" xfId="11790"/>
    <cellStyle name="표준 29 179" xfId="11791"/>
    <cellStyle name="표준 29 18" xfId="11792"/>
    <cellStyle name="표준 29 180" xfId="11793"/>
    <cellStyle name="표준 29 181" xfId="11794"/>
    <cellStyle name="표준 29 182" xfId="11795"/>
    <cellStyle name="표준 29 183" xfId="11796"/>
    <cellStyle name="표준 29 19" xfId="11797"/>
    <cellStyle name="표준 29 2" xfId="11798"/>
    <cellStyle name="표준 29 20" xfId="11799"/>
    <cellStyle name="표준 29 21" xfId="11800"/>
    <cellStyle name="표준 29 22" xfId="11801"/>
    <cellStyle name="표준 29 23" xfId="11802"/>
    <cellStyle name="표준 29 24" xfId="11803"/>
    <cellStyle name="표준 29 25" xfId="11804"/>
    <cellStyle name="표준 29 26" xfId="11805"/>
    <cellStyle name="표준 29 27" xfId="11806"/>
    <cellStyle name="표준 29 28" xfId="11807"/>
    <cellStyle name="표준 29 29" xfId="11808"/>
    <cellStyle name="표준 29 3" xfId="11809"/>
    <cellStyle name="표준 29 3 2" xfId="26301"/>
    <cellStyle name="표준 29 30" xfId="11810"/>
    <cellStyle name="표준 29 31" xfId="11811"/>
    <cellStyle name="표준 29 32" xfId="11812"/>
    <cellStyle name="표준 29 33" xfId="11813"/>
    <cellStyle name="표준 29 34" xfId="11814"/>
    <cellStyle name="표준 29 35" xfId="11815"/>
    <cellStyle name="표준 29 36" xfId="11816"/>
    <cellStyle name="표준 29 37" xfId="11817"/>
    <cellStyle name="표준 29 38" xfId="11818"/>
    <cellStyle name="표준 29 39" xfId="11819"/>
    <cellStyle name="표준 29 4" xfId="11820"/>
    <cellStyle name="표준 29 40" xfId="11821"/>
    <cellStyle name="표준 29 41" xfId="11822"/>
    <cellStyle name="표준 29 42" xfId="11823"/>
    <cellStyle name="표준 29 43" xfId="11824"/>
    <cellStyle name="표준 29 44" xfId="11825"/>
    <cellStyle name="표준 29 45" xfId="11826"/>
    <cellStyle name="표준 29 46" xfId="11827"/>
    <cellStyle name="표준 29 47" xfId="11828"/>
    <cellStyle name="표준 29 48" xfId="11829"/>
    <cellStyle name="표준 29 49" xfId="11830"/>
    <cellStyle name="표준 29 5" xfId="11831"/>
    <cellStyle name="표준 29 50" xfId="11832"/>
    <cellStyle name="표준 29 51" xfId="11833"/>
    <cellStyle name="표준 29 52" xfId="11834"/>
    <cellStyle name="표준 29 53" xfId="11835"/>
    <cellStyle name="표준 29 54" xfId="11836"/>
    <cellStyle name="표준 29 55" xfId="11837"/>
    <cellStyle name="표준 29 56" xfId="11838"/>
    <cellStyle name="표준 29 57" xfId="11839"/>
    <cellStyle name="표준 29 58" xfId="11840"/>
    <cellStyle name="표준 29 59" xfId="11841"/>
    <cellStyle name="표준 29 6" xfId="11842"/>
    <cellStyle name="표준 29 6 2" xfId="26302"/>
    <cellStyle name="표준 29 60" xfId="11843"/>
    <cellStyle name="표준 29 61" xfId="11844"/>
    <cellStyle name="표준 29 62" xfId="11845"/>
    <cellStyle name="표준 29 63" xfId="11846"/>
    <cellStyle name="표준 29 64" xfId="11847"/>
    <cellStyle name="표준 29 65" xfId="11848"/>
    <cellStyle name="표준 29 66" xfId="11849"/>
    <cellStyle name="표준 29 67" xfId="11850"/>
    <cellStyle name="표준 29 68" xfId="11851"/>
    <cellStyle name="표준 29 69" xfId="11852"/>
    <cellStyle name="표준 29 7" xfId="11853"/>
    <cellStyle name="표준 29 70" xfId="11854"/>
    <cellStyle name="표준 29 71" xfId="11855"/>
    <cellStyle name="표준 29 72" xfId="11856"/>
    <cellStyle name="표준 29 73" xfId="11857"/>
    <cellStyle name="표준 29 74" xfId="11858"/>
    <cellStyle name="표준 29 75" xfId="11859"/>
    <cellStyle name="표준 29 76" xfId="11860"/>
    <cellStyle name="표준 29 77" xfId="11861"/>
    <cellStyle name="표준 29 78" xfId="11862"/>
    <cellStyle name="표준 29 79" xfId="11863"/>
    <cellStyle name="표준 29 8" xfId="11864"/>
    <cellStyle name="표준 29 80" xfId="11865"/>
    <cellStyle name="표준 29 81" xfId="11866"/>
    <cellStyle name="표준 29 82" xfId="11867"/>
    <cellStyle name="표준 29 83" xfId="11868"/>
    <cellStyle name="표준 29 84" xfId="11869"/>
    <cellStyle name="표준 29 85" xfId="11870"/>
    <cellStyle name="표준 29 86" xfId="11871"/>
    <cellStyle name="표준 29 87" xfId="11872"/>
    <cellStyle name="표준 29 88" xfId="11873"/>
    <cellStyle name="표준 29 89" xfId="11874"/>
    <cellStyle name="표준 29 9" xfId="11875"/>
    <cellStyle name="표준 29 90" xfId="11876"/>
    <cellStyle name="표준 29 91" xfId="11877"/>
    <cellStyle name="표준 29 92" xfId="11878"/>
    <cellStyle name="표준 29 93" xfId="11879"/>
    <cellStyle name="표준 29 94" xfId="11880"/>
    <cellStyle name="표준 29 95" xfId="11881"/>
    <cellStyle name="표준 29 96" xfId="11882"/>
    <cellStyle name="표준 29 97" xfId="11883"/>
    <cellStyle name="표준 29 98" xfId="11884"/>
    <cellStyle name="표준 29 99" xfId="11885"/>
    <cellStyle name="표준 3" xfId="11886"/>
    <cellStyle name="표준 3 10" xfId="11887"/>
    <cellStyle name="표준 3 100" xfId="11888"/>
    <cellStyle name="표준 3 101" xfId="11889"/>
    <cellStyle name="표준 3 102" xfId="11890"/>
    <cellStyle name="표준 3 103" xfId="11891"/>
    <cellStyle name="표준 3 104" xfId="11892"/>
    <cellStyle name="표준 3 105" xfId="11893"/>
    <cellStyle name="표준 3 106" xfId="11894"/>
    <cellStyle name="표준 3 107" xfId="11895"/>
    <cellStyle name="표준 3 108" xfId="11896"/>
    <cellStyle name="표준 3 109" xfId="11897"/>
    <cellStyle name="표준 3 11" xfId="11898"/>
    <cellStyle name="표준 3 110" xfId="11899"/>
    <cellStyle name="표준 3 111" xfId="11900"/>
    <cellStyle name="표준 3 112" xfId="11901"/>
    <cellStyle name="표준 3 113" xfId="11902"/>
    <cellStyle name="표준 3 114" xfId="11903"/>
    <cellStyle name="표준 3 115" xfId="11904"/>
    <cellStyle name="표준 3 116" xfId="11905"/>
    <cellStyle name="표준 3 117" xfId="11906"/>
    <cellStyle name="표준 3 118" xfId="11907"/>
    <cellStyle name="표준 3 119" xfId="11908"/>
    <cellStyle name="표준 3 12" xfId="11909"/>
    <cellStyle name="표준 3 120" xfId="11910"/>
    <cellStyle name="표준 3 121" xfId="11911"/>
    <cellStyle name="표준 3 122" xfId="11912"/>
    <cellStyle name="표준 3 123" xfId="11913"/>
    <cellStyle name="표준 3 124" xfId="11914"/>
    <cellStyle name="표준 3 125" xfId="11915"/>
    <cellStyle name="표준 3 126" xfId="11916"/>
    <cellStyle name="표준 3 127" xfId="11917"/>
    <cellStyle name="표준 3 128" xfId="11918"/>
    <cellStyle name="표준 3 129" xfId="11919"/>
    <cellStyle name="표준 3 13" xfId="11920"/>
    <cellStyle name="표준 3 130" xfId="11921"/>
    <cellStyle name="표준 3 131" xfId="11922"/>
    <cellStyle name="표준 3 132" xfId="11923"/>
    <cellStyle name="표준 3 133" xfId="11924"/>
    <cellStyle name="표준 3 134" xfId="11925"/>
    <cellStyle name="표준 3 135" xfId="11926"/>
    <cellStyle name="표준 3 136" xfId="11927"/>
    <cellStyle name="표준 3 137" xfId="11928"/>
    <cellStyle name="표준 3 138" xfId="11929"/>
    <cellStyle name="표준 3 139" xfId="11930"/>
    <cellStyle name="표준 3 14" xfId="11931"/>
    <cellStyle name="표준 3 140" xfId="11932"/>
    <cellStyle name="표준 3 141" xfId="11933"/>
    <cellStyle name="표준 3 142" xfId="11934"/>
    <cellStyle name="표준 3 143" xfId="11935"/>
    <cellStyle name="표준 3 144" xfId="11936"/>
    <cellStyle name="표준 3 145" xfId="11937"/>
    <cellStyle name="표준 3 146" xfId="11938"/>
    <cellStyle name="표준 3 147" xfId="11939"/>
    <cellStyle name="표준 3 148" xfId="11940"/>
    <cellStyle name="표준 3 149" xfId="11941"/>
    <cellStyle name="표준 3 15" xfId="11942"/>
    <cellStyle name="표준 3 150" xfId="11943"/>
    <cellStyle name="표준 3 151" xfId="11944"/>
    <cellStyle name="표준 3 152" xfId="11945"/>
    <cellStyle name="표준 3 153" xfId="11946"/>
    <cellStyle name="표준 3 154" xfId="11947"/>
    <cellStyle name="표준 3 155" xfId="11948"/>
    <cellStyle name="표준 3 156" xfId="11949"/>
    <cellStyle name="표준 3 157" xfId="11950"/>
    <cellStyle name="표준 3 158" xfId="11951"/>
    <cellStyle name="표준 3 159" xfId="11952"/>
    <cellStyle name="표준 3 16" xfId="11953"/>
    <cellStyle name="표준 3 160" xfId="11954"/>
    <cellStyle name="표준 3 161" xfId="11955"/>
    <cellStyle name="표준 3 162" xfId="11956"/>
    <cellStyle name="표준 3 163" xfId="11957"/>
    <cellStyle name="표준 3 164" xfId="11958"/>
    <cellStyle name="표준 3 165" xfId="11959"/>
    <cellStyle name="표준 3 166" xfId="11960"/>
    <cellStyle name="표준 3 167" xfId="11961"/>
    <cellStyle name="표준 3 168" xfId="11962"/>
    <cellStyle name="표준 3 169" xfId="11963"/>
    <cellStyle name="표준 3 17" xfId="11964"/>
    <cellStyle name="표준 3 170" xfId="11965"/>
    <cellStyle name="표준 3 171" xfId="11966"/>
    <cellStyle name="표준 3 172" xfId="11967"/>
    <cellStyle name="표준 3 173" xfId="11968"/>
    <cellStyle name="표준 3 174" xfId="11969"/>
    <cellStyle name="표준 3 175" xfId="11970"/>
    <cellStyle name="표준 3 176" xfId="11971"/>
    <cellStyle name="표준 3 177" xfId="11972"/>
    <cellStyle name="표준 3 178" xfId="11973"/>
    <cellStyle name="표준 3 179" xfId="11974"/>
    <cellStyle name="표준 3 18" xfId="11975"/>
    <cellStyle name="표준 3 180" xfId="11976"/>
    <cellStyle name="표준 3 181" xfId="11977"/>
    <cellStyle name="표준 3 182" xfId="11978"/>
    <cellStyle name="표준 3 183" xfId="11979"/>
    <cellStyle name="표준 3 184" xfId="26303"/>
    <cellStyle name="표준 3 185" xfId="26664"/>
    <cellStyle name="표준 3 186" xfId="26705"/>
    <cellStyle name="표준 3 186 2" xfId="26750"/>
    <cellStyle name="표준 3 186 2 2" xfId="26873"/>
    <cellStyle name="표준 3 186 3" xfId="26832"/>
    <cellStyle name="표준 3 187" xfId="26657"/>
    <cellStyle name="표준 3 188" xfId="26791"/>
    <cellStyle name="표준 3 19" xfId="11980"/>
    <cellStyle name="표준 3 2" xfId="11981"/>
    <cellStyle name="표준 3 2 2" xfId="11982"/>
    <cellStyle name="표준 3 2 3" xfId="11983"/>
    <cellStyle name="표준 3 2 4" xfId="26304"/>
    <cellStyle name="표준 3 20" xfId="11984"/>
    <cellStyle name="표준 3 21" xfId="11985"/>
    <cellStyle name="표준 3 22" xfId="11986"/>
    <cellStyle name="표준 3 23" xfId="11987"/>
    <cellStyle name="표준 3 24" xfId="11988"/>
    <cellStyle name="표준 3 25" xfId="11989"/>
    <cellStyle name="표준 3 26" xfId="11990"/>
    <cellStyle name="표준 3 27" xfId="11991"/>
    <cellStyle name="표준 3 28" xfId="11992"/>
    <cellStyle name="표준 3 29" xfId="11993"/>
    <cellStyle name="표준 3 3" xfId="11994"/>
    <cellStyle name="표준 3 3 2" xfId="11995"/>
    <cellStyle name="표준 3 30" xfId="11996"/>
    <cellStyle name="표준 3 31" xfId="11997"/>
    <cellStyle name="표준 3 32" xfId="11998"/>
    <cellStyle name="표준 3 33" xfId="11999"/>
    <cellStyle name="표준 3 34" xfId="12000"/>
    <cellStyle name="표준 3 35" xfId="12001"/>
    <cellStyle name="표준 3 36" xfId="12002"/>
    <cellStyle name="표준 3 37" xfId="12003"/>
    <cellStyle name="표준 3 38" xfId="12004"/>
    <cellStyle name="표준 3 39" xfId="12005"/>
    <cellStyle name="표준 3 4" xfId="12006"/>
    <cellStyle name="표준 3 4 2" xfId="12007"/>
    <cellStyle name="표준 3 40" xfId="12008"/>
    <cellStyle name="표준 3 41" xfId="12009"/>
    <cellStyle name="표준 3 42" xfId="12010"/>
    <cellStyle name="표준 3 43" xfId="12011"/>
    <cellStyle name="표준 3 44" xfId="12012"/>
    <cellStyle name="표준 3 45" xfId="12013"/>
    <cellStyle name="표준 3 46" xfId="12014"/>
    <cellStyle name="표준 3 47" xfId="12015"/>
    <cellStyle name="표준 3 48" xfId="12016"/>
    <cellStyle name="표준 3 49" xfId="12017"/>
    <cellStyle name="표준 3 5" xfId="12018"/>
    <cellStyle name="표준 3 50" xfId="12019"/>
    <cellStyle name="표준 3 51" xfId="12020"/>
    <cellStyle name="표준 3 52" xfId="12021"/>
    <cellStyle name="표준 3 53" xfId="12022"/>
    <cellStyle name="표준 3 54" xfId="12023"/>
    <cellStyle name="표준 3 55" xfId="12024"/>
    <cellStyle name="표준 3 56" xfId="12025"/>
    <cellStyle name="표준 3 57" xfId="12026"/>
    <cellStyle name="표준 3 58" xfId="12027"/>
    <cellStyle name="표준 3 59" xfId="12028"/>
    <cellStyle name="표준 3 6" xfId="12029"/>
    <cellStyle name="표준 3 60" xfId="12030"/>
    <cellStyle name="표준 3 61" xfId="12031"/>
    <cellStyle name="표준 3 62" xfId="12032"/>
    <cellStyle name="표준 3 63" xfId="12033"/>
    <cellStyle name="표준 3 64" xfId="12034"/>
    <cellStyle name="표준 3 65" xfId="12035"/>
    <cellStyle name="표준 3 66" xfId="12036"/>
    <cellStyle name="표준 3 67" xfId="12037"/>
    <cellStyle name="표준 3 68" xfId="12038"/>
    <cellStyle name="표준 3 69" xfId="12039"/>
    <cellStyle name="표준 3 7" xfId="12040"/>
    <cellStyle name="표준 3 70" xfId="12041"/>
    <cellStyle name="표준 3 71" xfId="12042"/>
    <cellStyle name="표준 3 72" xfId="12043"/>
    <cellStyle name="표준 3 73" xfId="12044"/>
    <cellStyle name="표준 3 74" xfId="12045"/>
    <cellStyle name="표준 3 75" xfId="12046"/>
    <cellStyle name="표준 3 76" xfId="12047"/>
    <cellStyle name="표준 3 77" xfId="12048"/>
    <cellStyle name="표준 3 78" xfId="12049"/>
    <cellStyle name="표준 3 79" xfId="12050"/>
    <cellStyle name="표준 3 8" xfId="12051"/>
    <cellStyle name="표준 3 80" xfId="12052"/>
    <cellStyle name="표준 3 81" xfId="12053"/>
    <cellStyle name="표준 3 82" xfId="12054"/>
    <cellStyle name="표준 3 83" xfId="12055"/>
    <cellStyle name="표준 3 84" xfId="12056"/>
    <cellStyle name="표준 3 85" xfId="12057"/>
    <cellStyle name="표준 3 86" xfId="12058"/>
    <cellStyle name="표준 3 87" xfId="12059"/>
    <cellStyle name="표준 3 88" xfId="12060"/>
    <cellStyle name="표준 3 89" xfId="12061"/>
    <cellStyle name="표준 3 9" xfId="12062"/>
    <cellStyle name="표준 3 90" xfId="12063"/>
    <cellStyle name="표준 3 91" xfId="12064"/>
    <cellStyle name="표준 3 92" xfId="12065"/>
    <cellStyle name="표준 3 93" xfId="12066"/>
    <cellStyle name="표준 3 94" xfId="12067"/>
    <cellStyle name="표준 3 95" xfId="12068"/>
    <cellStyle name="표준 3 96" xfId="12069"/>
    <cellStyle name="표준 3 97" xfId="12070"/>
    <cellStyle name="표준 3 98" xfId="12071"/>
    <cellStyle name="표준 3 99" xfId="12072"/>
    <cellStyle name="표준 30" xfId="12073"/>
    <cellStyle name="표준 30 10" xfId="12074"/>
    <cellStyle name="표준 30 100" xfId="12075"/>
    <cellStyle name="표준 30 101" xfId="12076"/>
    <cellStyle name="표준 30 102" xfId="12077"/>
    <cellStyle name="표준 30 103" xfId="12078"/>
    <cellStyle name="표준 30 104" xfId="12079"/>
    <cellStyle name="표준 30 105" xfId="12080"/>
    <cellStyle name="표준 30 106" xfId="12081"/>
    <cellStyle name="표준 30 107" xfId="12082"/>
    <cellStyle name="표준 30 108" xfId="12083"/>
    <cellStyle name="표준 30 109" xfId="12084"/>
    <cellStyle name="표준 30 11" xfId="12085"/>
    <cellStyle name="표준 30 110" xfId="12086"/>
    <cellStyle name="표준 30 111" xfId="12087"/>
    <cellStyle name="표준 30 112" xfId="12088"/>
    <cellStyle name="표준 30 113" xfId="12089"/>
    <cellStyle name="표준 30 114" xfId="12090"/>
    <cellStyle name="표준 30 115" xfId="12091"/>
    <cellStyle name="표준 30 116" xfId="12092"/>
    <cellStyle name="표준 30 117" xfId="12093"/>
    <cellStyle name="표준 30 118" xfId="12094"/>
    <cellStyle name="표준 30 119" xfId="12095"/>
    <cellStyle name="표준 30 12" xfId="12096"/>
    <cellStyle name="표준 30 120" xfId="12097"/>
    <cellStyle name="표준 30 121" xfId="12098"/>
    <cellStyle name="표준 30 122" xfId="12099"/>
    <cellStyle name="표준 30 123" xfId="12100"/>
    <cellStyle name="표준 30 124" xfId="12101"/>
    <cellStyle name="표준 30 125" xfId="12102"/>
    <cellStyle name="표준 30 126" xfId="12103"/>
    <cellStyle name="표준 30 127" xfId="12104"/>
    <cellStyle name="표준 30 128" xfId="12105"/>
    <cellStyle name="표준 30 129" xfId="12106"/>
    <cellStyle name="표준 30 13" xfId="12107"/>
    <cellStyle name="표준 30 130" xfId="12108"/>
    <cellStyle name="표준 30 131" xfId="12109"/>
    <cellStyle name="표준 30 132" xfId="12110"/>
    <cellStyle name="표준 30 133" xfId="12111"/>
    <cellStyle name="표준 30 134" xfId="12112"/>
    <cellStyle name="표준 30 135" xfId="12113"/>
    <cellStyle name="표준 30 136" xfId="12114"/>
    <cellStyle name="표준 30 137" xfId="12115"/>
    <cellStyle name="표준 30 138" xfId="12116"/>
    <cellStyle name="표준 30 139" xfId="12117"/>
    <cellStyle name="표준 30 14" xfId="12118"/>
    <cellStyle name="표준 30 140" xfId="12119"/>
    <cellStyle name="표준 30 141" xfId="12120"/>
    <cellStyle name="표준 30 142" xfId="12121"/>
    <cellStyle name="표준 30 143" xfId="12122"/>
    <cellStyle name="표준 30 144" xfId="12123"/>
    <cellStyle name="표준 30 145" xfId="12124"/>
    <cellStyle name="표준 30 146" xfId="12125"/>
    <cellStyle name="표준 30 147" xfId="12126"/>
    <cellStyle name="표준 30 148" xfId="12127"/>
    <cellStyle name="표준 30 149" xfId="12128"/>
    <cellStyle name="표준 30 15" xfId="12129"/>
    <cellStyle name="표준 30 150" xfId="12130"/>
    <cellStyle name="표준 30 151" xfId="12131"/>
    <cellStyle name="표준 30 152" xfId="12132"/>
    <cellStyle name="표준 30 153" xfId="12133"/>
    <cellStyle name="표준 30 154" xfId="12134"/>
    <cellStyle name="표준 30 155" xfId="12135"/>
    <cellStyle name="표준 30 156" xfId="12136"/>
    <cellStyle name="표준 30 157" xfId="12137"/>
    <cellStyle name="표준 30 158" xfId="12138"/>
    <cellStyle name="표준 30 159" xfId="12139"/>
    <cellStyle name="표준 30 16" xfId="12140"/>
    <cellStyle name="표준 30 160" xfId="12141"/>
    <cellStyle name="표준 30 161" xfId="12142"/>
    <cellStyle name="표준 30 162" xfId="12143"/>
    <cellStyle name="표준 30 163" xfId="12144"/>
    <cellStyle name="표준 30 164" xfId="12145"/>
    <cellStyle name="표준 30 165" xfId="12146"/>
    <cellStyle name="표준 30 166" xfId="12147"/>
    <cellStyle name="표준 30 167" xfId="12148"/>
    <cellStyle name="표준 30 168" xfId="12149"/>
    <cellStyle name="표준 30 169" xfId="12150"/>
    <cellStyle name="표준 30 17" xfId="12151"/>
    <cellStyle name="표준 30 170" xfId="12152"/>
    <cellStyle name="표준 30 171" xfId="12153"/>
    <cellStyle name="표준 30 172" xfId="12154"/>
    <cellStyle name="표준 30 173" xfId="12155"/>
    <cellStyle name="표준 30 174" xfId="12156"/>
    <cellStyle name="표준 30 175" xfId="12157"/>
    <cellStyle name="표준 30 176" xfId="12158"/>
    <cellStyle name="표준 30 177" xfId="12159"/>
    <cellStyle name="표준 30 178" xfId="12160"/>
    <cellStyle name="표준 30 179" xfId="12161"/>
    <cellStyle name="표준 30 18" xfId="12162"/>
    <cellStyle name="표준 30 180" xfId="12163"/>
    <cellStyle name="표준 30 181" xfId="12164"/>
    <cellStyle name="표준 30 182" xfId="12165"/>
    <cellStyle name="표준 30 183" xfId="12166"/>
    <cellStyle name="표준 30 19" xfId="12167"/>
    <cellStyle name="표준 30 2" xfId="12168"/>
    <cellStyle name="표준 30 2 2" xfId="26305"/>
    <cellStyle name="표준 30 20" xfId="12169"/>
    <cellStyle name="표준 30 21" xfId="12170"/>
    <cellStyle name="표준 30 22" xfId="12171"/>
    <cellStyle name="표준 30 23" xfId="12172"/>
    <cellStyle name="표준 30 24" xfId="12173"/>
    <cellStyle name="표준 30 25" xfId="12174"/>
    <cellStyle name="표준 30 26" xfId="12175"/>
    <cellStyle name="표준 30 27" xfId="12176"/>
    <cellStyle name="표준 30 28" xfId="12177"/>
    <cellStyle name="표준 30 29" xfId="12178"/>
    <cellStyle name="표준 30 3" xfId="12179"/>
    <cellStyle name="표준 30 30" xfId="12180"/>
    <cellStyle name="표준 30 31" xfId="12181"/>
    <cellStyle name="표준 30 32" xfId="12182"/>
    <cellStyle name="표준 30 33" xfId="12183"/>
    <cellStyle name="표준 30 34" xfId="12184"/>
    <cellStyle name="표준 30 35" xfId="12185"/>
    <cellStyle name="표준 30 36" xfId="12186"/>
    <cellStyle name="표준 30 37" xfId="12187"/>
    <cellStyle name="표준 30 38" xfId="12188"/>
    <cellStyle name="표준 30 39" xfId="12189"/>
    <cellStyle name="표준 30 4" xfId="12190"/>
    <cellStyle name="표준 30 40" xfId="12191"/>
    <cellStyle name="표준 30 41" xfId="12192"/>
    <cellStyle name="표준 30 42" xfId="12193"/>
    <cellStyle name="표준 30 43" xfId="12194"/>
    <cellStyle name="표준 30 44" xfId="12195"/>
    <cellStyle name="표준 30 45" xfId="12196"/>
    <cellStyle name="표준 30 46" xfId="12197"/>
    <cellStyle name="표준 30 47" xfId="12198"/>
    <cellStyle name="표준 30 48" xfId="12199"/>
    <cellStyle name="표준 30 49" xfId="12200"/>
    <cellStyle name="표준 30 5" xfId="12201"/>
    <cellStyle name="표준 30 50" xfId="12202"/>
    <cellStyle name="표준 30 51" xfId="12203"/>
    <cellStyle name="표준 30 52" xfId="12204"/>
    <cellStyle name="표준 30 53" xfId="12205"/>
    <cellStyle name="표준 30 54" xfId="12206"/>
    <cellStyle name="표준 30 55" xfId="12207"/>
    <cellStyle name="표준 30 56" xfId="12208"/>
    <cellStyle name="표준 30 57" xfId="12209"/>
    <cellStyle name="표준 30 58" xfId="12210"/>
    <cellStyle name="표준 30 59" xfId="12211"/>
    <cellStyle name="표준 30 6" xfId="12212"/>
    <cellStyle name="표준 30 60" xfId="12213"/>
    <cellStyle name="표준 30 61" xfId="12214"/>
    <cellStyle name="표준 30 62" xfId="12215"/>
    <cellStyle name="표준 30 63" xfId="12216"/>
    <cellStyle name="표준 30 64" xfId="12217"/>
    <cellStyle name="표준 30 65" xfId="12218"/>
    <cellStyle name="표준 30 66" xfId="12219"/>
    <cellStyle name="표준 30 67" xfId="12220"/>
    <cellStyle name="표준 30 68" xfId="12221"/>
    <cellStyle name="표준 30 69" xfId="12222"/>
    <cellStyle name="표준 30 7" xfId="12223"/>
    <cellStyle name="표준 30 70" xfId="12224"/>
    <cellStyle name="표준 30 71" xfId="12225"/>
    <cellStyle name="표준 30 72" xfId="12226"/>
    <cellStyle name="표준 30 73" xfId="12227"/>
    <cellStyle name="표준 30 74" xfId="12228"/>
    <cellStyle name="표준 30 75" xfId="12229"/>
    <cellStyle name="표준 30 76" xfId="12230"/>
    <cellStyle name="표준 30 77" xfId="12231"/>
    <cellStyle name="표준 30 78" xfId="12232"/>
    <cellStyle name="표준 30 79" xfId="12233"/>
    <cellStyle name="표준 30 8" xfId="12234"/>
    <cellStyle name="표준 30 80" xfId="12235"/>
    <cellStyle name="표준 30 81" xfId="12236"/>
    <cellStyle name="표준 30 82" xfId="12237"/>
    <cellStyle name="표준 30 83" xfId="12238"/>
    <cellStyle name="표준 30 84" xfId="12239"/>
    <cellStyle name="표준 30 85" xfId="12240"/>
    <cellStyle name="표준 30 86" xfId="12241"/>
    <cellStyle name="표준 30 87" xfId="12242"/>
    <cellStyle name="표준 30 88" xfId="12243"/>
    <cellStyle name="표준 30 89" xfId="12244"/>
    <cellStyle name="표준 30 9" xfId="12245"/>
    <cellStyle name="표준 30 90" xfId="12246"/>
    <cellStyle name="표준 30 91" xfId="12247"/>
    <cellStyle name="표준 30 92" xfId="12248"/>
    <cellStyle name="표준 30 93" xfId="12249"/>
    <cellStyle name="표준 30 94" xfId="12250"/>
    <cellStyle name="표준 30 95" xfId="12251"/>
    <cellStyle name="표준 30 96" xfId="12252"/>
    <cellStyle name="표준 30 97" xfId="12253"/>
    <cellStyle name="표준 30 98" xfId="12254"/>
    <cellStyle name="표준 30 99" xfId="12255"/>
    <cellStyle name="표준 31" xfId="12256"/>
    <cellStyle name="표준 31 10" xfId="12257"/>
    <cellStyle name="표준 31 100" xfId="12258"/>
    <cellStyle name="표준 31 101" xfId="12259"/>
    <cellStyle name="표준 31 102" xfId="12260"/>
    <cellStyle name="표준 31 103" xfId="12261"/>
    <cellStyle name="표준 31 104" xfId="12262"/>
    <cellStyle name="표준 31 105" xfId="12263"/>
    <cellStyle name="표준 31 106" xfId="12264"/>
    <cellStyle name="표준 31 107" xfId="12265"/>
    <cellStyle name="표준 31 108" xfId="12266"/>
    <cellStyle name="표준 31 109" xfId="12267"/>
    <cellStyle name="표준 31 11" xfId="12268"/>
    <cellStyle name="표준 31 110" xfId="12269"/>
    <cellStyle name="표준 31 111" xfId="12270"/>
    <cellStyle name="표준 31 112" xfId="12271"/>
    <cellStyle name="표준 31 113" xfId="12272"/>
    <cellStyle name="표준 31 114" xfId="12273"/>
    <cellStyle name="표준 31 115" xfId="12274"/>
    <cellStyle name="표준 31 116" xfId="12275"/>
    <cellStyle name="표준 31 117" xfId="12276"/>
    <cellStyle name="표준 31 118" xfId="12277"/>
    <cellStyle name="표준 31 119" xfId="12278"/>
    <cellStyle name="표준 31 12" xfId="12279"/>
    <cellStyle name="표준 31 120" xfId="12280"/>
    <cellStyle name="표준 31 121" xfId="12281"/>
    <cellStyle name="표준 31 122" xfId="12282"/>
    <cellStyle name="표준 31 123" xfId="12283"/>
    <cellStyle name="표준 31 124" xfId="12284"/>
    <cellStyle name="표준 31 125" xfId="12285"/>
    <cellStyle name="표준 31 126" xfId="12286"/>
    <cellStyle name="표준 31 127" xfId="12287"/>
    <cellStyle name="표준 31 128" xfId="12288"/>
    <cellStyle name="표준 31 129" xfId="12289"/>
    <cellStyle name="표준 31 13" xfId="12290"/>
    <cellStyle name="표준 31 130" xfId="12291"/>
    <cellStyle name="표준 31 131" xfId="12292"/>
    <cellStyle name="표준 31 132" xfId="12293"/>
    <cellStyle name="표준 31 133" xfId="12294"/>
    <cellStyle name="표준 31 134" xfId="12295"/>
    <cellStyle name="표준 31 135" xfId="12296"/>
    <cellStyle name="표준 31 136" xfId="12297"/>
    <cellStyle name="표준 31 137" xfId="12298"/>
    <cellStyle name="표준 31 138" xfId="12299"/>
    <cellStyle name="표준 31 139" xfId="12300"/>
    <cellStyle name="표준 31 14" xfId="12301"/>
    <cellStyle name="표준 31 140" xfId="12302"/>
    <cellStyle name="표준 31 141" xfId="12303"/>
    <cellStyle name="표준 31 142" xfId="12304"/>
    <cellStyle name="표준 31 143" xfId="12305"/>
    <cellStyle name="표준 31 144" xfId="12306"/>
    <cellStyle name="표준 31 145" xfId="12307"/>
    <cellStyle name="표준 31 146" xfId="12308"/>
    <cellStyle name="표준 31 147" xfId="12309"/>
    <cellStyle name="표준 31 148" xfId="12310"/>
    <cellStyle name="표준 31 149" xfId="12311"/>
    <cellStyle name="표준 31 15" xfId="12312"/>
    <cellStyle name="표준 31 150" xfId="12313"/>
    <cellStyle name="표준 31 151" xfId="12314"/>
    <cellStyle name="표준 31 152" xfId="12315"/>
    <cellStyle name="표준 31 153" xfId="12316"/>
    <cellStyle name="표준 31 154" xfId="12317"/>
    <cellStyle name="표준 31 155" xfId="12318"/>
    <cellStyle name="표준 31 156" xfId="12319"/>
    <cellStyle name="표준 31 157" xfId="12320"/>
    <cellStyle name="표준 31 158" xfId="12321"/>
    <cellStyle name="표준 31 159" xfId="12322"/>
    <cellStyle name="표준 31 16" xfId="12323"/>
    <cellStyle name="표준 31 160" xfId="12324"/>
    <cellStyle name="표준 31 161" xfId="12325"/>
    <cellStyle name="표준 31 162" xfId="12326"/>
    <cellStyle name="표준 31 163" xfId="12327"/>
    <cellStyle name="표준 31 164" xfId="12328"/>
    <cellStyle name="표준 31 165" xfId="12329"/>
    <cellStyle name="표준 31 166" xfId="12330"/>
    <cellStyle name="표준 31 167" xfId="12331"/>
    <cellStyle name="표준 31 168" xfId="12332"/>
    <cellStyle name="표준 31 169" xfId="12333"/>
    <cellStyle name="표준 31 17" xfId="12334"/>
    <cellStyle name="표준 31 170" xfId="12335"/>
    <cellStyle name="표준 31 171" xfId="12336"/>
    <cellStyle name="표준 31 172" xfId="12337"/>
    <cellStyle name="표준 31 173" xfId="12338"/>
    <cellStyle name="표준 31 174" xfId="12339"/>
    <cellStyle name="표준 31 175" xfId="12340"/>
    <cellStyle name="표준 31 176" xfId="12341"/>
    <cellStyle name="표준 31 177" xfId="12342"/>
    <cellStyle name="표준 31 178" xfId="12343"/>
    <cellStyle name="표준 31 179" xfId="12344"/>
    <cellStyle name="표준 31 18" xfId="12345"/>
    <cellStyle name="표준 31 180" xfId="12346"/>
    <cellStyle name="표준 31 181" xfId="12347"/>
    <cellStyle name="표준 31 182" xfId="12348"/>
    <cellStyle name="표준 31 183" xfId="12349"/>
    <cellStyle name="표준 31 184" xfId="12350"/>
    <cellStyle name="표준 31 185" xfId="12351"/>
    <cellStyle name="표준 31 186" xfId="26063"/>
    <cellStyle name="표준 31 19" xfId="12352"/>
    <cellStyle name="표준 31 2" xfId="12353"/>
    <cellStyle name="표준 31 2 2" xfId="26306"/>
    <cellStyle name="표준 31 20" xfId="12354"/>
    <cellStyle name="표준 31 21" xfId="12355"/>
    <cellStyle name="표준 31 22" xfId="12356"/>
    <cellStyle name="표준 31 23" xfId="12357"/>
    <cellStyle name="표준 31 24" xfId="12358"/>
    <cellStyle name="표준 31 25" xfId="12359"/>
    <cellStyle name="표준 31 26" xfId="12360"/>
    <cellStyle name="표준 31 27" xfId="12361"/>
    <cellStyle name="표준 31 28" xfId="12362"/>
    <cellStyle name="표준 31 29" xfId="12363"/>
    <cellStyle name="표준 31 3" xfId="12364"/>
    <cellStyle name="표준 31 30" xfId="12365"/>
    <cellStyle name="표준 31 31" xfId="12366"/>
    <cellStyle name="표준 31 32" xfId="12367"/>
    <cellStyle name="표준 31 33" xfId="12368"/>
    <cellStyle name="표준 31 34" xfId="12369"/>
    <cellStyle name="표준 31 35" xfId="12370"/>
    <cellStyle name="표준 31 36" xfId="12371"/>
    <cellStyle name="표준 31 37" xfId="12372"/>
    <cellStyle name="표준 31 38" xfId="12373"/>
    <cellStyle name="표준 31 39" xfId="12374"/>
    <cellStyle name="표준 31 4" xfId="12375"/>
    <cellStyle name="표준 31 40" xfId="12376"/>
    <cellStyle name="표준 31 41" xfId="12377"/>
    <cellStyle name="표준 31 42" xfId="12378"/>
    <cellStyle name="표준 31 43" xfId="12379"/>
    <cellStyle name="표준 31 44" xfId="12380"/>
    <cellStyle name="표준 31 45" xfId="12381"/>
    <cellStyle name="표준 31 46" xfId="12382"/>
    <cellStyle name="표준 31 47" xfId="12383"/>
    <cellStyle name="표준 31 48" xfId="12384"/>
    <cellStyle name="표준 31 49" xfId="12385"/>
    <cellStyle name="표준 31 5" xfId="12386"/>
    <cellStyle name="표준 31 50" xfId="12387"/>
    <cellStyle name="표준 31 51" xfId="12388"/>
    <cellStyle name="표준 31 52" xfId="12389"/>
    <cellStyle name="표준 31 53" xfId="12390"/>
    <cellStyle name="표준 31 54" xfId="12391"/>
    <cellStyle name="표준 31 55" xfId="12392"/>
    <cellStyle name="표준 31 56" xfId="12393"/>
    <cellStyle name="표준 31 57" xfId="12394"/>
    <cellStyle name="표준 31 58" xfId="12395"/>
    <cellStyle name="표준 31 59" xfId="12396"/>
    <cellStyle name="표준 31 6" xfId="12397"/>
    <cellStyle name="표준 31 60" xfId="12398"/>
    <cellStyle name="표준 31 61" xfId="12399"/>
    <cellStyle name="표준 31 62" xfId="12400"/>
    <cellStyle name="표준 31 63" xfId="12401"/>
    <cellStyle name="표준 31 64" xfId="12402"/>
    <cellStyle name="표준 31 65" xfId="12403"/>
    <cellStyle name="표준 31 66" xfId="12404"/>
    <cellStyle name="표준 31 67" xfId="12405"/>
    <cellStyle name="표준 31 68" xfId="12406"/>
    <cellStyle name="표준 31 69" xfId="12407"/>
    <cellStyle name="표준 31 7" xfId="12408"/>
    <cellStyle name="표준 31 70" xfId="12409"/>
    <cellStyle name="표준 31 71" xfId="12410"/>
    <cellStyle name="표준 31 72" xfId="12411"/>
    <cellStyle name="표준 31 73" xfId="12412"/>
    <cellStyle name="표준 31 74" xfId="12413"/>
    <cellStyle name="표준 31 75" xfId="12414"/>
    <cellStyle name="표준 31 76" xfId="12415"/>
    <cellStyle name="표준 31 77" xfId="12416"/>
    <cellStyle name="표준 31 78" xfId="12417"/>
    <cellStyle name="표준 31 79" xfId="12418"/>
    <cellStyle name="표준 31 8" xfId="12419"/>
    <cellStyle name="표준 31 80" xfId="12420"/>
    <cellStyle name="표준 31 81" xfId="12421"/>
    <cellStyle name="표준 31 82" xfId="12422"/>
    <cellStyle name="표준 31 83" xfId="12423"/>
    <cellStyle name="표준 31 84" xfId="12424"/>
    <cellStyle name="표준 31 85" xfId="12425"/>
    <cellStyle name="표준 31 86" xfId="12426"/>
    <cellStyle name="표준 31 87" xfId="12427"/>
    <cellStyle name="표준 31 88" xfId="12428"/>
    <cellStyle name="표준 31 89" xfId="12429"/>
    <cellStyle name="표준 31 9" xfId="12430"/>
    <cellStyle name="표준 31 90" xfId="12431"/>
    <cellStyle name="표준 31 91" xfId="12432"/>
    <cellStyle name="표준 31 92" xfId="12433"/>
    <cellStyle name="표준 31 93" xfId="12434"/>
    <cellStyle name="표준 31 94" xfId="12435"/>
    <cellStyle name="표준 31 95" xfId="12436"/>
    <cellStyle name="표준 31 96" xfId="12437"/>
    <cellStyle name="표준 31 97" xfId="12438"/>
    <cellStyle name="표준 31 98" xfId="12439"/>
    <cellStyle name="표준 31 99" xfId="12440"/>
    <cellStyle name="표준 32" xfId="12441"/>
    <cellStyle name="표준 32 10" xfId="12442"/>
    <cellStyle name="표준 32 100" xfId="12443"/>
    <cellStyle name="표준 32 101" xfId="12444"/>
    <cellStyle name="표준 32 102" xfId="12445"/>
    <cellStyle name="표준 32 103" xfId="12446"/>
    <cellStyle name="표준 32 104" xfId="12447"/>
    <cellStyle name="표준 32 105" xfId="12448"/>
    <cellStyle name="표준 32 106" xfId="12449"/>
    <cellStyle name="표준 32 107" xfId="12450"/>
    <cellStyle name="표준 32 108" xfId="12451"/>
    <cellStyle name="표준 32 109" xfId="12452"/>
    <cellStyle name="표준 32 11" xfId="12453"/>
    <cellStyle name="표준 32 110" xfId="12454"/>
    <cellStyle name="표준 32 111" xfId="12455"/>
    <cellStyle name="표준 32 112" xfId="12456"/>
    <cellStyle name="표준 32 113" xfId="12457"/>
    <cellStyle name="표준 32 114" xfId="12458"/>
    <cellStyle name="표준 32 115" xfId="12459"/>
    <cellStyle name="표준 32 116" xfId="12460"/>
    <cellStyle name="표준 32 117" xfId="12461"/>
    <cellStyle name="표준 32 118" xfId="12462"/>
    <cellStyle name="표준 32 119" xfId="12463"/>
    <cellStyle name="표준 32 12" xfId="12464"/>
    <cellStyle name="표준 32 120" xfId="12465"/>
    <cellStyle name="표준 32 121" xfId="12466"/>
    <cellStyle name="표준 32 122" xfId="12467"/>
    <cellStyle name="표준 32 123" xfId="12468"/>
    <cellStyle name="표준 32 124" xfId="12469"/>
    <cellStyle name="표준 32 125" xfId="12470"/>
    <cellStyle name="표준 32 126" xfId="12471"/>
    <cellStyle name="표준 32 127" xfId="12472"/>
    <cellStyle name="표준 32 128" xfId="12473"/>
    <cellStyle name="표준 32 129" xfId="12474"/>
    <cellStyle name="표준 32 13" xfId="12475"/>
    <cellStyle name="표준 32 130" xfId="12476"/>
    <cellStyle name="표준 32 131" xfId="12477"/>
    <cellStyle name="표준 32 132" xfId="12478"/>
    <cellStyle name="표준 32 133" xfId="12479"/>
    <cellStyle name="표준 32 134" xfId="12480"/>
    <cellStyle name="표준 32 135" xfId="12481"/>
    <cellStyle name="표준 32 136" xfId="12482"/>
    <cellStyle name="표준 32 137" xfId="12483"/>
    <cellStyle name="표준 32 138" xfId="12484"/>
    <cellStyle name="표준 32 139" xfId="12485"/>
    <cellStyle name="표준 32 14" xfId="12486"/>
    <cellStyle name="표준 32 140" xfId="12487"/>
    <cellStyle name="표준 32 141" xfId="12488"/>
    <cellStyle name="표준 32 142" xfId="12489"/>
    <cellStyle name="표준 32 143" xfId="12490"/>
    <cellStyle name="표준 32 144" xfId="12491"/>
    <cellStyle name="표준 32 145" xfId="12492"/>
    <cellStyle name="표준 32 146" xfId="12493"/>
    <cellStyle name="표준 32 147" xfId="12494"/>
    <cellStyle name="표준 32 148" xfId="12495"/>
    <cellStyle name="표준 32 149" xfId="12496"/>
    <cellStyle name="표준 32 15" xfId="12497"/>
    <cellStyle name="표준 32 150" xfId="12498"/>
    <cellStyle name="표준 32 151" xfId="12499"/>
    <cellStyle name="표준 32 152" xfId="12500"/>
    <cellStyle name="표준 32 153" xfId="12501"/>
    <cellStyle name="표준 32 154" xfId="12502"/>
    <cellStyle name="표준 32 155" xfId="12503"/>
    <cellStyle name="표준 32 156" xfId="12504"/>
    <cellStyle name="표준 32 157" xfId="12505"/>
    <cellStyle name="표준 32 158" xfId="12506"/>
    <cellStyle name="표준 32 159" xfId="12507"/>
    <cellStyle name="표준 32 16" xfId="12508"/>
    <cellStyle name="표준 32 160" xfId="12509"/>
    <cellStyle name="표준 32 161" xfId="12510"/>
    <cellStyle name="표준 32 162" xfId="12511"/>
    <cellStyle name="표준 32 163" xfId="12512"/>
    <cellStyle name="표준 32 164" xfId="12513"/>
    <cellStyle name="표준 32 165" xfId="12514"/>
    <cellStyle name="표준 32 166" xfId="12515"/>
    <cellStyle name="표준 32 167" xfId="12516"/>
    <cellStyle name="표준 32 168" xfId="12517"/>
    <cellStyle name="표준 32 169" xfId="12518"/>
    <cellStyle name="표준 32 17" xfId="12519"/>
    <cellStyle name="표준 32 170" xfId="12520"/>
    <cellStyle name="표준 32 171" xfId="12521"/>
    <cellStyle name="표준 32 172" xfId="12522"/>
    <cellStyle name="표준 32 173" xfId="12523"/>
    <cellStyle name="표준 32 174" xfId="12524"/>
    <cellStyle name="표준 32 175" xfId="12525"/>
    <cellStyle name="표준 32 176" xfId="12526"/>
    <cellStyle name="표준 32 177" xfId="12527"/>
    <cellStyle name="표준 32 178" xfId="12528"/>
    <cellStyle name="표준 32 179" xfId="12529"/>
    <cellStyle name="표준 32 18" xfId="12530"/>
    <cellStyle name="표준 32 180" xfId="12531"/>
    <cellStyle name="표준 32 181" xfId="12532"/>
    <cellStyle name="표준 32 182" xfId="12533"/>
    <cellStyle name="표준 32 183" xfId="12534"/>
    <cellStyle name="표준 32 184" xfId="12535"/>
    <cellStyle name="표준 32 185" xfId="12536"/>
    <cellStyle name="표준 32 186" xfId="26064"/>
    <cellStyle name="표준 32 19" xfId="12537"/>
    <cellStyle name="표준 32 2" xfId="12538"/>
    <cellStyle name="표준 32 20" xfId="12539"/>
    <cellStyle name="표준 32 21" xfId="12540"/>
    <cellStyle name="표준 32 22" xfId="12541"/>
    <cellStyle name="표준 32 23" xfId="12542"/>
    <cellStyle name="표준 32 24" xfId="12543"/>
    <cellStyle name="표준 32 25" xfId="12544"/>
    <cellStyle name="표준 32 26" xfId="12545"/>
    <cellStyle name="표준 32 27" xfId="12546"/>
    <cellStyle name="표준 32 28" xfId="12547"/>
    <cellStyle name="표준 32 29" xfId="12548"/>
    <cellStyle name="표준 32 3" xfId="12549"/>
    <cellStyle name="표준 32 30" xfId="12550"/>
    <cellStyle name="표준 32 31" xfId="12551"/>
    <cellStyle name="표준 32 32" xfId="12552"/>
    <cellStyle name="표준 32 33" xfId="12553"/>
    <cellStyle name="표준 32 34" xfId="12554"/>
    <cellStyle name="표준 32 35" xfId="12555"/>
    <cellStyle name="표준 32 36" xfId="12556"/>
    <cellStyle name="표준 32 37" xfId="12557"/>
    <cellStyle name="표준 32 38" xfId="12558"/>
    <cellStyle name="표준 32 39" xfId="12559"/>
    <cellStyle name="표준 32 4" xfId="12560"/>
    <cellStyle name="표준 32 40" xfId="12561"/>
    <cellStyle name="표준 32 41" xfId="12562"/>
    <cellStyle name="표준 32 42" xfId="12563"/>
    <cellStyle name="표준 32 43" xfId="12564"/>
    <cellStyle name="표준 32 44" xfId="12565"/>
    <cellStyle name="표준 32 45" xfId="12566"/>
    <cellStyle name="표준 32 46" xfId="12567"/>
    <cellStyle name="표준 32 47" xfId="12568"/>
    <cellStyle name="표준 32 48" xfId="12569"/>
    <cellStyle name="표준 32 49" xfId="12570"/>
    <cellStyle name="표준 32 5" xfId="12571"/>
    <cellStyle name="표준 32 50" xfId="12572"/>
    <cellStyle name="표준 32 51" xfId="12573"/>
    <cellStyle name="표준 32 52" xfId="12574"/>
    <cellStyle name="표준 32 53" xfId="12575"/>
    <cellStyle name="표준 32 54" xfId="12576"/>
    <cellStyle name="표준 32 55" xfId="12577"/>
    <cellStyle name="표준 32 56" xfId="12578"/>
    <cellStyle name="표준 32 57" xfId="12579"/>
    <cellStyle name="표준 32 58" xfId="12580"/>
    <cellStyle name="표준 32 59" xfId="12581"/>
    <cellStyle name="표준 32 6" xfId="12582"/>
    <cellStyle name="표준 32 60" xfId="12583"/>
    <cellStyle name="표준 32 61" xfId="12584"/>
    <cellStyle name="표준 32 62" xfId="12585"/>
    <cellStyle name="표준 32 63" xfId="12586"/>
    <cellStyle name="표준 32 64" xfId="12587"/>
    <cellStyle name="표준 32 65" xfId="12588"/>
    <cellStyle name="표준 32 66" xfId="12589"/>
    <cellStyle name="표준 32 67" xfId="12590"/>
    <cellStyle name="표준 32 68" xfId="12591"/>
    <cellStyle name="표준 32 69" xfId="12592"/>
    <cellStyle name="표준 32 7" xfId="12593"/>
    <cellStyle name="표준 32 70" xfId="12594"/>
    <cellStyle name="표준 32 71" xfId="12595"/>
    <cellStyle name="표준 32 72" xfId="12596"/>
    <cellStyle name="표준 32 73" xfId="12597"/>
    <cellStyle name="표준 32 74" xfId="12598"/>
    <cellStyle name="표준 32 75" xfId="12599"/>
    <cellStyle name="표준 32 76" xfId="12600"/>
    <cellStyle name="표준 32 77" xfId="12601"/>
    <cellStyle name="표준 32 78" xfId="12602"/>
    <cellStyle name="표준 32 79" xfId="12603"/>
    <cellStyle name="표준 32 8" xfId="12604"/>
    <cellStyle name="표준 32 80" xfId="12605"/>
    <cellStyle name="표준 32 81" xfId="12606"/>
    <cellStyle name="표준 32 82" xfId="12607"/>
    <cellStyle name="표준 32 83" xfId="12608"/>
    <cellStyle name="표준 32 84" xfId="12609"/>
    <cellStyle name="표준 32 85" xfId="12610"/>
    <cellStyle name="표준 32 86" xfId="12611"/>
    <cellStyle name="표준 32 87" xfId="12612"/>
    <cellStyle name="표준 32 88" xfId="12613"/>
    <cellStyle name="표준 32 89" xfId="12614"/>
    <cellStyle name="표준 32 9" xfId="12615"/>
    <cellStyle name="표준 32 90" xfId="12616"/>
    <cellStyle name="표준 32 91" xfId="12617"/>
    <cellStyle name="표준 32 92" xfId="12618"/>
    <cellStyle name="표준 32 93" xfId="12619"/>
    <cellStyle name="표준 32 94" xfId="12620"/>
    <cellStyle name="표준 32 95" xfId="12621"/>
    <cellStyle name="표준 32 96" xfId="12622"/>
    <cellStyle name="표준 32 97" xfId="12623"/>
    <cellStyle name="표준 32 98" xfId="12624"/>
    <cellStyle name="표준 32 99" xfId="12625"/>
    <cellStyle name="표준 33" xfId="12626"/>
    <cellStyle name="표준 33 10" xfId="12627"/>
    <cellStyle name="표준 33 100" xfId="12628"/>
    <cellStyle name="표준 33 101" xfId="12629"/>
    <cellStyle name="표준 33 102" xfId="12630"/>
    <cellStyle name="표준 33 103" xfId="12631"/>
    <cellStyle name="표준 33 104" xfId="12632"/>
    <cellStyle name="표준 33 105" xfId="12633"/>
    <cellStyle name="표준 33 106" xfId="12634"/>
    <cellStyle name="표준 33 107" xfId="12635"/>
    <cellStyle name="표준 33 108" xfId="12636"/>
    <cellStyle name="표준 33 109" xfId="12637"/>
    <cellStyle name="표준 33 11" xfId="12638"/>
    <cellStyle name="표준 33 110" xfId="12639"/>
    <cellStyle name="표준 33 111" xfId="12640"/>
    <cellStyle name="표준 33 112" xfId="12641"/>
    <cellStyle name="표준 33 113" xfId="12642"/>
    <cellStyle name="표준 33 114" xfId="12643"/>
    <cellStyle name="표준 33 115" xfId="12644"/>
    <cellStyle name="표준 33 116" xfId="12645"/>
    <cellStyle name="표준 33 117" xfId="12646"/>
    <cellStyle name="표준 33 118" xfId="12647"/>
    <cellStyle name="표준 33 119" xfId="12648"/>
    <cellStyle name="표준 33 12" xfId="12649"/>
    <cellStyle name="표준 33 120" xfId="12650"/>
    <cellStyle name="표준 33 121" xfId="12651"/>
    <cellStyle name="표준 33 122" xfId="12652"/>
    <cellStyle name="표준 33 123" xfId="12653"/>
    <cellStyle name="표준 33 124" xfId="12654"/>
    <cellStyle name="표준 33 125" xfId="12655"/>
    <cellStyle name="표준 33 126" xfId="12656"/>
    <cellStyle name="표준 33 127" xfId="12657"/>
    <cellStyle name="표준 33 128" xfId="12658"/>
    <cellStyle name="표준 33 129" xfId="12659"/>
    <cellStyle name="표준 33 13" xfId="12660"/>
    <cellStyle name="표준 33 130" xfId="12661"/>
    <cellStyle name="표준 33 131" xfId="12662"/>
    <cellStyle name="표준 33 132" xfId="12663"/>
    <cellStyle name="표준 33 133" xfId="12664"/>
    <cellStyle name="표준 33 134" xfId="12665"/>
    <cellStyle name="표준 33 135" xfId="12666"/>
    <cellStyle name="표준 33 136" xfId="12667"/>
    <cellStyle name="표준 33 137" xfId="12668"/>
    <cellStyle name="표준 33 138" xfId="12669"/>
    <cellStyle name="표준 33 139" xfId="12670"/>
    <cellStyle name="표준 33 14" xfId="12671"/>
    <cellStyle name="표준 33 140" xfId="12672"/>
    <cellStyle name="표준 33 141" xfId="12673"/>
    <cellStyle name="표준 33 142" xfId="12674"/>
    <cellStyle name="표준 33 143" xfId="12675"/>
    <cellStyle name="표준 33 144" xfId="12676"/>
    <cellStyle name="표준 33 145" xfId="12677"/>
    <cellStyle name="표준 33 146" xfId="12678"/>
    <cellStyle name="표준 33 147" xfId="12679"/>
    <cellStyle name="표준 33 148" xfId="12680"/>
    <cellStyle name="표준 33 149" xfId="12681"/>
    <cellStyle name="표준 33 15" xfId="12682"/>
    <cellStyle name="표준 33 150" xfId="12683"/>
    <cellStyle name="표준 33 151" xfId="12684"/>
    <cellStyle name="표준 33 152" xfId="12685"/>
    <cellStyle name="표준 33 153" xfId="12686"/>
    <cellStyle name="표준 33 154" xfId="12687"/>
    <cellStyle name="표준 33 155" xfId="12688"/>
    <cellStyle name="표준 33 156" xfId="12689"/>
    <cellStyle name="표준 33 157" xfId="12690"/>
    <cellStyle name="표준 33 158" xfId="12691"/>
    <cellStyle name="표준 33 159" xfId="12692"/>
    <cellStyle name="표준 33 16" xfId="12693"/>
    <cellStyle name="표준 33 160" xfId="12694"/>
    <cellStyle name="표준 33 161" xfId="12695"/>
    <cellStyle name="표준 33 162" xfId="12696"/>
    <cellStyle name="표준 33 163" xfId="12697"/>
    <cellStyle name="표준 33 164" xfId="12698"/>
    <cellStyle name="표준 33 165" xfId="12699"/>
    <cellStyle name="표준 33 166" xfId="12700"/>
    <cellStyle name="표준 33 167" xfId="12701"/>
    <cellStyle name="표준 33 168" xfId="12702"/>
    <cellStyle name="표준 33 169" xfId="12703"/>
    <cellStyle name="표준 33 17" xfId="12704"/>
    <cellStyle name="표준 33 170" xfId="12705"/>
    <cellStyle name="표준 33 171" xfId="12706"/>
    <cellStyle name="표준 33 172" xfId="12707"/>
    <cellStyle name="표준 33 173" xfId="12708"/>
    <cellStyle name="표준 33 174" xfId="12709"/>
    <cellStyle name="표준 33 175" xfId="12710"/>
    <cellStyle name="표준 33 176" xfId="12711"/>
    <cellStyle name="표준 33 177" xfId="12712"/>
    <cellStyle name="표준 33 178" xfId="12713"/>
    <cellStyle name="표준 33 179" xfId="12714"/>
    <cellStyle name="표준 33 18" xfId="12715"/>
    <cellStyle name="표준 33 180" xfId="12716"/>
    <cellStyle name="표준 33 181" xfId="12717"/>
    <cellStyle name="표준 33 182" xfId="12718"/>
    <cellStyle name="표준 33 183" xfId="12719"/>
    <cellStyle name="표준 33 184" xfId="12720"/>
    <cellStyle name="표준 33 185" xfId="12721"/>
    <cellStyle name="표준 33 186" xfId="26065"/>
    <cellStyle name="표준 33 19" xfId="12722"/>
    <cellStyle name="표준 33 2" xfId="12723"/>
    <cellStyle name="표준 33 20" xfId="12724"/>
    <cellStyle name="표준 33 21" xfId="12725"/>
    <cellStyle name="표준 33 22" xfId="12726"/>
    <cellStyle name="표준 33 23" xfId="12727"/>
    <cellStyle name="표준 33 24" xfId="12728"/>
    <cellStyle name="표준 33 25" xfId="12729"/>
    <cellStyle name="표준 33 26" xfId="12730"/>
    <cellStyle name="표준 33 27" xfId="12731"/>
    <cellStyle name="표준 33 28" xfId="12732"/>
    <cellStyle name="표준 33 29" xfId="12733"/>
    <cellStyle name="표준 33 3" xfId="12734"/>
    <cellStyle name="표준 33 30" xfId="12735"/>
    <cellStyle name="표준 33 31" xfId="12736"/>
    <cellStyle name="표준 33 32" xfId="12737"/>
    <cellStyle name="표준 33 33" xfId="12738"/>
    <cellStyle name="표준 33 34" xfId="12739"/>
    <cellStyle name="표준 33 35" xfId="12740"/>
    <cellStyle name="표준 33 36" xfId="12741"/>
    <cellStyle name="표준 33 37" xfId="12742"/>
    <cellStyle name="표준 33 38" xfId="12743"/>
    <cellStyle name="표준 33 39" xfId="12744"/>
    <cellStyle name="표준 33 4" xfId="12745"/>
    <cellStyle name="표준 33 40" xfId="12746"/>
    <cellStyle name="표준 33 41" xfId="12747"/>
    <cellStyle name="표준 33 42" xfId="12748"/>
    <cellStyle name="표준 33 43" xfId="12749"/>
    <cellStyle name="표준 33 44" xfId="12750"/>
    <cellStyle name="표준 33 45" xfId="12751"/>
    <cellStyle name="표준 33 46" xfId="12752"/>
    <cellStyle name="표준 33 47" xfId="12753"/>
    <cellStyle name="표준 33 48" xfId="12754"/>
    <cellStyle name="표준 33 49" xfId="12755"/>
    <cellStyle name="표준 33 5" xfId="12756"/>
    <cellStyle name="표준 33 50" xfId="12757"/>
    <cellStyle name="표준 33 51" xfId="12758"/>
    <cellStyle name="표준 33 52" xfId="12759"/>
    <cellStyle name="표준 33 53" xfId="12760"/>
    <cellStyle name="표준 33 54" xfId="12761"/>
    <cellStyle name="표준 33 55" xfId="12762"/>
    <cellStyle name="표준 33 56" xfId="12763"/>
    <cellStyle name="표준 33 57" xfId="12764"/>
    <cellStyle name="표준 33 58" xfId="12765"/>
    <cellStyle name="표준 33 59" xfId="12766"/>
    <cellStyle name="표준 33 6" xfId="12767"/>
    <cellStyle name="표준 33 60" xfId="12768"/>
    <cellStyle name="표준 33 61" xfId="12769"/>
    <cellStyle name="표준 33 62" xfId="12770"/>
    <cellStyle name="표준 33 63" xfId="12771"/>
    <cellStyle name="표준 33 64" xfId="12772"/>
    <cellStyle name="표준 33 65" xfId="12773"/>
    <cellStyle name="표준 33 66" xfId="12774"/>
    <cellStyle name="표준 33 67" xfId="12775"/>
    <cellStyle name="표준 33 68" xfId="12776"/>
    <cellStyle name="표준 33 69" xfId="12777"/>
    <cellStyle name="표준 33 7" xfId="12778"/>
    <cellStyle name="표준 33 70" xfId="12779"/>
    <cellStyle name="표준 33 71" xfId="12780"/>
    <cellStyle name="표준 33 72" xfId="12781"/>
    <cellStyle name="표준 33 73" xfId="12782"/>
    <cellStyle name="표준 33 74" xfId="12783"/>
    <cellStyle name="표준 33 75" xfId="12784"/>
    <cellStyle name="표준 33 76" xfId="12785"/>
    <cellStyle name="표준 33 77" xfId="12786"/>
    <cellStyle name="표준 33 78" xfId="12787"/>
    <cellStyle name="표준 33 79" xfId="12788"/>
    <cellStyle name="표준 33 8" xfId="12789"/>
    <cellStyle name="표준 33 80" xfId="12790"/>
    <cellStyle name="표준 33 81" xfId="12791"/>
    <cellStyle name="표준 33 82" xfId="12792"/>
    <cellStyle name="표준 33 83" xfId="12793"/>
    <cellStyle name="표준 33 84" xfId="12794"/>
    <cellStyle name="표준 33 85" xfId="12795"/>
    <cellStyle name="표준 33 86" xfId="12796"/>
    <cellStyle name="표준 33 87" xfId="12797"/>
    <cellStyle name="표준 33 88" xfId="12798"/>
    <cellStyle name="표준 33 89" xfId="12799"/>
    <cellStyle name="표준 33 9" xfId="12800"/>
    <cellStyle name="표준 33 90" xfId="12801"/>
    <cellStyle name="표준 33 91" xfId="12802"/>
    <cellStyle name="표준 33 92" xfId="12803"/>
    <cellStyle name="표준 33 93" xfId="12804"/>
    <cellStyle name="표준 33 94" xfId="12805"/>
    <cellStyle name="표준 33 95" xfId="12806"/>
    <cellStyle name="표준 33 96" xfId="12807"/>
    <cellStyle name="표준 33 97" xfId="12808"/>
    <cellStyle name="표준 33 98" xfId="12809"/>
    <cellStyle name="표준 33 99" xfId="12810"/>
    <cellStyle name="표준 34" xfId="12811"/>
    <cellStyle name="표준 34 10" xfId="12812"/>
    <cellStyle name="표준 34 100" xfId="12813"/>
    <cellStyle name="표준 34 101" xfId="12814"/>
    <cellStyle name="표준 34 102" xfId="12815"/>
    <cellStyle name="표준 34 103" xfId="12816"/>
    <cellStyle name="표준 34 104" xfId="12817"/>
    <cellStyle name="표준 34 105" xfId="12818"/>
    <cellStyle name="표준 34 106" xfId="12819"/>
    <cellStyle name="표준 34 107" xfId="12820"/>
    <cellStyle name="표준 34 108" xfId="12821"/>
    <cellStyle name="표준 34 109" xfId="12822"/>
    <cellStyle name="표준 34 11" xfId="12823"/>
    <cellStyle name="표준 34 110" xfId="12824"/>
    <cellStyle name="표준 34 111" xfId="12825"/>
    <cellStyle name="표준 34 112" xfId="12826"/>
    <cellStyle name="표준 34 113" xfId="12827"/>
    <cellStyle name="표준 34 114" xfId="12828"/>
    <cellStyle name="표준 34 115" xfId="12829"/>
    <cellStyle name="표준 34 116" xfId="12830"/>
    <cellStyle name="표준 34 117" xfId="12831"/>
    <cellStyle name="표준 34 118" xfId="12832"/>
    <cellStyle name="표준 34 119" xfId="12833"/>
    <cellStyle name="표준 34 12" xfId="12834"/>
    <cellStyle name="표준 34 120" xfId="12835"/>
    <cellStyle name="표준 34 121" xfId="12836"/>
    <cellStyle name="표준 34 122" xfId="12837"/>
    <cellStyle name="표준 34 123" xfId="12838"/>
    <cellStyle name="표준 34 124" xfId="12839"/>
    <cellStyle name="표준 34 125" xfId="12840"/>
    <cellStyle name="표준 34 126" xfId="12841"/>
    <cellStyle name="표준 34 127" xfId="12842"/>
    <cellStyle name="표준 34 128" xfId="12843"/>
    <cellStyle name="표준 34 129" xfId="12844"/>
    <cellStyle name="표준 34 13" xfId="12845"/>
    <cellStyle name="표준 34 130" xfId="12846"/>
    <cellStyle name="표준 34 131" xfId="12847"/>
    <cellStyle name="표준 34 132" xfId="12848"/>
    <cellStyle name="표준 34 133" xfId="12849"/>
    <cellStyle name="표준 34 134" xfId="12850"/>
    <cellStyle name="표준 34 135" xfId="12851"/>
    <cellStyle name="표준 34 136" xfId="12852"/>
    <cellStyle name="표준 34 137" xfId="12853"/>
    <cellStyle name="표준 34 138" xfId="12854"/>
    <cellStyle name="표준 34 139" xfId="12855"/>
    <cellStyle name="표준 34 14" xfId="12856"/>
    <cellStyle name="표준 34 140" xfId="12857"/>
    <cellStyle name="표준 34 141" xfId="12858"/>
    <cellStyle name="표준 34 142" xfId="12859"/>
    <cellStyle name="표준 34 143" xfId="12860"/>
    <cellStyle name="표준 34 144" xfId="12861"/>
    <cellStyle name="표준 34 145" xfId="12862"/>
    <cellStyle name="표준 34 146" xfId="12863"/>
    <cellStyle name="표준 34 147" xfId="12864"/>
    <cellStyle name="표준 34 148" xfId="12865"/>
    <cellStyle name="표준 34 149" xfId="12866"/>
    <cellStyle name="표준 34 15" xfId="12867"/>
    <cellStyle name="표준 34 150" xfId="12868"/>
    <cellStyle name="표준 34 151" xfId="12869"/>
    <cellStyle name="표준 34 152" xfId="12870"/>
    <cellStyle name="표준 34 153" xfId="12871"/>
    <cellStyle name="표준 34 154" xfId="12872"/>
    <cellStyle name="표준 34 155" xfId="12873"/>
    <cellStyle name="표준 34 156" xfId="12874"/>
    <cellStyle name="표준 34 157" xfId="12875"/>
    <cellStyle name="표준 34 158" xfId="12876"/>
    <cellStyle name="표준 34 159" xfId="12877"/>
    <cellStyle name="표준 34 16" xfId="12878"/>
    <cellStyle name="표준 34 160" xfId="12879"/>
    <cellStyle name="표준 34 161" xfId="12880"/>
    <cellStyle name="표준 34 162" xfId="12881"/>
    <cellStyle name="표준 34 163" xfId="12882"/>
    <cellStyle name="표준 34 164" xfId="12883"/>
    <cellStyle name="표준 34 165" xfId="12884"/>
    <cellStyle name="표준 34 166" xfId="12885"/>
    <cellStyle name="표준 34 167" xfId="12886"/>
    <cellStyle name="표준 34 168" xfId="12887"/>
    <cellStyle name="표준 34 169" xfId="12888"/>
    <cellStyle name="표준 34 17" xfId="12889"/>
    <cellStyle name="표준 34 170" xfId="12890"/>
    <cellStyle name="표준 34 171" xfId="12891"/>
    <cellStyle name="표준 34 172" xfId="12892"/>
    <cellStyle name="표준 34 173" xfId="12893"/>
    <cellStyle name="표준 34 174" xfId="12894"/>
    <cellStyle name="표준 34 175" xfId="12895"/>
    <cellStyle name="표준 34 176" xfId="12896"/>
    <cellStyle name="표준 34 177" xfId="12897"/>
    <cellStyle name="표준 34 178" xfId="12898"/>
    <cellStyle name="표준 34 179" xfId="12899"/>
    <cellStyle name="표준 34 18" xfId="12900"/>
    <cellStyle name="표준 34 180" xfId="12901"/>
    <cellStyle name="표준 34 181" xfId="12902"/>
    <cellStyle name="표준 34 182" xfId="12903"/>
    <cellStyle name="표준 34 183" xfId="12904"/>
    <cellStyle name="표준 34 184" xfId="12905"/>
    <cellStyle name="표준 34 185" xfId="12906"/>
    <cellStyle name="표준 34 186" xfId="26066"/>
    <cellStyle name="표준 34 19" xfId="12907"/>
    <cellStyle name="표준 34 2" xfId="12908"/>
    <cellStyle name="표준 34 20" xfId="12909"/>
    <cellStyle name="표준 34 21" xfId="12910"/>
    <cellStyle name="표준 34 22" xfId="12911"/>
    <cellStyle name="표준 34 23" xfId="12912"/>
    <cellStyle name="표준 34 24" xfId="12913"/>
    <cellStyle name="표준 34 25" xfId="12914"/>
    <cellStyle name="표준 34 26" xfId="12915"/>
    <cellStyle name="표준 34 27" xfId="12916"/>
    <cellStyle name="표준 34 28" xfId="12917"/>
    <cellStyle name="표준 34 29" xfId="12918"/>
    <cellStyle name="표준 34 3" xfId="12919"/>
    <cellStyle name="표준 34 30" xfId="12920"/>
    <cellStyle name="표준 34 31" xfId="12921"/>
    <cellStyle name="표준 34 32" xfId="12922"/>
    <cellStyle name="표준 34 33" xfId="12923"/>
    <cellStyle name="표준 34 34" xfId="12924"/>
    <cellStyle name="표준 34 35" xfId="12925"/>
    <cellStyle name="표준 34 36" xfId="12926"/>
    <cellStyle name="표준 34 37" xfId="12927"/>
    <cellStyle name="표준 34 38" xfId="12928"/>
    <cellStyle name="표준 34 39" xfId="12929"/>
    <cellStyle name="표준 34 4" xfId="12930"/>
    <cellStyle name="표준 34 40" xfId="12931"/>
    <cellStyle name="표준 34 41" xfId="12932"/>
    <cellStyle name="표준 34 42" xfId="12933"/>
    <cellStyle name="표준 34 43" xfId="12934"/>
    <cellStyle name="표준 34 44" xfId="12935"/>
    <cellStyle name="표준 34 45" xfId="12936"/>
    <cellStyle name="표준 34 46" xfId="12937"/>
    <cellStyle name="표준 34 47" xfId="12938"/>
    <cellStyle name="표준 34 48" xfId="12939"/>
    <cellStyle name="표준 34 49" xfId="12940"/>
    <cellStyle name="표준 34 5" xfId="12941"/>
    <cellStyle name="표준 34 50" xfId="12942"/>
    <cellStyle name="표준 34 51" xfId="12943"/>
    <cellStyle name="표준 34 52" xfId="12944"/>
    <cellStyle name="표준 34 53" xfId="12945"/>
    <cellStyle name="표준 34 54" xfId="12946"/>
    <cellStyle name="표준 34 55" xfId="12947"/>
    <cellStyle name="표준 34 56" xfId="12948"/>
    <cellStyle name="표준 34 57" xfId="12949"/>
    <cellStyle name="표준 34 58" xfId="12950"/>
    <cellStyle name="표준 34 59" xfId="12951"/>
    <cellStyle name="표준 34 6" xfId="12952"/>
    <cellStyle name="표준 34 60" xfId="12953"/>
    <cellStyle name="표준 34 61" xfId="12954"/>
    <cellStyle name="표준 34 62" xfId="12955"/>
    <cellStyle name="표준 34 63" xfId="12956"/>
    <cellStyle name="표준 34 64" xfId="12957"/>
    <cellStyle name="표준 34 65" xfId="12958"/>
    <cellStyle name="표준 34 66" xfId="12959"/>
    <cellStyle name="표준 34 67" xfId="12960"/>
    <cellStyle name="표준 34 68" xfId="12961"/>
    <cellStyle name="표준 34 69" xfId="12962"/>
    <cellStyle name="표준 34 7" xfId="12963"/>
    <cellStyle name="표준 34 70" xfId="12964"/>
    <cellStyle name="표준 34 71" xfId="12965"/>
    <cellStyle name="표준 34 72" xfId="12966"/>
    <cellStyle name="표준 34 73" xfId="12967"/>
    <cellStyle name="표준 34 74" xfId="12968"/>
    <cellStyle name="표준 34 75" xfId="12969"/>
    <cellStyle name="표준 34 76" xfId="12970"/>
    <cellStyle name="표준 34 77" xfId="12971"/>
    <cellStyle name="표준 34 78" xfId="12972"/>
    <cellStyle name="표준 34 79" xfId="12973"/>
    <cellStyle name="표준 34 8" xfId="12974"/>
    <cellStyle name="표준 34 80" xfId="12975"/>
    <cellStyle name="표준 34 81" xfId="12976"/>
    <cellStyle name="표준 34 82" xfId="12977"/>
    <cellStyle name="표준 34 83" xfId="12978"/>
    <cellStyle name="표준 34 84" xfId="12979"/>
    <cellStyle name="표준 34 85" xfId="12980"/>
    <cellStyle name="표준 34 86" xfId="12981"/>
    <cellStyle name="표준 34 87" xfId="12982"/>
    <cellStyle name="표준 34 88" xfId="12983"/>
    <cellStyle name="표준 34 89" xfId="12984"/>
    <cellStyle name="표준 34 9" xfId="12985"/>
    <cellStyle name="표준 34 90" xfId="12986"/>
    <cellStyle name="표준 34 91" xfId="12987"/>
    <cellStyle name="표준 34 92" xfId="12988"/>
    <cellStyle name="표준 34 93" xfId="12989"/>
    <cellStyle name="표준 34 94" xfId="12990"/>
    <cellStyle name="표준 34 95" xfId="12991"/>
    <cellStyle name="표준 34 96" xfId="12992"/>
    <cellStyle name="표준 34 97" xfId="12993"/>
    <cellStyle name="표준 34 98" xfId="12994"/>
    <cellStyle name="표준 34 99" xfId="12995"/>
    <cellStyle name="표준 35" xfId="12996"/>
    <cellStyle name="표준 35 10" xfId="12997"/>
    <cellStyle name="표준 35 100" xfId="12998"/>
    <cellStyle name="표준 35 101" xfId="12999"/>
    <cellStyle name="표준 35 102" xfId="13000"/>
    <cellStyle name="표준 35 103" xfId="13001"/>
    <cellStyle name="표준 35 104" xfId="13002"/>
    <cellStyle name="표준 35 105" xfId="13003"/>
    <cellStyle name="표준 35 106" xfId="13004"/>
    <cellStyle name="표준 35 107" xfId="13005"/>
    <cellStyle name="표준 35 108" xfId="13006"/>
    <cellStyle name="표준 35 109" xfId="13007"/>
    <cellStyle name="표준 35 11" xfId="13008"/>
    <cellStyle name="표준 35 110" xfId="13009"/>
    <cellStyle name="표준 35 111" xfId="13010"/>
    <cellStyle name="표준 35 112" xfId="13011"/>
    <cellStyle name="표준 35 113" xfId="13012"/>
    <cellStyle name="표준 35 114" xfId="13013"/>
    <cellStyle name="표준 35 115" xfId="13014"/>
    <cellStyle name="표준 35 116" xfId="13015"/>
    <cellStyle name="표준 35 117" xfId="13016"/>
    <cellStyle name="표준 35 118" xfId="13017"/>
    <cellStyle name="표준 35 119" xfId="13018"/>
    <cellStyle name="표준 35 12" xfId="13019"/>
    <cellStyle name="표준 35 12 2" xfId="26307"/>
    <cellStyle name="표준 35 120" xfId="13020"/>
    <cellStyle name="표준 35 121" xfId="13021"/>
    <cellStyle name="표준 35 122" xfId="13022"/>
    <cellStyle name="표준 35 123" xfId="13023"/>
    <cellStyle name="표준 35 124" xfId="13024"/>
    <cellStyle name="표준 35 125" xfId="13025"/>
    <cellStyle name="표준 35 126" xfId="13026"/>
    <cellStyle name="표준 35 127" xfId="13027"/>
    <cellStyle name="표준 35 128" xfId="13028"/>
    <cellStyle name="표준 35 129" xfId="13029"/>
    <cellStyle name="표준 35 13" xfId="13030"/>
    <cellStyle name="표준 35 130" xfId="13031"/>
    <cellStyle name="표준 35 131" xfId="13032"/>
    <cellStyle name="표준 35 132" xfId="13033"/>
    <cellStyle name="표준 35 133" xfId="13034"/>
    <cellStyle name="표준 35 134" xfId="13035"/>
    <cellStyle name="표준 35 135" xfId="13036"/>
    <cellStyle name="표준 35 136" xfId="13037"/>
    <cellStyle name="표준 35 137" xfId="13038"/>
    <cellStyle name="표준 35 138" xfId="13039"/>
    <cellStyle name="표준 35 139" xfId="13040"/>
    <cellStyle name="표준 35 14" xfId="13041"/>
    <cellStyle name="표준 35 140" xfId="13042"/>
    <cellStyle name="표준 35 141" xfId="13043"/>
    <cellStyle name="표준 35 142" xfId="13044"/>
    <cellStyle name="표준 35 143" xfId="13045"/>
    <cellStyle name="표준 35 144" xfId="13046"/>
    <cellStyle name="표준 35 145" xfId="13047"/>
    <cellStyle name="표준 35 146" xfId="13048"/>
    <cellStyle name="표준 35 147" xfId="13049"/>
    <cellStyle name="표준 35 148" xfId="13050"/>
    <cellStyle name="표준 35 149" xfId="13051"/>
    <cellStyle name="표준 35 15" xfId="13052"/>
    <cellStyle name="표준 35 15 2" xfId="26308"/>
    <cellStyle name="표준 35 150" xfId="13053"/>
    <cellStyle name="표준 35 151" xfId="13054"/>
    <cellStyle name="표준 35 152" xfId="13055"/>
    <cellStyle name="표준 35 153" xfId="13056"/>
    <cellStyle name="표준 35 154" xfId="13057"/>
    <cellStyle name="표준 35 155" xfId="13058"/>
    <cellStyle name="표준 35 156" xfId="13059"/>
    <cellStyle name="표준 35 157" xfId="13060"/>
    <cellStyle name="표준 35 158" xfId="13061"/>
    <cellStyle name="표준 35 159" xfId="13062"/>
    <cellStyle name="표준 35 16" xfId="13063"/>
    <cellStyle name="표준 35 16 2" xfId="26309"/>
    <cellStyle name="표준 35 160" xfId="13064"/>
    <cellStyle name="표준 35 161" xfId="13065"/>
    <cellStyle name="표준 35 162" xfId="13066"/>
    <cellStyle name="표준 35 163" xfId="13067"/>
    <cellStyle name="표준 35 164" xfId="13068"/>
    <cellStyle name="표준 35 165" xfId="13069"/>
    <cellStyle name="표준 35 166" xfId="13070"/>
    <cellStyle name="표준 35 167" xfId="13071"/>
    <cellStyle name="표준 35 168" xfId="13072"/>
    <cellStyle name="표준 35 169" xfId="13073"/>
    <cellStyle name="표준 35 17" xfId="13074"/>
    <cellStyle name="표준 35 17 2" xfId="26310"/>
    <cellStyle name="표준 35 170" xfId="13075"/>
    <cellStyle name="표준 35 171" xfId="13076"/>
    <cellStyle name="표준 35 172" xfId="13077"/>
    <cellStyle name="표준 35 173" xfId="13078"/>
    <cellStyle name="표준 35 174" xfId="13079"/>
    <cellStyle name="표준 35 175" xfId="13080"/>
    <cellStyle name="표준 35 176" xfId="13081"/>
    <cellStyle name="표준 35 177" xfId="13082"/>
    <cellStyle name="표준 35 178" xfId="13083"/>
    <cellStyle name="표준 35 179" xfId="13084"/>
    <cellStyle name="표준 35 18" xfId="13085"/>
    <cellStyle name="표준 35 180" xfId="13086"/>
    <cellStyle name="표준 35 181" xfId="13087"/>
    <cellStyle name="표준 35 182" xfId="13088"/>
    <cellStyle name="표준 35 183" xfId="13089"/>
    <cellStyle name="표준 35 19" xfId="13090"/>
    <cellStyle name="표준 35 2" xfId="13091"/>
    <cellStyle name="표준 35 2 2" xfId="26311"/>
    <cellStyle name="표준 35 20" xfId="13092"/>
    <cellStyle name="표준 35 20 2" xfId="26312"/>
    <cellStyle name="표준 35 21" xfId="13093"/>
    <cellStyle name="표준 35 22" xfId="13094"/>
    <cellStyle name="표준 35 22 2" xfId="26313"/>
    <cellStyle name="표준 35 23" xfId="13095"/>
    <cellStyle name="표준 35 23 2" xfId="26314"/>
    <cellStyle name="표준 35 24" xfId="13096"/>
    <cellStyle name="표준 35 25" xfId="13097"/>
    <cellStyle name="표준 35 26" xfId="13098"/>
    <cellStyle name="표준 35 26 2" xfId="26315"/>
    <cellStyle name="표준 35 27" xfId="13099"/>
    <cellStyle name="표준 35 27 2" xfId="26316"/>
    <cellStyle name="표준 35 28" xfId="13100"/>
    <cellStyle name="표준 35 29" xfId="13101"/>
    <cellStyle name="표준 35 3" xfId="13102"/>
    <cellStyle name="표준 35 30" xfId="13103"/>
    <cellStyle name="표준 35 31" xfId="13104"/>
    <cellStyle name="표준 35 32" xfId="13105"/>
    <cellStyle name="표준 35 33" xfId="13106"/>
    <cellStyle name="표준 35 34" xfId="13107"/>
    <cellStyle name="표준 35 35" xfId="13108"/>
    <cellStyle name="표준 35 36" xfId="13109"/>
    <cellStyle name="표준 35 37" xfId="13110"/>
    <cellStyle name="표준 35 38" xfId="13111"/>
    <cellStyle name="표준 35 39" xfId="13112"/>
    <cellStyle name="표준 35 4" xfId="13113"/>
    <cellStyle name="표준 35 40" xfId="13114"/>
    <cellStyle name="표준 35 41" xfId="13115"/>
    <cellStyle name="표준 35 42" xfId="13116"/>
    <cellStyle name="표준 35 43" xfId="13117"/>
    <cellStyle name="표준 35 44" xfId="13118"/>
    <cellStyle name="표준 35 45" xfId="13119"/>
    <cellStyle name="표준 35 46" xfId="13120"/>
    <cellStyle name="표준 35 47" xfId="13121"/>
    <cellStyle name="표준 35 48" xfId="13122"/>
    <cellStyle name="표준 35 49" xfId="13123"/>
    <cellStyle name="표준 35 5" xfId="13124"/>
    <cellStyle name="표준 35 50" xfId="13125"/>
    <cellStyle name="표준 35 51" xfId="13126"/>
    <cellStyle name="표준 35 52" xfId="13127"/>
    <cellStyle name="표준 35 53" xfId="13128"/>
    <cellStyle name="표준 35 54" xfId="13129"/>
    <cellStyle name="표준 35 55" xfId="13130"/>
    <cellStyle name="표준 35 56" xfId="13131"/>
    <cellStyle name="표준 35 57" xfId="13132"/>
    <cellStyle name="표준 35 58" xfId="13133"/>
    <cellStyle name="표준 35 59" xfId="13134"/>
    <cellStyle name="표준 35 6" xfId="13135"/>
    <cellStyle name="표준 35 6 2" xfId="26317"/>
    <cellStyle name="표준 35 60" xfId="13136"/>
    <cellStyle name="표준 35 61" xfId="13137"/>
    <cellStyle name="표준 35 62" xfId="13138"/>
    <cellStyle name="표준 35 63" xfId="13139"/>
    <cellStyle name="표준 35 64" xfId="13140"/>
    <cellStyle name="표준 35 65" xfId="13141"/>
    <cellStyle name="표준 35 66" xfId="13142"/>
    <cellStyle name="표준 35 67" xfId="13143"/>
    <cellStyle name="표준 35 68" xfId="13144"/>
    <cellStyle name="표준 35 69" xfId="13145"/>
    <cellStyle name="표준 35 7" xfId="13146"/>
    <cellStyle name="표준 35 70" xfId="13147"/>
    <cellStyle name="표준 35 71" xfId="13148"/>
    <cellStyle name="표준 35 72" xfId="13149"/>
    <cellStyle name="표준 35 73" xfId="13150"/>
    <cellStyle name="표준 35 74" xfId="13151"/>
    <cellStyle name="표준 35 75" xfId="13152"/>
    <cellStyle name="표준 35 76" xfId="13153"/>
    <cellStyle name="표준 35 77" xfId="13154"/>
    <cellStyle name="표준 35 78" xfId="13155"/>
    <cellStyle name="표준 35 79" xfId="13156"/>
    <cellStyle name="표준 35 8" xfId="13157"/>
    <cellStyle name="표준 35 80" xfId="13158"/>
    <cellStyle name="표준 35 81" xfId="13159"/>
    <cellStyle name="표준 35 82" xfId="13160"/>
    <cellStyle name="표준 35 83" xfId="13161"/>
    <cellStyle name="표준 35 84" xfId="13162"/>
    <cellStyle name="표준 35 85" xfId="13163"/>
    <cellStyle name="표준 35 86" xfId="13164"/>
    <cellStyle name="표준 35 87" xfId="13165"/>
    <cellStyle name="표준 35 88" xfId="13166"/>
    <cellStyle name="표준 35 89" xfId="13167"/>
    <cellStyle name="표준 35 9" xfId="13168"/>
    <cellStyle name="표준 35 90" xfId="13169"/>
    <cellStyle name="표준 35 91" xfId="13170"/>
    <cellStyle name="표준 35 92" xfId="13171"/>
    <cellStyle name="표준 35 93" xfId="13172"/>
    <cellStyle name="표준 35 94" xfId="13173"/>
    <cellStyle name="표준 35 95" xfId="13174"/>
    <cellStyle name="표준 35 96" xfId="13175"/>
    <cellStyle name="표준 35 97" xfId="13176"/>
    <cellStyle name="표준 35 98" xfId="13177"/>
    <cellStyle name="표준 35 99" xfId="13178"/>
    <cellStyle name="표준 36" xfId="13179"/>
    <cellStyle name="표준 36 10" xfId="13180"/>
    <cellStyle name="표준 36 100" xfId="13181"/>
    <cellStyle name="표준 36 101" xfId="13182"/>
    <cellStyle name="표준 36 102" xfId="13183"/>
    <cellStyle name="표준 36 103" xfId="13184"/>
    <cellStyle name="표준 36 104" xfId="13185"/>
    <cellStyle name="표준 36 105" xfId="13186"/>
    <cellStyle name="표준 36 106" xfId="13187"/>
    <cellStyle name="표준 36 107" xfId="13188"/>
    <cellStyle name="표준 36 108" xfId="13189"/>
    <cellStyle name="표준 36 109" xfId="13190"/>
    <cellStyle name="표준 36 11" xfId="13191"/>
    <cellStyle name="표준 36 110" xfId="13192"/>
    <cellStyle name="표준 36 111" xfId="13193"/>
    <cellStyle name="표준 36 112" xfId="13194"/>
    <cellStyle name="표준 36 113" xfId="13195"/>
    <cellStyle name="표준 36 114" xfId="13196"/>
    <cellStyle name="표준 36 115" xfId="13197"/>
    <cellStyle name="표준 36 116" xfId="13198"/>
    <cellStyle name="표준 36 117" xfId="13199"/>
    <cellStyle name="표준 36 118" xfId="13200"/>
    <cellStyle name="표준 36 119" xfId="13201"/>
    <cellStyle name="표준 36 12" xfId="13202"/>
    <cellStyle name="표준 36 120" xfId="13203"/>
    <cellStyle name="표준 36 121" xfId="13204"/>
    <cellStyle name="표준 36 122" xfId="13205"/>
    <cellStyle name="표준 36 123" xfId="13206"/>
    <cellStyle name="표준 36 124" xfId="13207"/>
    <cellStyle name="표준 36 125" xfId="13208"/>
    <cellStyle name="표준 36 126" xfId="13209"/>
    <cellStyle name="표준 36 127" xfId="13210"/>
    <cellStyle name="표준 36 128" xfId="13211"/>
    <cellStyle name="표준 36 129" xfId="13212"/>
    <cellStyle name="표준 36 13" xfId="13213"/>
    <cellStyle name="표준 36 130" xfId="13214"/>
    <cellStyle name="표준 36 131" xfId="13215"/>
    <cellStyle name="표준 36 132" xfId="13216"/>
    <cellStyle name="표준 36 133" xfId="13217"/>
    <cellStyle name="표준 36 134" xfId="13218"/>
    <cellStyle name="표준 36 135" xfId="13219"/>
    <cellStyle name="표준 36 136" xfId="13220"/>
    <cellStyle name="표준 36 137" xfId="13221"/>
    <cellStyle name="표준 36 138" xfId="13222"/>
    <cellStyle name="표준 36 139" xfId="13223"/>
    <cellStyle name="표준 36 14" xfId="13224"/>
    <cellStyle name="표준 36 140" xfId="13225"/>
    <cellStyle name="표준 36 141" xfId="13226"/>
    <cellStyle name="표준 36 142" xfId="13227"/>
    <cellStyle name="표준 36 143" xfId="13228"/>
    <cellStyle name="표준 36 144" xfId="13229"/>
    <cellStyle name="표준 36 145" xfId="13230"/>
    <cellStyle name="표준 36 146" xfId="13231"/>
    <cellStyle name="표준 36 147" xfId="13232"/>
    <cellStyle name="표준 36 148" xfId="13233"/>
    <cellStyle name="표준 36 149" xfId="13234"/>
    <cellStyle name="표준 36 15" xfId="13235"/>
    <cellStyle name="표준 36 150" xfId="13236"/>
    <cellStyle name="표준 36 151" xfId="13237"/>
    <cellStyle name="표준 36 152" xfId="13238"/>
    <cellStyle name="표준 36 153" xfId="13239"/>
    <cellStyle name="표준 36 154" xfId="13240"/>
    <cellStyle name="표준 36 155" xfId="13241"/>
    <cellStyle name="표준 36 156" xfId="13242"/>
    <cellStyle name="표준 36 157" xfId="13243"/>
    <cellStyle name="표준 36 158" xfId="13244"/>
    <cellStyle name="표준 36 159" xfId="13245"/>
    <cellStyle name="표준 36 16" xfId="13246"/>
    <cellStyle name="표준 36 160" xfId="13247"/>
    <cellStyle name="표준 36 161" xfId="13248"/>
    <cellStyle name="표준 36 162" xfId="13249"/>
    <cellStyle name="표준 36 163" xfId="13250"/>
    <cellStyle name="표준 36 164" xfId="13251"/>
    <cellStyle name="표준 36 165" xfId="13252"/>
    <cellStyle name="표준 36 166" xfId="13253"/>
    <cellStyle name="표준 36 167" xfId="13254"/>
    <cellStyle name="표준 36 168" xfId="13255"/>
    <cellStyle name="표준 36 169" xfId="13256"/>
    <cellStyle name="표준 36 17" xfId="13257"/>
    <cellStyle name="표준 36 170" xfId="13258"/>
    <cellStyle name="표준 36 171" xfId="13259"/>
    <cellStyle name="표준 36 172" xfId="13260"/>
    <cellStyle name="표준 36 173" xfId="13261"/>
    <cellStyle name="표준 36 174" xfId="13262"/>
    <cellStyle name="표준 36 175" xfId="13263"/>
    <cellStyle name="표준 36 176" xfId="13264"/>
    <cellStyle name="표준 36 177" xfId="13265"/>
    <cellStyle name="표준 36 178" xfId="13266"/>
    <cellStyle name="표준 36 179" xfId="13267"/>
    <cellStyle name="표준 36 18" xfId="13268"/>
    <cellStyle name="표준 36 180" xfId="13269"/>
    <cellStyle name="표준 36 181" xfId="13270"/>
    <cellStyle name="표준 36 182" xfId="13271"/>
    <cellStyle name="표준 36 183" xfId="13272"/>
    <cellStyle name="표준 36 19" xfId="13273"/>
    <cellStyle name="표준 36 2" xfId="13274"/>
    <cellStyle name="표준 36 20" xfId="13275"/>
    <cellStyle name="표준 36 21" xfId="13276"/>
    <cellStyle name="표준 36 22" xfId="13277"/>
    <cellStyle name="표준 36 23" xfId="13278"/>
    <cellStyle name="표준 36 24" xfId="13279"/>
    <cellStyle name="표준 36 25" xfId="13280"/>
    <cellStyle name="표준 36 26" xfId="13281"/>
    <cellStyle name="표준 36 27" xfId="13282"/>
    <cellStyle name="표준 36 28" xfId="13283"/>
    <cellStyle name="표준 36 29" xfId="13284"/>
    <cellStyle name="표준 36 3" xfId="13285"/>
    <cellStyle name="표준 36 30" xfId="13286"/>
    <cellStyle name="표준 36 31" xfId="13287"/>
    <cellStyle name="표준 36 32" xfId="13288"/>
    <cellStyle name="표준 36 33" xfId="13289"/>
    <cellStyle name="표준 36 34" xfId="13290"/>
    <cellStyle name="표준 36 35" xfId="13291"/>
    <cellStyle name="표준 36 36" xfId="13292"/>
    <cellStyle name="표준 36 37" xfId="13293"/>
    <cellStyle name="표준 36 38" xfId="13294"/>
    <cellStyle name="표준 36 39" xfId="13295"/>
    <cellStyle name="표준 36 4" xfId="13296"/>
    <cellStyle name="표준 36 40" xfId="13297"/>
    <cellStyle name="표준 36 41" xfId="13298"/>
    <cellStyle name="표준 36 42" xfId="13299"/>
    <cellStyle name="표준 36 43" xfId="13300"/>
    <cellStyle name="표준 36 44" xfId="13301"/>
    <cellStyle name="표준 36 45" xfId="13302"/>
    <cellStyle name="표준 36 46" xfId="13303"/>
    <cellStyle name="표준 36 47" xfId="13304"/>
    <cellStyle name="표준 36 48" xfId="13305"/>
    <cellStyle name="표준 36 49" xfId="13306"/>
    <cellStyle name="표준 36 5" xfId="13307"/>
    <cellStyle name="표준 36 50" xfId="13308"/>
    <cellStyle name="표준 36 51" xfId="13309"/>
    <cellStyle name="표준 36 52" xfId="13310"/>
    <cellStyle name="표준 36 53" xfId="13311"/>
    <cellStyle name="표준 36 54" xfId="13312"/>
    <cellStyle name="표준 36 55" xfId="13313"/>
    <cellStyle name="표준 36 56" xfId="13314"/>
    <cellStyle name="표준 36 57" xfId="13315"/>
    <cellStyle name="표준 36 58" xfId="13316"/>
    <cellStyle name="표준 36 59" xfId="13317"/>
    <cellStyle name="표준 36 6" xfId="13318"/>
    <cellStyle name="표준 36 60" xfId="13319"/>
    <cellStyle name="표준 36 61" xfId="13320"/>
    <cellStyle name="표준 36 62" xfId="13321"/>
    <cellStyle name="표준 36 63" xfId="13322"/>
    <cellStyle name="표준 36 64" xfId="13323"/>
    <cellStyle name="표준 36 65" xfId="13324"/>
    <cellStyle name="표준 36 66" xfId="13325"/>
    <cellStyle name="표준 36 67" xfId="13326"/>
    <cellStyle name="표준 36 68" xfId="13327"/>
    <cellStyle name="표준 36 69" xfId="13328"/>
    <cellStyle name="표준 36 7" xfId="13329"/>
    <cellStyle name="표준 36 70" xfId="13330"/>
    <cellStyle name="표준 36 71" xfId="13331"/>
    <cellStyle name="표준 36 72" xfId="13332"/>
    <cellStyle name="표준 36 73" xfId="13333"/>
    <cellStyle name="표준 36 74" xfId="13334"/>
    <cellStyle name="표준 36 75" xfId="13335"/>
    <cellStyle name="표준 36 76" xfId="13336"/>
    <cellStyle name="표준 36 77" xfId="13337"/>
    <cellStyle name="표준 36 78" xfId="13338"/>
    <cellStyle name="표준 36 79" xfId="13339"/>
    <cellStyle name="표준 36 8" xfId="13340"/>
    <cellStyle name="표준 36 80" xfId="13341"/>
    <cellStyle name="표준 36 81" xfId="13342"/>
    <cellStyle name="표준 36 82" xfId="13343"/>
    <cellStyle name="표준 36 83" xfId="13344"/>
    <cellStyle name="표준 36 84" xfId="13345"/>
    <cellStyle name="표준 36 85" xfId="13346"/>
    <cellStyle name="표준 36 86" xfId="13347"/>
    <cellStyle name="표준 36 87" xfId="13348"/>
    <cellStyle name="표준 36 88" xfId="13349"/>
    <cellStyle name="표준 36 89" xfId="13350"/>
    <cellStyle name="표준 36 9" xfId="13351"/>
    <cellStyle name="표준 36 90" xfId="13352"/>
    <cellStyle name="표준 36 91" xfId="13353"/>
    <cellStyle name="표준 36 92" xfId="13354"/>
    <cellStyle name="표준 36 93" xfId="13355"/>
    <cellStyle name="표준 36 94" xfId="13356"/>
    <cellStyle name="표준 36 95" xfId="13357"/>
    <cellStyle name="표준 36 96" xfId="13358"/>
    <cellStyle name="표준 36 97" xfId="13359"/>
    <cellStyle name="표준 36 98" xfId="13360"/>
    <cellStyle name="표준 36 99" xfId="13361"/>
    <cellStyle name="표준 37" xfId="13362"/>
    <cellStyle name="표준 37 10" xfId="13363"/>
    <cellStyle name="표준 37 100" xfId="13364"/>
    <cellStyle name="표준 37 101" xfId="13365"/>
    <cellStyle name="표준 37 102" xfId="13366"/>
    <cellStyle name="표준 37 103" xfId="13367"/>
    <cellStyle name="표준 37 104" xfId="13368"/>
    <cellStyle name="표준 37 105" xfId="13369"/>
    <cellStyle name="표준 37 106" xfId="13370"/>
    <cellStyle name="표준 37 107" xfId="13371"/>
    <cellStyle name="표준 37 108" xfId="13372"/>
    <cellStyle name="표준 37 109" xfId="13373"/>
    <cellStyle name="표준 37 11" xfId="13374"/>
    <cellStyle name="표준 37 110" xfId="13375"/>
    <cellStyle name="표준 37 111" xfId="13376"/>
    <cellStyle name="표준 37 112" xfId="13377"/>
    <cellStyle name="표준 37 113" xfId="13378"/>
    <cellStyle name="표준 37 114" xfId="13379"/>
    <cellStyle name="표준 37 115" xfId="13380"/>
    <cellStyle name="표준 37 116" xfId="13381"/>
    <cellStyle name="표준 37 117" xfId="13382"/>
    <cellStyle name="표준 37 118" xfId="13383"/>
    <cellStyle name="표준 37 119" xfId="13384"/>
    <cellStyle name="표준 37 12" xfId="13385"/>
    <cellStyle name="표준 37 120" xfId="13386"/>
    <cellStyle name="표준 37 121" xfId="13387"/>
    <cellStyle name="표준 37 122" xfId="13388"/>
    <cellStyle name="표준 37 123" xfId="13389"/>
    <cellStyle name="표준 37 124" xfId="13390"/>
    <cellStyle name="표준 37 125" xfId="13391"/>
    <cellStyle name="표준 37 126" xfId="13392"/>
    <cellStyle name="표준 37 127" xfId="13393"/>
    <cellStyle name="표준 37 128" xfId="13394"/>
    <cellStyle name="표준 37 129" xfId="13395"/>
    <cellStyle name="표준 37 13" xfId="13396"/>
    <cellStyle name="표준 37 130" xfId="13397"/>
    <cellStyle name="표준 37 131" xfId="13398"/>
    <cellStyle name="표준 37 132" xfId="13399"/>
    <cellStyle name="표준 37 133" xfId="13400"/>
    <cellStyle name="표준 37 134" xfId="13401"/>
    <cellStyle name="표준 37 135" xfId="13402"/>
    <cellStyle name="표준 37 136" xfId="13403"/>
    <cellStyle name="표준 37 137" xfId="13404"/>
    <cellStyle name="표준 37 138" xfId="13405"/>
    <cellStyle name="표준 37 139" xfId="13406"/>
    <cellStyle name="표준 37 14" xfId="13407"/>
    <cellStyle name="표준 37 140" xfId="13408"/>
    <cellStyle name="표준 37 141" xfId="13409"/>
    <cellStyle name="표준 37 142" xfId="13410"/>
    <cellStyle name="표준 37 143" xfId="13411"/>
    <cellStyle name="표준 37 144" xfId="13412"/>
    <cellStyle name="표준 37 145" xfId="13413"/>
    <cellStyle name="표준 37 146" xfId="13414"/>
    <cellStyle name="표준 37 147" xfId="13415"/>
    <cellStyle name="표준 37 148" xfId="13416"/>
    <cellStyle name="표준 37 149" xfId="13417"/>
    <cellStyle name="표준 37 15" xfId="13418"/>
    <cellStyle name="표준 37 150" xfId="13419"/>
    <cellStyle name="표준 37 151" xfId="13420"/>
    <cellStyle name="표준 37 152" xfId="13421"/>
    <cellStyle name="표준 37 153" xfId="13422"/>
    <cellStyle name="표준 37 154" xfId="13423"/>
    <cellStyle name="표준 37 155" xfId="13424"/>
    <cellStyle name="표준 37 156" xfId="13425"/>
    <cellStyle name="표준 37 157" xfId="13426"/>
    <cellStyle name="표준 37 158" xfId="13427"/>
    <cellStyle name="표준 37 159" xfId="13428"/>
    <cellStyle name="표준 37 16" xfId="13429"/>
    <cellStyle name="표준 37 160" xfId="13430"/>
    <cellStyle name="표준 37 161" xfId="13431"/>
    <cellStyle name="표준 37 162" xfId="13432"/>
    <cellStyle name="표준 37 163" xfId="13433"/>
    <cellStyle name="표준 37 164" xfId="13434"/>
    <cellStyle name="표준 37 165" xfId="13435"/>
    <cellStyle name="표준 37 166" xfId="13436"/>
    <cellStyle name="표준 37 167" xfId="13437"/>
    <cellStyle name="표준 37 168" xfId="13438"/>
    <cellStyle name="표준 37 169" xfId="13439"/>
    <cellStyle name="표준 37 17" xfId="13440"/>
    <cellStyle name="표준 37 170" xfId="13441"/>
    <cellStyle name="표준 37 171" xfId="13442"/>
    <cellStyle name="표준 37 172" xfId="13443"/>
    <cellStyle name="표준 37 173" xfId="13444"/>
    <cellStyle name="표준 37 174" xfId="13445"/>
    <cellStyle name="표준 37 175" xfId="13446"/>
    <cellStyle name="표준 37 176" xfId="13447"/>
    <cellStyle name="표준 37 177" xfId="13448"/>
    <cellStyle name="표준 37 178" xfId="13449"/>
    <cellStyle name="표준 37 179" xfId="13450"/>
    <cellStyle name="표준 37 18" xfId="13451"/>
    <cellStyle name="표준 37 180" xfId="13452"/>
    <cellStyle name="표준 37 181" xfId="13453"/>
    <cellStyle name="표준 37 182" xfId="13454"/>
    <cellStyle name="표준 37 183" xfId="13455"/>
    <cellStyle name="표준 37 19" xfId="13456"/>
    <cellStyle name="표준 37 2" xfId="13457"/>
    <cellStyle name="표준 37 20" xfId="13458"/>
    <cellStyle name="표준 37 21" xfId="13459"/>
    <cellStyle name="표준 37 22" xfId="13460"/>
    <cellStyle name="표준 37 23" xfId="13461"/>
    <cellStyle name="표준 37 24" xfId="13462"/>
    <cellStyle name="표준 37 25" xfId="13463"/>
    <cellStyle name="표준 37 26" xfId="13464"/>
    <cellStyle name="표준 37 27" xfId="13465"/>
    <cellStyle name="표준 37 28" xfId="13466"/>
    <cellStyle name="표준 37 29" xfId="13467"/>
    <cellStyle name="표준 37 3" xfId="13468"/>
    <cellStyle name="표준 37 30" xfId="13469"/>
    <cellStyle name="표준 37 31" xfId="13470"/>
    <cellStyle name="표준 37 32" xfId="13471"/>
    <cellStyle name="표준 37 33" xfId="13472"/>
    <cellStyle name="표준 37 34" xfId="13473"/>
    <cellStyle name="표준 37 35" xfId="13474"/>
    <cellStyle name="표준 37 36" xfId="13475"/>
    <cellStyle name="표준 37 37" xfId="13476"/>
    <cellStyle name="표준 37 38" xfId="13477"/>
    <cellStyle name="표준 37 39" xfId="13478"/>
    <cellStyle name="표준 37 4" xfId="13479"/>
    <cellStyle name="표준 37 40" xfId="13480"/>
    <cellStyle name="표준 37 41" xfId="13481"/>
    <cellStyle name="표준 37 42" xfId="13482"/>
    <cellStyle name="표준 37 43" xfId="13483"/>
    <cellStyle name="표준 37 44" xfId="13484"/>
    <cellStyle name="표준 37 45" xfId="13485"/>
    <cellStyle name="표준 37 46" xfId="13486"/>
    <cellStyle name="표준 37 47" xfId="13487"/>
    <cellStyle name="표준 37 48" xfId="13488"/>
    <cellStyle name="표준 37 49" xfId="13489"/>
    <cellStyle name="표준 37 5" xfId="13490"/>
    <cellStyle name="표준 37 50" xfId="13491"/>
    <cellStyle name="표준 37 51" xfId="13492"/>
    <cellStyle name="표준 37 52" xfId="13493"/>
    <cellStyle name="표준 37 53" xfId="13494"/>
    <cellStyle name="표준 37 54" xfId="13495"/>
    <cellStyle name="표준 37 55" xfId="13496"/>
    <cellStyle name="표준 37 56" xfId="13497"/>
    <cellStyle name="표준 37 57" xfId="13498"/>
    <cellStyle name="표준 37 58" xfId="13499"/>
    <cellStyle name="표준 37 59" xfId="13500"/>
    <cellStyle name="표준 37 6" xfId="13501"/>
    <cellStyle name="표준 37 60" xfId="13502"/>
    <cellStyle name="표준 37 61" xfId="13503"/>
    <cellStyle name="표준 37 62" xfId="13504"/>
    <cellStyle name="표준 37 63" xfId="13505"/>
    <cellStyle name="표준 37 64" xfId="13506"/>
    <cellStyle name="표준 37 65" xfId="13507"/>
    <cellStyle name="표준 37 66" xfId="13508"/>
    <cellStyle name="표준 37 67" xfId="13509"/>
    <cellStyle name="표준 37 68" xfId="13510"/>
    <cellStyle name="표준 37 69" xfId="13511"/>
    <cellStyle name="표준 37 7" xfId="13512"/>
    <cellStyle name="표준 37 70" xfId="13513"/>
    <cellStyle name="표준 37 71" xfId="13514"/>
    <cellStyle name="표준 37 72" xfId="13515"/>
    <cellStyle name="표준 37 73" xfId="13516"/>
    <cellStyle name="표준 37 74" xfId="13517"/>
    <cellStyle name="표준 37 75" xfId="13518"/>
    <cellStyle name="표준 37 76" xfId="13519"/>
    <cellStyle name="표준 37 77" xfId="13520"/>
    <cellStyle name="표준 37 78" xfId="13521"/>
    <cellStyle name="표준 37 79" xfId="13522"/>
    <cellStyle name="표준 37 8" xfId="13523"/>
    <cellStyle name="표준 37 80" xfId="13524"/>
    <cellStyle name="표준 37 81" xfId="13525"/>
    <cellStyle name="표준 37 82" xfId="13526"/>
    <cellStyle name="표준 37 83" xfId="13527"/>
    <cellStyle name="표준 37 84" xfId="13528"/>
    <cellStyle name="표준 37 85" xfId="13529"/>
    <cellStyle name="표준 37 86" xfId="13530"/>
    <cellStyle name="표준 37 87" xfId="13531"/>
    <cellStyle name="표준 37 88" xfId="13532"/>
    <cellStyle name="표준 37 89" xfId="13533"/>
    <cellStyle name="표준 37 9" xfId="13534"/>
    <cellStyle name="표준 37 90" xfId="13535"/>
    <cellStyle name="표준 37 91" xfId="13536"/>
    <cellStyle name="표준 37 92" xfId="13537"/>
    <cellStyle name="표준 37 93" xfId="13538"/>
    <cellStyle name="표준 37 94" xfId="13539"/>
    <cellStyle name="표준 37 95" xfId="13540"/>
    <cellStyle name="표준 37 96" xfId="13541"/>
    <cellStyle name="표준 37 97" xfId="13542"/>
    <cellStyle name="표준 37 98" xfId="13543"/>
    <cellStyle name="표준 37 99" xfId="13544"/>
    <cellStyle name="표준 38" xfId="13545"/>
    <cellStyle name="표준 38 10" xfId="13546"/>
    <cellStyle name="표준 38 100" xfId="13547"/>
    <cellStyle name="표준 38 101" xfId="13548"/>
    <cellStyle name="표준 38 102" xfId="13549"/>
    <cellStyle name="표준 38 103" xfId="13550"/>
    <cellStyle name="표준 38 104" xfId="13551"/>
    <cellStyle name="표준 38 105" xfId="13552"/>
    <cellStyle name="표준 38 106" xfId="13553"/>
    <cellStyle name="표준 38 107" xfId="13554"/>
    <cellStyle name="표준 38 108" xfId="13555"/>
    <cellStyle name="표준 38 109" xfId="13556"/>
    <cellStyle name="표준 38 11" xfId="13557"/>
    <cellStyle name="표준 38 110" xfId="13558"/>
    <cellStyle name="표준 38 111" xfId="13559"/>
    <cellStyle name="표준 38 112" xfId="13560"/>
    <cellStyle name="표준 38 113" xfId="13561"/>
    <cellStyle name="표준 38 114" xfId="13562"/>
    <cellStyle name="표준 38 115" xfId="13563"/>
    <cellStyle name="표준 38 116" xfId="13564"/>
    <cellStyle name="표준 38 117" xfId="13565"/>
    <cellStyle name="표준 38 118" xfId="13566"/>
    <cellStyle name="표준 38 119" xfId="13567"/>
    <cellStyle name="표준 38 12" xfId="13568"/>
    <cellStyle name="표준 38 120" xfId="13569"/>
    <cellStyle name="표준 38 121" xfId="13570"/>
    <cellStyle name="표준 38 122" xfId="13571"/>
    <cellStyle name="표준 38 123" xfId="13572"/>
    <cellStyle name="표준 38 124" xfId="13573"/>
    <cellStyle name="표준 38 125" xfId="13574"/>
    <cellStyle name="표준 38 126" xfId="13575"/>
    <cellStyle name="표준 38 127" xfId="13576"/>
    <cellStyle name="표준 38 128" xfId="13577"/>
    <cellStyle name="표준 38 129" xfId="13578"/>
    <cellStyle name="표준 38 13" xfId="13579"/>
    <cellStyle name="표준 38 130" xfId="13580"/>
    <cellStyle name="표준 38 131" xfId="13581"/>
    <cellStyle name="표준 38 132" xfId="13582"/>
    <cellStyle name="표준 38 133" xfId="13583"/>
    <cellStyle name="표준 38 134" xfId="13584"/>
    <cellStyle name="표준 38 135" xfId="13585"/>
    <cellStyle name="표준 38 136" xfId="13586"/>
    <cellStyle name="표준 38 137" xfId="13587"/>
    <cellStyle name="표준 38 138" xfId="13588"/>
    <cellStyle name="표준 38 139" xfId="13589"/>
    <cellStyle name="표준 38 14" xfId="13590"/>
    <cellStyle name="표준 38 140" xfId="13591"/>
    <cellStyle name="표준 38 141" xfId="13592"/>
    <cellStyle name="표준 38 142" xfId="13593"/>
    <cellStyle name="표준 38 143" xfId="13594"/>
    <cellStyle name="표준 38 144" xfId="13595"/>
    <cellStyle name="표준 38 145" xfId="13596"/>
    <cellStyle name="표준 38 146" xfId="13597"/>
    <cellStyle name="표준 38 147" xfId="13598"/>
    <cellStyle name="표준 38 148" xfId="13599"/>
    <cellStyle name="표준 38 149" xfId="13600"/>
    <cellStyle name="표준 38 15" xfId="13601"/>
    <cellStyle name="표준 38 150" xfId="13602"/>
    <cellStyle name="표준 38 151" xfId="13603"/>
    <cellStyle name="표준 38 152" xfId="13604"/>
    <cellStyle name="표준 38 153" xfId="13605"/>
    <cellStyle name="표준 38 154" xfId="13606"/>
    <cellStyle name="표준 38 155" xfId="13607"/>
    <cellStyle name="표준 38 156" xfId="13608"/>
    <cellStyle name="표준 38 157" xfId="13609"/>
    <cellStyle name="표준 38 158" xfId="13610"/>
    <cellStyle name="표준 38 159" xfId="13611"/>
    <cellStyle name="표준 38 16" xfId="13612"/>
    <cellStyle name="표준 38 160" xfId="13613"/>
    <cellStyle name="표준 38 161" xfId="13614"/>
    <cellStyle name="표준 38 162" xfId="13615"/>
    <cellStyle name="표준 38 163" xfId="13616"/>
    <cellStyle name="표준 38 164" xfId="13617"/>
    <cellStyle name="표준 38 165" xfId="13618"/>
    <cellStyle name="표준 38 166" xfId="13619"/>
    <cellStyle name="표준 38 167" xfId="13620"/>
    <cellStyle name="표준 38 168" xfId="13621"/>
    <cellStyle name="표준 38 169" xfId="13622"/>
    <cellStyle name="표준 38 17" xfId="13623"/>
    <cellStyle name="표준 38 170" xfId="13624"/>
    <cellStyle name="표준 38 171" xfId="13625"/>
    <cellStyle name="표준 38 172" xfId="13626"/>
    <cellStyle name="표준 38 173" xfId="13627"/>
    <cellStyle name="표준 38 174" xfId="13628"/>
    <cellStyle name="표준 38 175" xfId="13629"/>
    <cellStyle name="표준 38 176" xfId="13630"/>
    <cellStyle name="표준 38 177" xfId="13631"/>
    <cellStyle name="표준 38 178" xfId="13632"/>
    <cellStyle name="표준 38 179" xfId="13633"/>
    <cellStyle name="표준 38 18" xfId="13634"/>
    <cellStyle name="표준 38 180" xfId="13635"/>
    <cellStyle name="표준 38 181" xfId="13636"/>
    <cellStyle name="표준 38 182" xfId="13637"/>
    <cellStyle name="표준 38 183" xfId="13638"/>
    <cellStyle name="표준 38 19" xfId="13639"/>
    <cellStyle name="표준 38 2" xfId="13640"/>
    <cellStyle name="표준 38 20" xfId="13641"/>
    <cellStyle name="표준 38 21" xfId="13642"/>
    <cellStyle name="표준 38 22" xfId="13643"/>
    <cellStyle name="표준 38 23" xfId="13644"/>
    <cellStyle name="표준 38 24" xfId="13645"/>
    <cellStyle name="표준 38 25" xfId="13646"/>
    <cellStyle name="표준 38 26" xfId="13647"/>
    <cellStyle name="표준 38 27" xfId="13648"/>
    <cellStyle name="표준 38 28" xfId="13649"/>
    <cellStyle name="표준 38 29" xfId="13650"/>
    <cellStyle name="표준 38 3" xfId="13651"/>
    <cellStyle name="표준 38 30" xfId="13652"/>
    <cellStyle name="표준 38 31" xfId="13653"/>
    <cellStyle name="표준 38 32" xfId="13654"/>
    <cellStyle name="표준 38 33" xfId="13655"/>
    <cellStyle name="표준 38 34" xfId="13656"/>
    <cellStyle name="표준 38 35" xfId="13657"/>
    <cellStyle name="표준 38 36" xfId="13658"/>
    <cellStyle name="표준 38 37" xfId="13659"/>
    <cellStyle name="표준 38 38" xfId="13660"/>
    <cellStyle name="표준 38 39" xfId="13661"/>
    <cellStyle name="표준 38 4" xfId="13662"/>
    <cellStyle name="표준 38 40" xfId="13663"/>
    <cellStyle name="표준 38 41" xfId="13664"/>
    <cellStyle name="표준 38 42" xfId="13665"/>
    <cellStyle name="표준 38 43" xfId="13666"/>
    <cellStyle name="표준 38 44" xfId="13667"/>
    <cellStyle name="표준 38 45" xfId="13668"/>
    <cellStyle name="표준 38 46" xfId="13669"/>
    <cellStyle name="표준 38 47" xfId="13670"/>
    <cellStyle name="표준 38 48" xfId="13671"/>
    <cellStyle name="표준 38 49" xfId="13672"/>
    <cellStyle name="표준 38 5" xfId="13673"/>
    <cellStyle name="표준 38 50" xfId="13674"/>
    <cellStyle name="표준 38 51" xfId="13675"/>
    <cellStyle name="표준 38 52" xfId="13676"/>
    <cellStyle name="표준 38 53" xfId="13677"/>
    <cellStyle name="표준 38 54" xfId="13678"/>
    <cellStyle name="표준 38 55" xfId="13679"/>
    <cellStyle name="표준 38 56" xfId="13680"/>
    <cellStyle name="표준 38 57" xfId="13681"/>
    <cellStyle name="표준 38 58" xfId="13682"/>
    <cellStyle name="표준 38 59" xfId="13683"/>
    <cellStyle name="표준 38 6" xfId="13684"/>
    <cellStyle name="표준 38 60" xfId="13685"/>
    <cellStyle name="표준 38 61" xfId="13686"/>
    <cellStyle name="표준 38 62" xfId="13687"/>
    <cellStyle name="표준 38 63" xfId="13688"/>
    <cellStyle name="표준 38 64" xfId="13689"/>
    <cellStyle name="표준 38 65" xfId="13690"/>
    <cellStyle name="표준 38 66" xfId="13691"/>
    <cellStyle name="표준 38 67" xfId="13692"/>
    <cellStyle name="표준 38 68" xfId="13693"/>
    <cellStyle name="표준 38 69" xfId="13694"/>
    <cellStyle name="표준 38 7" xfId="13695"/>
    <cellStyle name="표준 38 70" xfId="13696"/>
    <cellStyle name="표준 38 71" xfId="13697"/>
    <cellStyle name="표준 38 72" xfId="13698"/>
    <cellStyle name="표준 38 73" xfId="13699"/>
    <cellStyle name="표준 38 74" xfId="13700"/>
    <cellStyle name="표준 38 75" xfId="13701"/>
    <cellStyle name="표준 38 76" xfId="13702"/>
    <cellStyle name="표준 38 77" xfId="13703"/>
    <cellStyle name="표준 38 78" xfId="13704"/>
    <cellStyle name="표준 38 79" xfId="13705"/>
    <cellStyle name="표준 38 8" xfId="13706"/>
    <cellStyle name="표준 38 80" xfId="13707"/>
    <cellStyle name="표준 38 81" xfId="13708"/>
    <cellStyle name="표준 38 82" xfId="13709"/>
    <cellStyle name="표준 38 83" xfId="13710"/>
    <cellStyle name="표준 38 84" xfId="13711"/>
    <cellStyle name="표준 38 85" xfId="13712"/>
    <cellStyle name="표준 38 86" xfId="13713"/>
    <cellStyle name="표준 38 87" xfId="13714"/>
    <cellStyle name="표준 38 88" xfId="13715"/>
    <cellStyle name="표준 38 89" xfId="13716"/>
    <cellStyle name="표준 38 9" xfId="13717"/>
    <cellStyle name="표준 38 90" xfId="13718"/>
    <cellStyle name="표준 38 91" xfId="13719"/>
    <cellStyle name="표준 38 92" xfId="13720"/>
    <cellStyle name="표준 38 93" xfId="13721"/>
    <cellStyle name="표준 38 94" xfId="13722"/>
    <cellStyle name="표준 38 95" xfId="13723"/>
    <cellStyle name="표준 38 96" xfId="13724"/>
    <cellStyle name="표준 38 97" xfId="13725"/>
    <cellStyle name="표준 38 98" xfId="13726"/>
    <cellStyle name="표준 38 99" xfId="13727"/>
    <cellStyle name="표준 39" xfId="13728"/>
    <cellStyle name="표준 39 10" xfId="13729"/>
    <cellStyle name="표준 39 100" xfId="13730"/>
    <cellStyle name="표준 39 101" xfId="13731"/>
    <cellStyle name="표준 39 102" xfId="13732"/>
    <cellStyle name="표준 39 103" xfId="13733"/>
    <cellStyle name="표준 39 104" xfId="13734"/>
    <cellStyle name="표준 39 105" xfId="13735"/>
    <cellStyle name="표준 39 106" xfId="13736"/>
    <cellStyle name="표준 39 107" xfId="13737"/>
    <cellStyle name="표준 39 108" xfId="13738"/>
    <cellStyle name="표준 39 109" xfId="13739"/>
    <cellStyle name="표준 39 11" xfId="13740"/>
    <cellStyle name="표준 39 110" xfId="13741"/>
    <cellStyle name="표준 39 111" xfId="13742"/>
    <cellStyle name="표준 39 112" xfId="13743"/>
    <cellStyle name="표준 39 113" xfId="13744"/>
    <cellStyle name="표준 39 114" xfId="13745"/>
    <cellStyle name="표준 39 115" xfId="13746"/>
    <cellStyle name="표준 39 116" xfId="13747"/>
    <cellStyle name="표준 39 117" xfId="13748"/>
    <cellStyle name="표준 39 118" xfId="13749"/>
    <cellStyle name="표준 39 119" xfId="13750"/>
    <cellStyle name="표준 39 12" xfId="13751"/>
    <cellStyle name="표준 39 120" xfId="13752"/>
    <cellStyle name="표준 39 121" xfId="13753"/>
    <cellStyle name="표준 39 122" xfId="13754"/>
    <cellStyle name="표준 39 123" xfId="13755"/>
    <cellStyle name="표준 39 124" xfId="13756"/>
    <cellStyle name="표준 39 125" xfId="13757"/>
    <cellStyle name="표준 39 126" xfId="13758"/>
    <cellStyle name="표준 39 127" xfId="13759"/>
    <cellStyle name="표준 39 128" xfId="13760"/>
    <cellStyle name="표준 39 129" xfId="13761"/>
    <cellStyle name="표준 39 13" xfId="13762"/>
    <cellStyle name="표준 39 130" xfId="13763"/>
    <cellStyle name="표준 39 131" xfId="13764"/>
    <cellStyle name="표준 39 132" xfId="13765"/>
    <cellStyle name="표준 39 133" xfId="13766"/>
    <cellStyle name="표준 39 134" xfId="13767"/>
    <cellStyle name="표준 39 135" xfId="13768"/>
    <cellStyle name="표준 39 136" xfId="13769"/>
    <cellStyle name="표준 39 137" xfId="13770"/>
    <cellStyle name="표준 39 138" xfId="13771"/>
    <cellStyle name="표준 39 139" xfId="13772"/>
    <cellStyle name="표준 39 14" xfId="13773"/>
    <cellStyle name="표준 39 140" xfId="13774"/>
    <cellStyle name="표준 39 141" xfId="13775"/>
    <cellStyle name="표준 39 142" xfId="13776"/>
    <cellStyle name="표준 39 143" xfId="13777"/>
    <cellStyle name="표준 39 144" xfId="13778"/>
    <cellStyle name="표준 39 145" xfId="13779"/>
    <cellStyle name="표준 39 146" xfId="13780"/>
    <cellStyle name="표준 39 147" xfId="13781"/>
    <cellStyle name="표준 39 148" xfId="13782"/>
    <cellStyle name="표준 39 149" xfId="13783"/>
    <cellStyle name="표준 39 15" xfId="13784"/>
    <cellStyle name="표준 39 150" xfId="13785"/>
    <cellStyle name="표준 39 151" xfId="13786"/>
    <cellStyle name="표준 39 152" xfId="13787"/>
    <cellStyle name="표준 39 153" xfId="13788"/>
    <cellStyle name="표준 39 154" xfId="13789"/>
    <cellStyle name="표준 39 155" xfId="13790"/>
    <cellStyle name="표준 39 156" xfId="13791"/>
    <cellStyle name="표준 39 157" xfId="13792"/>
    <cellStyle name="표준 39 158" xfId="13793"/>
    <cellStyle name="표준 39 159" xfId="13794"/>
    <cellStyle name="표준 39 16" xfId="13795"/>
    <cellStyle name="표준 39 160" xfId="13796"/>
    <cellStyle name="표준 39 161" xfId="13797"/>
    <cellStyle name="표준 39 162" xfId="13798"/>
    <cellStyle name="표준 39 163" xfId="13799"/>
    <cellStyle name="표준 39 164" xfId="13800"/>
    <cellStyle name="표준 39 165" xfId="13801"/>
    <cellStyle name="표준 39 166" xfId="13802"/>
    <cellStyle name="표준 39 167" xfId="13803"/>
    <cellStyle name="표준 39 168" xfId="13804"/>
    <cellStyle name="표준 39 169" xfId="13805"/>
    <cellStyle name="표준 39 17" xfId="13806"/>
    <cellStyle name="표준 39 170" xfId="13807"/>
    <cellStyle name="표준 39 171" xfId="13808"/>
    <cellStyle name="표준 39 172" xfId="13809"/>
    <cellStyle name="표준 39 173" xfId="13810"/>
    <cellStyle name="표준 39 174" xfId="13811"/>
    <cellStyle name="표준 39 175" xfId="13812"/>
    <cellStyle name="표준 39 176" xfId="13813"/>
    <cellStyle name="표준 39 177" xfId="13814"/>
    <cellStyle name="표준 39 178" xfId="13815"/>
    <cellStyle name="표준 39 179" xfId="13816"/>
    <cellStyle name="표준 39 18" xfId="13817"/>
    <cellStyle name="표준 39 180" xfId="13818"/>
    <cellStyle name="표준 39 181" xfId="13819"/>
    <cellStyle name="표준 39 182" xfId="13820"/>
    <cellStyle name="표준 39 183" xfId="13821"/>
    <cellStyle name="표준 39 19" xfId="13822"/>
    <cellStyle name="표준 39 2" xfId="13823"/>
    <cellStyle name="표준 39 20" xfId="13824"/>
    <cellStyle name="표준 39 21" xfId="13825"/>
    <cellStyle name="표준 39 22" xfId="13826"/>
    <cellStyle name="표준 39 23" xfId="13827"/>
    <cellStyle name="표준 39 24" xfId="13828"/>
    <cellStyle name="표준 39 25" xfId="13829"/>
    <cellStyle name="표준 39 26" xfId="13830"/>
    <cellStyle name="표준 39 27" xfId="13831"/>
    <cellStyle name="표준 39 28" xfId="13832"/>
    <cellStyle name="표준 39 29" xfId="13833"/>
    <cellStyle name="표준 39 3" xfId="13834"/>
    <cellStyle name="표준 39 30" xfId="13835"/>
    <cellStyle name="표준 39 31" xfId="13836"/>
    <cellStyle name="표준 39 32" xfId="13837"/>
    <cellStyle name="표준 39 33" xfId="13838"/>
    <cellStyle name="표준 39 34" xfId="13839"/>
    <cellStyle name="표준 39 35" xfId="13840"/>
    <cellStyle name="표준 39 36" xfId="13841"/>
    <cellStyle name="표준 39 37" xfId="13842"/>
    <cellStyle name="표준 39 38" xfId="13843"/>
    <cellStyle name="표준 39 39" xfId="13844"/>
    <cellStyle name="표준 39 4" xfId="13845"/>
    <cellStyle name="표준 39 40" xfId="13846"/>
    <cellStyle name="표준 39 41" xfId="13847"/>
    <cellStyle name="표준 39 42" xfId="13848"/>
    <cellStyle name="표준 39 43" xfId="13849"/>
    <cellStyle name="표준 39 44" xfId="13850"/>
    <cellStyle name="표준 39 45" xfId="13851"/>
    <cellStyle name="표준 39 46" xfId="13852"/>
    <cellStyle name="표준 39 47" xfId="13853"/>
    <cellStyle name="표준 39 48" xfId="13854"/>
    <cellStyle name="표준 39 49" xfId="13855"/>
    <cellStyle name="표준 39 5" xfId="13856"/>
    <cellStyle name="표준 39 50" xfId="13857"/>
    <cellStyle name="표준 39 51" xfId="13858"/>
    <cellStyle name="표준 39 52" xfId="13859"/>
    <cellStyle name="표준 39 53" xfId="13860"/>
    <cellStyle name="표준 39 54" xfId="13861"/>
    <cellStyle name="표준 39 55" xfId="13862"/>
    <cellStyle name="표준 39 56" xfId="13863"/>
    <cellStyle name="표준 39 57" xfId="13864"/>
    <cellStyle name="표준 39 58" xfId="13865"/>
    <cellStyle name="표준 39 59" xfId="13866"/>
    <cellStyle name="표준 39 6" xfId="13867"/>
    <cellStyle name="표준 39 60" xfId="13868"/>
    <cellStyle name="표준 39 61" xfId="13869"/>
    <cellStyle name="표준 39 62" xfId="13870"/>
    <cellStyle name="표준 39 63" xfId="13871"/>
    <cellStyle name="표준 39 64" xfId="13872"/>
    <cellStyle name="표준 39 65" xfId="13873"/>
    <cellStyle name="표준 39 66" xfId="13874"/>
    <cellStyle name="표준 39 67" xfId="13875"/>
    <cellStyle name="표준 39 68" xfId="13876"/>
    <cellStyle name="표준 39 69" xfId="13877"/>
    <cellStyle name="표준 39 7" xfId="13878"/>
    <cellStyle name="표준 39 70" xfId="13879"/>
    <cellStyle name="표준 39 71" xfId="13880"/>
    <cellStyle name="표준 39 72" xfId="13881"/>
    <cellStyle name="표준 39 73" xfId="13882"/>
    <cellStyle name="표준 39 74" xfId="13883"/>
    <cellStyle name="표준 39 75" xfId="13884"/>
    <cellStyle name="표준 39 76" xfId="13885"/>
    <cellStyle name="표준 39 77" xfId="13886"/>
    <cellStyle name="표준 39 78" xfId="13887"/>
    <cellStyle name="표준 39 79" xfId="13888"/>
    <cellStyle name="표준 39 8" xfId="13889"/>
    <cellStyle name="표준 39 80" xfId="13890"/>
    <cellStyle name="표준 39 81" xfId="13891"/>
    <cellStyle name="표준 39 82" xfId="13892"/>
    <cellStyle name="표준 39 83" xfId="13893"/>
    <cellStyle name="표준 39 84" xfId="13894"/>
    <cellStyle name="표준 39 85" xfId="13895"/>
    <cellStyle name="표준 39 86" xfId="13896"/>
    <cellStyle name="표준 39 87" xfId="13897"/>
    <cellStyle name="표준 39 88" xfId="13898"/>
    <cellStyle name="표준 39 89" xfId="13899"/>
    <cellStyle name="표준 39 9" xfId="13900"/>
    <cellStyle name="표준 39 90" xfId="13901"/>
    <cellStyle name="표준 39 91" xfId="13902"/>
    <cellStyle name="표준 39 92" xfId="13903"/>
    <cellStyle name="표준 39 93" xfId="13904"/>
    <cellStyle name="표준 39 94" xfId="13905"/>
    <cellStyle name="표준 39 95" xfId="13906"/>
    <cellStyle name="표준 39 96" xfId="13907"/>
    <cellStyle name="표준 39 97" xfId="13908"/>
    <cellStyle name="표준 39 98" xfId="13909"/>
    <cellStyle name="표준 39 99" xfId="13910"/>
    <cellStyle name="표준 4" xfId="13911"/>
    <cellStyle name="표준 4 10" xfId="13912"/>
    <cellStyle name="표준 4 100" xfId="13913"/>
    <cellStyle name="표준 4 101" xfId="13914"/>
    <cellStyle name="표준 4 102" xfId="13915"/>
    <cellStyle name="표준 4 103" xfId="13916"/>
    <cellStyle name="표준 4 104" xfId="13917"/>
    <cellStyle name="표준 4 105" xfId="13918"/>
    <cellStyle name="표준 4 106" xfId="13919"/>
    <cellStyle name="표준 4 107" xfId="13920"/>
    <cellStyle name="표준 4 108" xfId="13921"/>
    <cellStyle name="표준 4 109" xfId="13922"/>
    <cellStyle name="표준 4 11" xfId="13923"/>
    <cellStyle name="표준 4 110" xfId="13924"/>
    <cellStyle name="표준 4 111" xfId="13925"/>
    <cellStyle name="표준 4 112" xfId="13926"/>
    <cellStyle name="표준 4 113" xfId="13927"/>
    <cellStyle name="표준 4 114" xfId="13928"/>
    <cellStyle name="표준 4 115" xfId="13929"/>
    <cellStyle name="표준 4 116" xfId="13930"/>
    <cellStyle name="표준 4 117" xfId="13931"/>
    <cellStyle name="표준 4 118" xfId="13932"/>
    <cellStyle name="표준 4 119" xfId="13933"/>
    <cellStyle name="표준 4 12" xfId="13934"/>
    <cellStyle name="표준 4 120" xfId="13935"/>
    <cellStyle name="표준 4 121" xfId="13936"/>
    <cellStyle name="표준 4 122" xfId="13937"/>
    <cellStyle name="표준 4 123" xfId="13938"/>
    <cellStyle name="표준 4 124" xfId="13939"/>
    <cellStyle name="표준 4 125" xfId="13940"/>
    <cellStyle name="표준 4 126" xfId="13941"/>
    <cellStyle name="표준 4 127" xfId="13942"/>
    <cellStyle name="표준 4 128" xfId="13943"/>
    <cellStyle name="표준 4 129" xfId="13944"/>
    <cellStyle name="표준 4 13" xfId="13945"/>
    <cellStyle name="표준 4 130" xfId="13946"/>
    <cellStyle name="표준 4 131" xfId="13947"/>
    <cellStyle name="표준 4 132" xfId="13948"/>
    <cellStyle name="표준 4 133" xfId="13949"/>
    <cellStyle name="표준 4 134" xfId="13950"/>
    <cellStyle name="표준 4 135" xfId="13951"/>
    <cellStyle name="표준 4 136" xfId="13952"/>
    <cellStyle name="표준 4 137" xfId="13953"/>
    <cellStyle name="표준 4 138" xfId="13954"/>
    <cellStyle name="표준 4 139" xfId="13955"/>
    <cellStyle name="표준 4 14" xfId="13956"/>
    <cellStyle name="표준 4 140" xfId="13957"/>
    <cellStyle name="표준 4 141" xfId="13958"/>
    <cellStyle name="표준 4 142" xfId="13959"/>
    <cellStyle name="표준 4 143" xfId="13960"/>
    <cellStyle name="표준 4 144" xfId="13961"/>
    <cellStyle name="표준 4 145" xfId="13962"/>
    <cellStyle name="표준 4 146" xfId="13963"/>
    <cellStyle name="표준 4 147" xfId="13964"/>
    <cellStyle name="표준 4 148" xfId="13965"/>
    <cellStyle name="표준 4 149" xfId="13966"/>
    <cellStyle name="표준 4 15" xfId="13967"/>
    <cellStyle name="표준 4 150" xfId="13968"/>
    <cellStyle name="표준 4 151" xfId="13969"/>
    <cellStyle name="표준 4 152" xfId="13970"/>
    <cellStyle name="표준 4 153" xfId="13971"/>
    <cellStyle name="표준 4 154" xfId="13972"/>
    <cellStyle name="표준 4 155" xfId="13973"/>
    <cellStyle name="표준 4 156" xfId="13974"/>
    <cellStyle name="표준 4 157" xfId="13975"/>
    <cellStyle name="표준 4 158" xfId="13976"/>
    <cellStyle name="표준 4 159" xfId="13977"/>
    <cellStyle name="표준 4 16" xfId="13978"/>
    <cellStyle name="표준 4 160" xfId="13979"/>
    <cellStyle name="표준 4 161" xfId="13980"/>
    <cellStyle name="표준 4 162" xfId="13981"/>
    <cellStyle name="표준 4 163" xfId="13982"/>
    <cellStyle name="표준 4 164" xfId="13983"/>
    <cellStyle name="표준 4 165" xfId="13984"/>
    <cellStyle name="표준 4 166" xfId="13985"/>
    <cellStyle name="표준 4 167" xfId="13986"/>
    <cellStyle name="표준 4 168" xfId="13987"/>
    <cellStyle name="표준 4 169" xfId="13988"/>
    <cellStyle name="표준 4 17" xfId="13989"/>
    <cellStyle name="표준 4 170" xfId="13990"/>
    <cellStyle name="표준 4 171" xfId="13991"/>
    <cellStyle name="표준 4 172" xfId="13992"/>
    <cellStyle name="표준 4 173" xfId="13993"/>
    <cellStyle name="표준 4 174" xfId="13994"/>
    <cellStyle name="표준 4 175" xfId="13995"/>
    <cellStyle name="표준 4 176" xfId="13996"/>
    <cellStyle name="표준 4 177" xfId="13997"/>
    <cellStyle name="표준 4 178" xfId="13998"/>
    <cellStyle name="표준 4 179" xfId="13999"/>
    <cellStyle name="표준 4 18" xfId="14000"/>
    <cellStyle name="표준 4 180" xfId="14001"/>
    <cellStyle name="표준 4 181" xfId="14002"/>
    <cellStyle name="표준 4 182" xfId="14003"/>
    <cellStyle name="표준 4 183" xfId="14004"/>
    <cellStyle name="표준 4 184" xfId="14005"/>
    <cellStyle name="표준 4 185" xfId="26318"/>
    <cellStyle name="표준 4 186" xfId="26665"/>
    <cellStyle name="표준 4 187" xfId="26706"/>
    <cellStyle name="표준 4 187 2" xfId="26751"/>
    <cellStyle name="표준 4 187 2 2" xfId="26874"/>
    <cellStyle name="표준 4 187 3" xfId="26833"/>
    <cellStyle name="표준 4 188" xfId="26658"/>
    <cellStyle name="표준 4 189" xfId="26792"/>
    <cellStyle name="표준 4 19" xfId="14006"/>
    <cellStyle name="표준 4 2" xfId="14007"/>
    <cellStyle name="표준 4 2 2" xfId="14008"/>
    <cellStyle name="표준 4 2 3" xfId="26319"/>
    <cellStyle name="표준 4 20" xfId="14009"/>
    <cellStyle name="표준 4 21" xfId="14010"/>
    <cellStyle name="표준 4 22" xfId="14011"/>
    <cellStyle name="표준 4 23" xfId="14012"/>
    <cellStyle name="표준 4 24" xfId="14013"/>
    <cellStyle name="표준 4 25" xfId="14014"/>
    <cellStyle name="표준 4 26" xfId="14015"/>
    <cellStyle name="표준 4 27" xfId="14016"/>
    <cellStyle name="표준 4 28" xfId="14017"/>
    <cellStyle name="표준 4 29" xfId="14018"/>
    <cellStyle name="표준 4 3" xfId="14019"/>
    <cellStyle name="표준 4 30" xfId="14020"/>
    <cellStyle name="표준 4 31" xfId="14021"/>
    <cellStyle name="표준 4 32" xfId="14022"/>
    <cellStyle name="표준 4 33" xfId="14023"/>
    <cellStyle name="표준 4 34" xfId="14024"/>
    <cellStyle name="표준 4 35" xfId="14025"/>
    <cellStyle name="표준 4 36" xfId="14026"/>
    <cellStyle name="표준 4 37" xfId="14027"/>
    <cellStyle name="표준 4 38" xfId="14028"/>
    <cellStyle name="표준 4 39" xfId="14029"/>
    <cellStyle name="표준 4 4" xfId="14030"/>
    <cellStyle name="표준 4 40" xfId="14031"/>
    <cellStyle name="표준 4 41" xfId="14032"/>
    <cellStyle name="표준 4 42" xfId="14033"/>
    <cellStyle name="표준 4 43" xfId="14034"/>
    <cellStyle name="표준 4 44" xfId="14035"/>
    <cellStyle name="표준 4 45" xfId="14036"/>
    <cellStyle name="표준 4 46" xfId="14037"/>
    <cellStyle name="표준 4 47" xfId="14038"/>
    <cellStyle name="표준 4 48" xfId="14039"/>
    <cellStyle name="표준 4 49" xfId="14040"/>
    <cellStyle name="표준 4 5" xfId="14041"/>
    <cellStyle name="표준 4 50" xfId="14042"/>
    <cellStyle name="표준 4 51" xfId="14043"/>
    <cellStyle name="표준 4 52" xfId="14044"/>
    <cellStyle name="표준 4 53" xfId="14045"/>
    <cellStyle name="표준 4 54" xfId="14046"/>
    <cellStyle name="표준 4 55" xfId="14047"/>
    <cellStyle name="표준 4 56" xfId="14048"/>
    <cellStyle name="표준 4 57" xfId="14049"/>
    <cellStyle name="표준 4 58" xfId="14050"/>
    <cellStyle name="표준 4 59" xfId="14051"/>
    <cellStyle name="표준 4 6" xfId="14052"/>
    <cellStyle name="표준 4 60" xfId="14053"/>
    <cellStyle name="표준 4 61" xfId="14054"/>
    <cellStyle name="표준 4 62" xfId="14055"/>
    <cellStyle name="표준 4 63" xfId="14056"/>
    <cellStyle name="표준 4 64" xfId="14057"/>
    <cellStyle name="표준 4 65" xfId="14058"/>
    <cellStyle name="표준 4 66" xfId="14059"/>
    <cellStyle name="표준 4 67" xfId="14060"/>
    <cellStyle name="표준 4 68" xfId="14061"/>
    <cellStyle name="표준 4 69" xfId="14062"/>
    <cellStyle name="표준 4 7" xfId="14063"/>
    <cellStyle name="표준 4 70" xfId="14064"/>
    <cellStyle name="표준 4 71" xfId="14065"/>
    <cellStyle name="표준 4 72" xfId="14066"/>
    <cellStyle name="표준 4 73" xfId="14067"/>
    <cellStyle name="표준 4 74" xfId="14068"/>
    <cellStyle name="표준 4 75" xfId="14069"/>
    <cellStyle name="표준 4 76" xfId="14070"/>
    <cellStyle name="표준 4 77" xfId="14071"/>
    <cellStyle name="표준 4 78" xfId="14072"/>
    <cellStyle name="표준 4 79" xfId="14073"/>
    <cellStyle name="표준 4 8" xfId="14074"/>
    <cellStyle name="표준 4 80" xfId="14075"/>
    <cellStyle name="표준 4 81" xfId="14076"/>
    <cellStyle name="표준 4 82" xfId="14077"/>
    <cellStyle name="표준 4 83" xfId="14078"/>
    <cellStyle name="표준 4 84" xfId="14079"/>
    <cellStyle name="표준 4 85" xfId="14080"/>
    <cellStyle name="표준 4 86" xfId="14081"/>
    <cellStyle name="표준 4 87" xfId="14082"/>
    <cellStyle name="표준 4 88" xfId="14083"/>
    <cellStyle name="표준 4 89" xfId="14084"/>
    <cellStyle name="표준 4 9" xfId="14085"/>
    <cellStyle name="표준 4 90" xfId="14086"/>
    <cellStyle name="표준 4 91" xfId="14087"/>
    <cellStyle name="표준 4 92" xfId="14088"/>
    <cellStyle name="표준 4 93" xfId="14089"/>
    <cellStyle name="표준 4 94" xfId="14090"/>
    <cellStyle name="표준 4 95" xfId="14091"/>
    <cellStyle name="표준 4 96" xfId="14092"/>
    <cellStyle name="표준 4 97" xfId="14093"/>
    <cellStyle name="표준 4 98" xfId="14094"/>
    <cellStyle name="표준 4 99" xfId="14095"/>
    <cellStyle name="표준 40" xfId="14096"/>
    <cellStyle name="표준 40 10" xfId="14097"/>
    <cellStyle name="표준 40 100" xfId="14098"/>
    <cellStyle name="표준 40 101" xfId="14099"/>
    <cellStyle name="표준 40 102" xfId="14100"/>
    <cellStyle name="표준 40 103" xfId="14101"/>
    <cellStyle name="표준 40 104" xfId="14102"/>
    <cellStyle name="표준 40 105" xfId="14103"/>
    <cellStyle name="표준 40 106" xfId="14104"/>
    <cellStyle name="표준 40 107" xfId="14105"/>
    <cellStyle name="표준 40 108" xfId="14106"/>
    <cellStyle name="표준 40 109" xfId="14107"/>
    <cellStyle name="표준 40 11" xfId="14108"/>
    <cellStyle name="표준 40 110" xfId="14109"/>
    <cellStyle name="표준 40 111" xfId="14110"/>
    <cellStyle name="표준 40 112" xfId="14111"/>
    <cellStyle name="표준 40 113" xfId="14112"/>
    <cellStyle name="표준 40 114" xfId="14113"/>
    <cellStyle name="표준 40 115" xfId="14114"/>
    <cellStyle name="표준 40 116" xfId="14115"/>
    <cellStyle name="표준 40 117" xfId="14116"/>
    <cellStyle name="표준 40 118" xfId="14117"/>
    <cellStyle name="표준 40 119" xfId="14118"/>
    <cellStyle name="표준 40 12" xfId="14119"/>
    <cellStyle name="표준 40 120" xfId="14120"/>
    <cellStyle name="표준 40 121" xfId="14121"/>
    <cellStyle name="표준 40 122" xfId="14122"/>
    <cellStyle name="표준 40 123" xfId="14123"/>
    <cellStyle name="표준 40 124" xfId="14124"/>
    <cellStyle name="표준 40 125" xfId="14125"/>
    <cellStyle name="표준 40 126" xfId="14126"/>
    <cellStyle name="표준 40 127" xfId="14127"/>
    <cellStyle name="표준 40 128" xfId="14128"/>
    <cellStyle name="표준 40 129" xfId="14129"/>
    <cellStyle name="표준 40 13" xfId="14130"/>
    <cellStyle name="표준 40 130" xfId="14131"/>
    <cellStyle name="표준 40 131" xfId="14132"/>
    <cellStyle name="표준 40 132" xfId="14133"/>
    <cellStyle name="표준 40 133" xfId="14134"/>
    <cellStyle name="표준 40 134" xfId="14135"/>
    <cellStyle name="표준 40 135" xfId="14136"/>
    <cellStyle name="표준 40 136" xfId="14137"/>
    <cellStyle name="표준 40 137" xfId="14138"/>
    <cellStyle name="표준 40 138" xfId="14139"/>
    <cellStyle name="표준 40 139" xfId="14140"/>
    <cellStyle name="표준 40 14" xfId="14141"/>
    <cellStyle name="표준 40 140" xfId="14142"/>
    <cellStyle name="표준 40 141" xfId="14143"/>
    <cellStyle name="표준 40 142" xfId="14144"/>
    <cellStyle name="표준 40 143" xfId="14145"/>
    <cellStyle name="표준 40 144" xfId="14146"/>
    <cellStyle name="표준 40 145" xfId="14147"/>
    <cellStyle name="표준 40 146" xfId="14148"/>
    <cellStyle name="표준 40 147" xfId="14149"/>
    <cellStyle name="표준 40 148" xfId="14150"/>
    <cellStyle name="표준 40 149" xfId="14151"/>
    <cellStyle name="표준 40 15" xfId="14152"/>
    <cellStyle name="표준 40 150" xfId="14153"/>
    <cellStyle name="표준 40 151" xfId="14154"/>
    <cellStyle name="표준 40 152" xfId="14155"/>
    <cellStyle name="표준 40 153" xfId="14156"/>
    <cellStyle name="표준 40 154" xfId="14157"/>
    <cellStyle name="표준 40 155" xfId="14158"/>
    <cellStyle name="표준 40 156" xfId="14159"/>
    <cellStyle name="표준 40 157" xfId="14160"/>
    <cellStyle name="표준 40 158" xfId="14161"/>
    <cellStyle name="표준 40 159" xfId="14162"/>
    <cellStyle name="표준 40 16" xfId="14163"/>
    <cellStyle name="표준 40 160" xfId="14164"/>
    <cellStyle name="표준 40 161" xfId="14165"/>
    <cellStyle name="표준 40 162" xfId="14166"/>
    <cellStyle name="표준 40 163" xfId="14167"/>
    <cellStyle name="표준 40 164" xfId="14168"/>
    <cellStyle name="표준 40 165" xfId="14169"/>
    <cellStyle name="표준 40 166" xfId="14170"/>
    <cellStyle name="표준 40 167" xfId="14171"/>
    <cellStyle name="표준 40 168" xfId="14172"/>
    <cellStyle name="표준 40 169" xfId="14173"/>
    <cellStyle name="표준 40 17" xfId="14174"/>
    <cellStyle name="표준 40 170" xfId="14175"/>
    <cellStyle name="표준 40 171" xfId="14176"/>
    <cellStyle name="표준 40 172" xfId="14177"/>
    <cellStyle name="표준 40 173" xfId="14178"/>
    <cellStyle name="표준 40 174" xfId="14179"/>
    <cellStyle name="표준 40 175" xfId="14180"/>
    <cellStyle name="표준 40 176" xfId="14181"/>
    <cellStyle name="표준 40 177" xfId="14182"/>
    <cellStyle name="표준 40 178" xfId="14183"/>
    <cellStyle name="표준 40 179" xfId="14184"/>
    <cellStyle name="표준 40 18" xfId="14185"/>
    <cellStyle name="표준 40 180" xfId="14186"/>
    <cellStyle name="표준 40 181" xfId="14187"/>
    <cellStyle name="표준 40 182" xfId="14188"/>
    <cellStyle name="표준 40 183" xfId="14189"/>
    <cellStyle name="표준 40 19" xfId="14190"/>
    <cellStyle name="표준 40 2" xfId="14191"/>
    <cellStyle name="표준 40 20" xfId="14192"/>
    <cellStyle name="표준 40 21" xfId="14193"/>
    <cellStyle name="표준 40 22" xfId="14194"/>
    <cellStyle name="표준 40 23" xfId="14195"/>
    <cellStyle name="표준 40 24" xfId="14196"/>
    <cellStyle name="표준 40 25" xfId="14197"/>
    <cellStyle name="표준 40 26" xfId="14198"/>
    <cellStyle name="표준 40 27" xfId="14199"/>
    <cellStyle name="표준 40 28" xfId="14200"/>
    <cellStyle name="표준 40 29" xfId="14201"/>
    <cellStyle name="표준 40 3" xfId="14202"/>
    <cellStyle name="표준 40 30" xfId="14203"/>
    <cellStyle name="표준 40 31" xfId="14204"/>
    <cellStyle name="표준 40 32" xfId="14205"/>
    <cellStyle name="표준 40 33" xfId="14206"/>
    <cellStyle name="표준 40 34" xfId="14207"/>
    <cellStyle name="표준 40 35" xfId="14208"/>
    <cellStyle name="표준 40 36" xfId="14209"/>
    <cellStyle name="표준 40 37" xfId="14210"/>
    <cellStyle name="표준 40 38" xfId="14211"/>
    <cellStyle name="표준 40 39" xfId="14212"/>
    <cellStyle name="표준 40 4" xfId="14213"/>
    <cellStyle name="표준 40 40" xfId="14214"/>
    <cellStyle name="표준 40 41" xfId="14215"/>
    <cellStyle name="표준 40 42" xfId="14216"/>
    <cellStyle name="표준 40 43" xfId="14217"/>
    <cellStyle name="표준 40 44" xfId="14218"/>
    <cellStyle name="표준 40 45" xfId="14219"/>
    <cellStyle name="표준 40 46" xfId="14220"/>
    <cellStyle name="표준 40 47" xfId="14221"/>
    <cellStyle name="표준 40 48" xfId="14222"/>
    <cellStyle name="표준 40 49" xfId="14223"/>
    <cellStyle name="표준 40 5" xfId="14224"/>
    <cellStyle name="표준 40 50" xfId="14225"/>
    <cellStyle name="표준 40 51" xfId="14226"/>
    <cellStyle name="표준 40 52" xfId="14227"/>
    <cellStyle name="표준 40 53" xfId="14228"/>
    <cellStyle name="표준 40 54" xfId="14229"/>
    <cellStyle name="표준 40 55" xfId="14230"/>
    <cellStyle name="표준 40 56" xfId="14231"/>
    <cellStyle name="표준 40 57" xfId="14232"/>
    <cellStyle name="표준 40 58" xfId="14233"/>
    <cellStyle name="표준 40 59" xfId="14234"/>
    <cellStyle name="표준 40 6" xfId="14235"/>
    <cellStyle name="표준 40 60" xfId="14236"/>
    <cellStyle name="표준 40 61" xfId="14237"/>
    <cellStyle name="표준 40 62" xfId="14238"/>
    <cellStyle name="표준 40 63" xfId="14239"/>
    <cellStyle name="표준 40 64" xfId="14240"/>
    <cellStyle name="표준 40 65" xfId="14241"/>
    <cellStyle name="표준 40 66" xfId="14242"/>
    <cellStyle name="표준 40 67" xfId="14243"/>
    <cellStyle name="표준 40 68" xfId="14244"/>
    <cellStyle name="표준 40 69" xfId="14245"/>
    <cellStyle name="표준 40 7" xfId="14246"/>
    <cellStyle name="표준 40 70" xfId="14247"/>
    <cellStyle name="표준 40 71" xfId="14248"/>
    <cellStyle name="표준 40 72" xfId="14249"/>
    <cellStyle name="표준 40 73" xfId="14250"/>
    <cellStyle name="표준 40 74" xfId="14251"/>
    <cellStyle name="표준 40 75" xfId="14252"/>
    <cellStyle name="표준 40 76" xfId="14253"/>
    <cellStyle name="표준 40 77" xfId="14254"/>
    <cellStyle name="표준 40 78" xfId="14255"/>
    <cellStyle name="표준 40 79" xfId="14256"/>
    <cellStyle name="표준 40 8" xfId="14257"/>
    <cellStyle name="표준 40 80" xfId="14258"/>
    <cellStyle name="표준 40 81" xfId="14259"/>
    <cellStyle name="표준 40 82" xfId="14260"/>
    <cellStyle name="표준 40 83" xfId="14261"/>
    <cellStyle name="표준 40 84" xfId="14262"/>
    <cellStyle name="표준 40 85" xfId="14263"/>
    <cellStyle name="표준 40 86" xfId="14264"/>
    <cellStyle name="표준 40 87" xfId="14265"/>
    <cellStyle name="표준 40 88" xfId="14266"/>
    <cellStyle name="표준 40 89" xfId="14267"/>
    <cellStyle name="표준 40 9" xfId="14268"/>
    <cellStyle name="표준 40 90" xfId="14269"/>
    <cellStyle name="표준 40 91" xfId="14270"/>
    <cellStyle name="표준 40 92" xfId="14271"/>
    <cellStyle name="표준 40 93" xfId="14272"/>
    <cellStyle name="표준 40 94" xfId="14273"/>
    <cellStyle name="표준 40 95" xfId="14274"/>
    <cellStyle name="표준 40 96" xfId="14275"/>
    <cellStyle name="표준 40 97" xfId="14276"/>
    <cellStyle name="표준 40 98" xfId="14277"/>
    <cellStyle name="표준 40 99" xfId="14278"/>
    <cellStyle name="표준 41" xfId="14279"/>
    <cellStyle name="표준 41 10" xfId="14280"/>
    <cellStyle name="표준 41 100" xfId="14281"/>
    <cellStyle name="표준 41 101" xfId="14282"/>
    <cellStyle name="표준 41 102" xfId="14283"/>
    <cellStyle name="표준 41 103" xfId="14284"/>
    <cellStyle name="표준 41 104" xfId="14285"/>
    <cellStyle name="표준 41 105" xfId="14286"/>
    <cellStyle name="표준 41 106" xfId="14287"/>
    <cellStyle name="표준 41 107" xfId="14288"/>
    <cellStyle name="표준 41 108" xfId="14289"/>
    <cellStyle name="표준 41 109" xfId="14290"/>
    <cellStyle name="표준 41 11" xfId="14291"/>
    <cellStyle name="표준 41 110" xfId="14292"/>
    <cellStyle name="표준 41 111" xfId="14293"/>
    <cellStyle name="표준 41 112" xfId="14294"/>
    <cellStyle name="표준 41 113" xfId="14295"/>
    <cellStyle name="표준 41 114" xfId="14296"/>
    <cellStyle name="표준 41 115" xfId="14297"/>
    <cellStyle name="표준 41 116" xfId="14298"/>
    <cellStyle name="표준 41 117" xfId="14299"/>
    <cellStyle name="표준 41 118" xfId="14300"/>
    <cellStyle name="표준 41 119" xfId="14301"/>
    <cellStyle name="표준 41 12" xfId="14302"/>
    <cellStyle name="표준 41 120" xfId="14303"/>
    <cellStyle name="표준 41 121" xfId="14304"/>
    <cellStyle name="표준 41 122" xfId="14305"/>
    <cellStyle name="표준 41 123" xfId="14306"/>
    <cellStyle name="표준 41 124" xfId="14307"/>
    <cellStyle name="표준 41 125" xfId="14308"/>
    <cellStyle name="표준 41 126" xfId="14309"/>
    <cellStyle name="표준 41 127" xfId="14310"/>
    <cellStyle name="표준 41 128" xfId="14311"/>
    <cellStyle name="표준 41 129" xfId="14312"/>
    <cellStyle name="표준 41 13" xfId="14313"/>
    <cellStyle name="표준 41 130" xfId="14314"/>
    <cellStyle name="표준 41 131" xfId="14315"/>
    <cellStyle name="표준 41 132" xfId="14316"/>
    <cellStyle name="표준 41 133" xfId="14317"/>
    <cellStyle name="표준 41 134" xfId="14318"/>
    <cellStyle name="표준 41 135" xfId="14319"/>
    <cellStyle name="표준 41 136" xfId="14320"/>
    <cellStyle name="표준 41 137" xfId="14321"/>
    <cellStyle name="표준 41 138" xfId="14322"/>
    <cellStyle name="표준 41 139" xfId="14323"/>
    <cellStyle name="표준 41 14" xfId="14324"/>
    <cellStyle name="표준 41 140" xfId="14325"/>
    <cellStyle name="표준 41 141" xfId="14326"/>
    <cellStyle name="표준 41 142" xfId="14327"/>
    <cellStyle name="표준 41 143" xfId="14328"/>
    <cellStyle name="표준 41 144" xfId="14329"/>
    <cellStyle name="표준 41 145" xfId="14330"/>
    <cellStyle name="표준 41 146" xfId="14331"/>
    <cellStyle name="표준 41 147" xfId="14332"/>
    <cellStyle name="표준 41 148" xfId="14333"/>
    <cellStyle name="표준 41 149" xfId="14334"/>
    <cellStyle name="표준 41 15" xfId="14335"/>
    <cellStyle name="표준 41 150" xfId="14336"/>
    <cellStyle name="표준 41 151" xfId="14337"/>
    <cellStyle name="표준 41 152" xfId="14338"/>
    <cellStyle name="표준 41 153" xfId="14339"/>
    <cellStyle name="표준 41 154" xfId="14340"/>
    <cellStyle name="표준 41 155" xfId="14341"/>
    <cellStyle name="표준 41 156" xfId="14342"/>
    <cellStyle name="표준 41 157" xfId="14343"/>
    <cellStyle name="표준 41 158" xfId="14344"/>
    <cellStyle name="표준 41 159" xfId="14345"/>
    <cellStyle name="표준 41 16" xfId="14346"/>
    <cellStyle name="표준 41 160" xfId="14347"/>
    <cellStyle name="표준 41 161" xfId="14348"/>
    <cellStyle name="표준 41 162" xfId="14349"/>
    <cellStyle name="표준 41 163" xfId="14350"/>
    <cellStyle name="표준 41 164" xfId="14351"/>
    <cellStyle name="표준 41 165" xfId="14352"/>
    <cellStyle name="표준 41 166" xfId="14353"/>
    <cellStyle name="표준 41 167" xfId="14354"/>
    <cellStyle name="표준 41 168" xfId="14355"/>
    <cellStyle name="표준 41 169" xfId="14356"/>
    <cellStyle name="표준 41 17" xfId="14357"/>
    <cellStyle name="표준 41 170" xfId="14358"/>
    <cellStyle name="표준 41 171" xfId="14359"/>
    <cellStyle name="표준 41 172" xfId="14360"/>
    <cellStyle name="표준 41 173" xfId="14361"/>
    <cellStyle name="표준 41 174" xfId="14362"/>
    <cellStyle name="표준 41 175" xfId="14363"/>
    <cellStyle name="표준 41 176" xfId="14364"/>
    <cellStyle name="표준 41 177" xfId="14365"/>
    <cellStyle name="표준 41 178" xfId="14366"/>
    <cellStyle name="표준 41 179" xfId="14367"/>
    <cellStyle name="표준 41 18" xfId="14368"/>
    <cellStyle name="표준 41 180" xfId="14369"/>
    <cellStyle name="표준 41 181" xfId="14370"/>
    <cellStyle name="표준 41 182" xfId="14371"/>
    <cellStyle name="표준 41 183" xfId="14372"/>
    <cellStyle name="표준 41 184" xfId="14373"/>
    <cellStyle name="표준 41 185" xfId="14374"/>
    <cellStyle name="표준 41 186" xfId="26067"/>
    <cellStyle name="표준 41 19" xfId="14375"/>
    <cellStyle name="표준 41 2" xfId="14376"/>
    <cellStyle name="표준 41 20" xfId="14377"/>
    <cellStyle name="표준 41 21" xfId="14378"/>
    <cellStyle name="표준 41 22" xfId="14379"/>
    <cellStyle name="표준 41 23" xfId="14380"/>
    <cellStyle name="표준 41 24" xfId="14381"/>
    <cellStyle name="표준 41 25" xfId="14382"/>
    <cellStyle name="표준 41 26" xfId="14383"/>
    <cellStyle name="표준 41 27" xfId="14384"/>
    <cellStyle name="표준 41 28" xfId="14385"/>
    <cellStyle name="표준 41 29" xfId="14386"/>
    <cellStyle name="표준 41 3" xfId="14387"/>
    <cellStyle name="표준 41 30" xfId="14388"/>
    <cellStyle name="표준 41 31" xfId="14389"/>
    <cellStyle name="표준 41 32" xfId="14390"/>
    <cellStyle name="표준 41 33" xfId="14391"/>
    <cellStyle name="표준 41 34" xfId="14392"/>
    <cellStyle name="표준 41 35" xfId="14393"/>
    <cellStyle name="표준 41 36" xfId="14394"/>
    <cellStyle name="표준 41 37" xfId="14395"/>
    <cellStyle name="표준 41 38" xfId="14396"/>
    <cellStyle name="표준 41 39" xfId="14397"/>
    <cellStyle name="표준 41 4" xfId="14398"/>
    <cellStyle name="표준 41 40" xfId="14399"/>
    <cellStyle name="표준 41 41" xfId="14400"/>
    <cellStyle name="표준 41 42" xfId="14401"/>
    <cellStyle name="표준 41 43" xfId="14402"/>
    <cellStyle name="표준 41 44" xfId="14403"/>
    <cellStyle name="표준 41 45" xfId="14404"/>
    <cellStyle name="표준 41 46" xfId="14405"/>
    <cellStyle name="표준 41 47" xfId="14406"/>
    <cellStyle name="표준 41 48" xfId="14407"/>
    <cellStyle name="표준 41 49" xfId="14408"/>
    <cellStyle name="표준 41 5" xfId="14409"/>
    <cellStyle name="표준 41 50" xfId="14410"/>
    <cellStyle name="표준 41 51" xfId="14411"/>
    <cellStyle name="표준 41 52" xfId="14412"/>
    <cellStyle name="표준 41 53" xfId="14413"/>
    <cellStyle name="표준 41 54" xfId="14414"/>
    <cellStyle name="표준 41 55" xfId="14415"/>
    <cellStyle name="표준 41 56" xfId="14416"/>
    <cellStyle name="표준 41 57" xfId="14417"/>
    <cellStyle name="표준 41 58" xfId="14418"/>
    <cellStyle name="표준 41 59" xfId="14419"/>
    <cellStyle name="표준 41 6" xfId="14420"/>
    <cellStyle name="표준 41 60" xfId="14421"/>
    <cellStyle name="표준 41 61" xfId="14422"/>
    <cellStyle name="표준 41 62" xfId="14423"/>
    <cellStyle name="표준 41 63" xfId="14424"/>
    <cellStyle name="표준 41 64" xfId="14425"/>
    <cellStyle name="표준 41 65" xfId="14426"/>
    <cellStyle name="표준 41 66" xfId="14427"/>
    <cellStyle name="표준 41 67" xfId="14428"/>
    <cellStyle name="표준 41 68" xfId="14429"/>
    <cellStyle name="표준 41 69" xfId="14430"/>
    <cellStyle name="표준 41 7" xfId="14431"/>
    <cellStyle name="표준 41 70" xfId="14432"/>
    <cellStyle name="표준 41 71" xfId="14433"/>
    <cellStyle name="표준 41 72" xfId="14434"/>
    <cellStyle name="표준 41 73" xfId="14435"/>
    <cellStyle name="표준 41 74" xfId="14436"/>
    <cellStyle name="표준 41 75" xfId="14437"/>
    <cellStyle name="표준 41 76" xfId="14438"/>
    <cellStyle name="표준 41 77" xfId="14439"/>
    <cellStyle name="표준 41 78" xfId="14440"/>
    <cellStyle name="표준 41 79" xfId="14441"/>
    <cellStyle name="표준 41 8" xfId="14442"/>
    <cellStyle name="표준 41 80" xfId="14443"/>
    <cellStyle name="표준 41 81" xfId="14444"/>
    <cellStyle name="표준 41 82" xfId="14445"/>
    <cellStyle name="표준 41 83" xfId="14446"/>
    <cellStyle name="표준 41 84" xfId="14447"/>
    <cellStyle name="표준 41 85" xfId="14448"/>
    <cellStyle name="표준 41 86" xfId="14449"/>
    <cellStyle name="표준 41 87" xfId="14450"/>
    <cellStyle name="표준 41 88" xfId="14451"/>
    <cellStyle name="표준 41 89" xfId="14452"/>
    <cellStyle name="표준 41 9" xfId="14453"/>
    <cellStyle name="표준 41 90" xfId="14454"/>
    <cellStyle name="표준 41 91" xfId="14455"/>
    <cellStyle name="표준 41 92" xfId="14456"/>
    <cellStyle name="표준 41 93" xfId="14457"/>
    <cellStyle name="표준 41 94" xfId="14458"/>
    <cellStyle name="표준 41 95" xfId="14459"/>
    <cellStyle name="표준 41 96" xfId="14460"/>
    <cellStyle name="표준 41 97" xfId="14461"/>
    <cellStyle name="표준 41 98" xfId="14462"/>
    <cellStyle name="표준 41 99" xfId="14463"/>
    <cellStyle name="표준 42" xfId="14464"/>
    <cellStyle name="표준 42 10" xfId="14465"/>
    <cellStyle name="표준 42 100" xfId="14466"/>
    <cellStyle name="표준 42 101" xfId="14467"/>
    <cellStyle name="표준 42 102" xfId="14468"/>
    <cellStyle name="표준 42 103" xfId="14469"/>
    <cellStyle name="표준 42 104" xfId="14470"/>
    <cellStyle name="표준 42 105" xfId="14471"/>
    <cellStyle name="표준 42 106" xfId="14472"/>
    <cellStyle name="표준 42 107" xfId="14473"/>
    <cellStyle name="표준 42 108" xfId="14474"/>
    <cellStyle name="표준 42 109" xfId="14475"/>
    <cellStyle name="표준 42 11" xfId="14476"/>
    <cellStyle name="표준 42 110" xfId="14477"/>
    <cellStyle name="표준 42 111" xfId="14478"/>
    <cellStyle name="표준 42 112" xfId="14479"/>
    <cellStyle name="표준 42 113" xfId="14480"/>
    <cellStyle name="표준 42 114" xfId="14481"/>
    <cellStyle name="표준 42 115" xfId="14482"/>
    <cellStyle name="표준 42 116" xfId="14483"/>
    <cellStyle name="표준 42 117" xfId="14484"/>
    <cellStyle name="표준 42 118" xfId="14485"/>
    <cellStyle name="표준 42 119" xfId="14486"/>
    <cellStyle name="표준 42 12" xfId="14487"/>
    <cellStyle name="표준 42 120" xfId="14488"/>
    <cellStyle name="표준 42 121" xfId="14489"/>
    <cellStyle name="표준 42 122" xfId="14490"/>
    <cellStyle name="표준 42 123" xfId="14491"/>
    <cellStyle name="표준 42 124" xfId="14492"/>
    <cellStyle name="표준 42 125" xfId="14493"/>
    <cellStyle name="표준 42 126" xfId="14494"/>
    <cellStyle name="표준 42 127" xfId="14495"/>
    <cellStyle name="표준 42 128" xfId="14496"/>
    <cellStyle name="표준 42 129" xfId="14497"/>
    <cellStyle name="표준 42 13" xfId="14498"/>
    <cellStyle name="표준 42 130" xfId="14499"/>
    <cellStyle name="표준 42 131" xfId="14500"/>
    <cellStyle name="표준 42 132" xfId="14501"/>
    <cellStyle name="표준 42 133" xfId="14502"/>
    <cellStyle name="표준 42 134" xfId="14503"/>
    <cellStyle name="표준 42 135" xfId="14504"/>
    <cellStyle name="표준 42 136" xfId="14505"/>
    <cellStyle name="표준 42 137" xfId="14506"/>
    <cellStyle name="표준 42 138" xfId="14507"/>
    <cellStyle name="표준 42 139" xfId="14508"/>
    <cellStyle name="표준 42 14" xfId="14509"/>
    <cellStyle name="표준 42 140" xfId="14510"/>
    <cellStyle name="표준 42 141" xfId="14511"/>
    <cellStyle name="표준 42 142" xfId="14512"/>
    <cellStyle name="표준 42 143" xfId="14513"/>
    <cellStyle name="표준 42 144" xfId="14514"/>
    <cellStyle name="표준 42 145" xfId="14515"/>
    <cellStyle name="표준 42 146" xfId="14516"/>
    <cellStyle name="표준 42 147" xfId="14517"/>
    <cellStyle name="표준 42 148" xfId="14518"/>
    <cellStyle name="표준 42 149" xfId="14519"/>
    <cellStyle name="표준 42 15" xfId="14520"/>
    <cellStyle name="표준 42 150" xfId="14521"/>
    <cellStyle name="표준 42 151" xfId="14522"/>
    <cellStyle name="표준 42 152" xfId="14523"/>
    <cellStyle name="표준 42 153" xfId="14524"/>
    <cellStyle name="표준 42 154" xfId="14525"/>
    <cellStyle name="표준 42 155" xfId="14526"/>
    <cellStyle name="표준 42 156" xfId="14527"/>
    <cellStyle name="표준 42 157" xfId="14528"/>
    <cellStyle name="표준 42 158" xfId="14529"/>
    <cellStyle name="표준 42 159" xfId="14530"/>
    <cellStyle name="표준 42 16" xfId="14531"/>
    <cellStyle name="표준 42 160" xfId="14532"/>
    <cellStyle name="표준 42 161" xfId="14533"/>
    <cellStyle name="표준 42 162" xfId="14534"/>
    <cellStyle name="표준 42 163" xfId="14535"/>
    <cellStyle name="표준 42 164" xfId="14536"/>
    <cellStyle name="표준 42 165" xfId="14537"/>
    <cellStyle name="표준 42 166" xfId="14538"/>
    <cellStyle name="표준 42 167" xfId="14539"/>
    <cellStyle name="표준 42 168" xfId="14540"/>
    <cellStyle name="표준 42 169" xfId="14541"/>
    <cellStyle name="표준 42 17" xfId="14542"/>
    <cellStyle name="표준 42 170" xfId="14543"/>
    <cellStyle name="표준 42 171" xfId="14544"/>
    <cellStyle name="표준 42 172" xfId="14545"/>
    <cellStyle name="표준 42 173" xfId="14546"/>
    <cellStyle name="표준 42 174" xfId="14547"/>
    <cellStyle name="표준 42 175" xfId="14548"/>
    <cellStyle name="표준 42 176" xfId="14549"/>
    <cellStyle name="표준 42 177" xfId="14550"/>
    <cellStyle name="표준 42 178" xfId="14551"/>
    <cellStyle name="표준 42 179" xfId="14552"/>
    <cellStyle name="표준 42 18" xfId="14553"/>
    <cellStyle name="표준 42 180" xfId="14554"/>
    <cellStyle name="표준 42 181" xfId="14555"/>
    <cellStyle name="표준 42 182" xfId="14556"/>
    <cellStyle name="표준 42 183" xfId="14557"/>
    <cellStyle name="표준 42 184" xfId="14558"/>
    <cellStyle name="표준 42 185" xfId="14559"/>
    <cellStyle name="표준 42 186" xfId="26068"/>
    <cellStyle name="표준 42 19" xfId="14560"/>
    <cellStyle name="표준 42 2" xfId="14561"/>
    <cellStyle name="표준 42 20" xfId="14562"/>
    <cellStyle name="표준 42 21" xfId="14563"/>
    <cellStyle name="표준 42 22" xfId="14564"/>
    <cellStyle name="표준 42 23" xfId="14565"/>
    <cellStyle name="표준 42 24" xfId="14566"/>
    <cellStyle name="표준 42 25" xfId="14567"/>
    <cellStyle name="표준 42 26" xfId="14568"/>
    <cellStyle name="표준 42 27" xfId="14569"/>
    <cellStyle name="표준 42 28" xfId="14570"/>
    <cellStyle name="표준 42 29" xfId="14571"/>
    <cellStyle name="표준 42 3" xfId="14572"/>
    <cellStyle name="표준 42 30" xfId="14573"/>
    <cellStyle name="표준 42 31" xfId="14574"/>
    <cellStyle name="표준 42 32" xfId="14575"/>
    <cellStyle name="표준 42 33" xfId="14576"/>
    <cellStyle name="표준 42 34" xfId="14577"/>
    <cellStyle name="표준 42 35" xfId="14578"/>
    <cellStyle name="표준 42 36" xfId="14579"/>
    <cellStyle name="표준 42 37" xfId="14580"/>
    <cellStyle name="표준 42 38" xfId="14581"/>
    <cellStyle name="표준 42 39" xfId="14582"/>
    <cellStyle name="표준 42 4" xfId="14583"/>
    <cellStyle name="표준 42 40" xfId="14584"/>
    <cellStyle name="표준 42 41" xfId="14585"/>
    <cellStyle name="표준 42 42" xfId="14586"/>
    <cellStyle name="표준 42 43" xfId="14587"/>
    <cellStyle name="표준 42 44" xfId="14588"/>
    <cellStyle name="표준 42 45" xfId="14589"/>
    <cellStyle name="표준 42 46" xfId="14590"/>
    <cellStyle name="표준 42 47" xfId="14591"/>
    <cellStyle name="표준 42 48" xfId="14592"/>
    <cellStyle name="표준 42 49" xfId="14593"/>
    <cellStyle name="표준 42 5" xfId="14594"/>
    <cellStyle name="표준 42 50" xfId="14595"/>
    <cellStyle name="표준 42 51" xfId="14596"/>
    <cellStyle name="표준 42 52" xfId="14597"/>
    <cellStyle name="표준 42 53" xfId="14598"/>
    <cellStyle name="표준 42 54" xfId="14599"/>
    <cellStyle name="표준 42 55" xfId="14600"/>
    <cellStyle name="표준 42 56" xfId="14601"/>
    <cellStyle name="표준 42 57" xfId="14602"/>
    <cellStyle name="표준 42 58" xfId="14603"/>
    <cellStyle name="표준 42 59" xfId="14604"/>
    <cellStyle name="표준 42 6" xfId="14605"/>
    <cellStyle name="표준 42 60" xfId="14606"/>
    <cellStyle name="표준 42 61" xfId="14607"/>
    <cellStyle name="표준 42 62" xfId="14608"/>
    <cellStyle name="표준 42 63" xfId="14609"/>
    <cellStyle name="표준 42 64" xfId="14610"/>
    <cellStyle name="표준 42 65" xfId="14611"/>
    <cellStyle name="표준 42 66" xfId="14612"/>
    <cellStyle name="표준 42 67" xfId="14613"/>
    <cellStyle name="표준 42 68" xfId="14614"/>
    <cellStyle name="표준 42 69" xfId="14615"/>
    <cellStyle name="표준 42 7" xfId="14616"/>
    <cellStyle name="표준 42 70" xfId="14617"/>
    <cellStyle name="표준 42 71" xfId="14618"/>
    <cellStyle name="표준 42 72" xfId="14619"/>
    <cellStyle name="표준 42 73" xfId="14620"/>
    <cellStyle name="표준 42 74" xfId="14621"/>
    <cellStyle name="표준 42 75" xfId="14622"/>
    <cellStyle name="표준 42 76" xfId="14623"/>
    <cellStyle name="표준 42 77" xfId="14624"/>
    <cellStyle name="표준 42 78" xfId="14625"/>
    <cellStyle name="표준 42 79" xfId="14626"/>
    <cellStyle name="표준 42 8" xfId="14627"/>
    <cellStyle name="표준 42 80" xfId="14628"/>
    <cellStyle name="표준 42 81" xfId="14629"/>
    <cellStyle name="표준 42 82" xfId="14630"/>
    <cellStyle name="표준 42 83" xfId="14631"/>
    <cellStyle name="표준 42 84" xfId="14632"/>
    <cellStyle name="표준 42 85" xfId="14633"/>
    <cellStyle name="표준 42 86" xfId="14634"/>
    <cellStyle name="표준 42 87" xfId="14635"/>
    <cellStyle name="표준 42 88" xfId="14636"/>
    <cellStyle name="표준 42 89" xfId="14637"/>
    <cellStyle name="표준 42 9" xfId="14638"/>
    <cellStyle name="표준 42 90" xfId="14639"/>
    <cellStyle name="표준 42 91" xfId="14640"/>
    <cellStyle name="표준 42 92" xfId="14641"/>
    <cellStyle name="표준 42 93" xfId="14642"/>
    <cellStyle name="표준 42 94" xfId="14643"/>
    <cellStyle name="표준 42 95" xfId="14644"/>
    <cellStyle name="표준 42 96" xfId="14645"/>
    <cellStyle name="표준 42 97" xfId="14646"/>
    <cellStyle name="표준 42 98" xfId="14647"/>
    <cellStyle name="표준 42 99" xfId="14648"/>
    <cellStyle name="표준 43" xfId="14649"/>
    <cellStyle name="표준 43 10" xfId="14650"/>
    <cellStyle name="표준 43 100" xfId="14651"/>
    <cellStyle name="표준 43 101" xfId="14652"/>
    <cellStyle name="표준 43 102" xfId="14653"/>
    <cellStyle name="표준 43 103" xfId="14654"/>
    <cellStyle name="표준 43 104" xfId="14655"/>
    <cellStyle name="표준 43 105" xfId="14656"/>
    <cellStyle name="표준 43 106" xfId="14657"/>
    <cellStyle name="표준 43 107" xfId="14658"/>
    <cellStyle name="표준 43 108" xfId="14659"/>
    <cellStyle name="표준 43 109" xfId="14660"/>
    <cellStyle name="표준 43 11" xfId="14661"/>
    <cellStyle name="표준 43 110" xfId="14662"/>
    <cellStyle name="표준 43 111" xfId="14663"/>
    <cellStyle name="표준 43 112" xfId="14664"/>
    <cellStyle name="표준 43 113" xfId="14665"/>
    <cellStyle name="표준 43 114" xfId="14666"/>
    <cellStyle name="표준 43 115" xfId="14667"/>
    <cellStyle name="표준 43 116" xfId="14668"/>
    <cellStyle name="표준 43 117" xfId="14669"/>
    <cellStyle name="표준 43 118" xfId="14670"/>
    <cellStyle name="표준 43 119" xfId="14671"/>
    <cellStyle name="표준 43 12" xfId="14672"/>
    <cellStyle name="표준 43 120" xfId="14673"/>
    <cellStyle name="표준 43 121" xfId="14674"/>
    <cellStyle name="표준 43 122" xfId="14675"/>
    <cellStyle name="표준 43 123" xfId="14676"/>
    <cellStyle name="표준 43 124" xfId="14677"/>
    <cellStyle name="표준 43 125" xfId="14678"/>
    <cellStyle name="표준 43 126" xfId="14679"/>
    <cellStyle name="표준 43 127" xfId="14680"/>
    <cellStyle name="표준 43 128" xfId="14681"/>
    <cellStyle name="표준 43 129" xfId="14682"/>
    <cellStyle name="표준 43 13" xfId="14683"/>
    <cellStyle name="표준 43 130" xfId="14684"/>
    <cellStyle name="표준 43 131" xfId="14685"/>
    <cellStyle name="표준 43 132" xfId="14686"/>
    <cellStyle name="표준 43 133" xfId="14687"/>
    <cellStyle name="표준 43 134" xfId="14688"/>
    <cellStyle name="표준 43 135" xfId="14689"/>
    <cellStyle name="표준 43 136" xfId="14690"/>
    <cellStyle name="표준 43 137" xfId="14691"/>
    <cellStyle name="표준 43 138" xfId="14692"/>
    <cellStyle name="표준 43 139" xfId="14693"/>
    <cellStyle name="표준 43 14" xfId="14694"/>
    <cellStyle name="표준 43 140" xfId="14695"/>
    <cellStyle name="표준 43 141" xfId="14696"/>
    <cellStyle name="표준 43 142" xfId="14697"/>
    <cellStyle name="표준 43 143" xfId="14698"/>
    <cellStyle name="표준 43 144" xfId="14699"/>
    <cellStyle name="표준 43 145" xfId="14700"/>
    <cellStyle name="표준 43 146" xfId="14701"/>
    <cellStyle name="표준 43 147" xfId="14702"/>
    <cellStyle name="표준 43 148" xfId="14703"/>
    <cellStyle name="표준 43 149" xfId="14704"/>
    <cellStyle name="표준 43 15" xfId="14705"/>
    <cellStyle name="표준 43 150" xfId="14706"/>
    <cellStyle name="표준 43 151" xfId="14707"/>
    <cellStyle name="표준 43 152" xfId="14708"/>
    <cellStyle name="표준 43 153" xfId="14709"/>
    <cellStyle name="표준 43 154" xfId="14710"/>
    <cellStyle name="표준 43 155" xfId="14711"/>
    <cellStyle name="표준 43 156" xfId="14712"/>
    <cellStyle name="표준 43 157" xfId="14713"/>
    <cellStyle name="표준 43 158" xfId="14714"/>
    <cellStyle name="표준 43 159" xfId="14715"/>
    <cellStyle name="표준 43 16" xfId="14716"/>
    <cellStyle name="표준 43 160" xfId="14717"/>
    <cellStyle name="표준 43 161" xfId="14718"/>
    <cellStyle name="표준 43 162" xfId="14719"/>
    <cellStyle name="표준 43 163" xfId="14720"/>
    <cellStyle name="표준 43 164" xfId="14721"/>
    <cellStyle name="표준 43 165" xfId="14722"/>
    <cellStyle name="표준 43 166" xfId="14723"/>
    <cellStyle name="표준 43 167" xfId="14724"/>
    <cellStyle name="표준 43 168" xfId="14725"/>
    <cellStyle name="표준 43 169" xfId="14726"/>
    <cellStyle name="표준 43 17" xfId="14727"/>
    <cellStyle name="표준 43 170" xfId="14728"/>
    <cellStyle name="표준 43 171" xfId="14729"/>
    <cellStyle name="표준 43 172" xfId="14730"/>
    <cellStyle name="표준 43 173" xfId="14731"/>
    <cellStyle name="표준 43 174" xfId="14732"/>
    <cellStyle name="표준 43 175" xfId="14733"/>
    <cellStyle name="표준 43 176" xfId="14734"/>
    <cellStyle name="표준 43 177" xfId="14735"/>
    <cellStyle name="표준 43 178" xfId="14736"/>
    <cellStyle name="표준 43 179" xfId="14737"/>
    <cellStyle name="표준 43 18" xfId="14738"/>
    <cellStyle name="표준 43 180" xfId="14739"/>
    <cellStyle name="표준 43 181" xfId="14740"/>
    <cellStyle name="표준 43 182" xfId="14741"/>
    <cellStyle name="표준 43 183" xfId="14742"/>
    <cellStyle name="표준 43 19" xfId="14743"/>
    <cellStyle name="표준 43 2" xfId="14744"/>
    <cellStyle name="표준 43 20" xfId="14745"/>
    <cellStyle name="표준 43 21" xfId="14746"/>
    <cellStyle name="표준 43 22" xfId="14747"/>
    <cellStyle name="표준 43 23" xfId="14748"/>
    <cellStyle name="표준 43 24" xfId="14749"/>
    <cellStyle name="표준 43 25" xfId="14750"/>
    <cellStyle name="표준 43 26" xfId="14751"/>
    <cellStyle name="표준 43 27" xfId="14752"/>
    <cellStyle name="표준 43 28" xfId="14753"/>
    <cellStyle name="표준 43 29" xfId="14754"/>
    <cellStyle name="표준 43 3" xfId="14755"/>
    <cellStyle name="표준 43 30" xfId="14756"/>
    <cellStyle name="표준 43 31" xfId="14757"/>
    <cellStyle name="표준 43 32" xfId="14758"/>
    <cellStyle name="표준 43 33" xfId="14759"/>
    <cellStyle name="표준 43 34" xfId="14760"/>
    <cellStyle name="표준 43 35" xfId="14761"/>
    <cellStyle name="표준 43 36" xfId="14762"/>
    <cellStyle name="표준 43 37" xfId="14763"/>
    <cellStyle name="표준 43 38" xfId="14764"/>
    <cellStyle name="표준 43 39" xfId="14765"/>
    <cellStyle name="표준 43 4" xfId="14766"/>
    <cellStyle name="표준 43 40" xfId="14767"/>
    <cellStyle name="표준 43 41" xfId="14768"/>
    <cellStyle name="표준 43 42" xfId="14769"/>
    <cellStyle name="표준 43 43" xfId="14770"/>
    <cellStyle name="표준 43 44" xfId="14771"/>
    <cellStyle name="표준 43 45" xfId="14772"/>
    <cellStyle name="표준 43 46" xfId="14773"/>
    <cellStyle name="표준 43 47" xfId="14774"/>
    <cellStyle name="표준 43 48" xfId="14775"/>
    <cellStyle name="표준 43 49" xfId="14776"/>
    <cellStyle name="표준 43 5" xfId="14777"/>
    <cellStyle name="표준 43 50" xfId="14778"/>
    <cellStyle name="표준 43 51" xfId="14779"/>
    <cellStyle name="표준 43 52" xfId="14780"/>
    <cellStyle name="표준 43 53" xfId="14781"/>
    <cellStyle name="표준 43 54" xfId="14782"/>
    <cellStyle name="표준 43 55" xfId="14783"/>
    <cellStyle name="표준 43 56" xfId="14784"/>
    <cellStyle name="표준 43 57" xfId="14785"/>
    <cellStyle name="표준 43 58" xfId="14786"/>
    <cellStyle name="표준 43 59" xfId="14787"/>
    <cellStyle name="표준 43 6" xfId="14788"/>
    <cellStyle name="표준 43 60" xfId="14789"/>
    <cellStyle name="표준 43 61" xfId="14790"/>
    <cellStyle name="표준 43 62" xfId="14791"/>
    <cellStyle name="표준 43 63" xfId="14792"/>
    <cellStyle name="표준 43 64" xfId="14793"/>
    <cellStyle name="표준 43 65" xfId="14794"/>
    <cellStyle name="표준 43 66" xfId="14795"/>
    <cellStyle name="표준 43 67" xfId="14796"/>
    <cellStyle name="표준 43 68" xfId="14797"/>
    <cellStyle name="표준 43 69" xfId="14798"/>
    <cellStyle name="표준 43 7" xfId="14799"/>
    <cellStyle name="표준 43 70" xfId="14800"/>
    <cellStyle name="표준 43 71" xfId="14801"/>
    <cellStyle name="표준 43 72" xfId="14802"/>
    <cellStyle name="표준 43 73" xfId="14803"/>
    <cellStyle name="표준 43 74" xfId="14804"/>
    <cellStyle name="표준 43 75" xfId="14805"/>
    <cellStyle name="표준 43 76" xfId="14806"/>
    <cellStyle name="표준 43 77" xfId="14807"/>
    <cellStyle name="표준 43 78" xfId="14808"/>
    <cellStyle name="표준 43 79" xfId="14809"/>
    <cellStyle name="표준 43 8" xfId="14810"/>
    <cellStyle name="표준 43 80" xfId="14811"/>
    <cellStyle name="표준 43 81" xfId="14812"/>
    <cellStyle name="표준 43 82" xfId="14813"/>
    <cellStyle name="표준 43 83" xfId="14814"/>
    <cellStyle name="표준 43 84" xfId="14815"/>
    <cellStyle name="표준 43 85" xfId="14816"/>
    <cellStyle name="표준 43 86" xfId="14817"/>
    <cellStyle name="표준 43 87" xfId="14818"/>
    <cellStyle name="표준 43 88" xfId="14819"/>
    <cellStyle name="표준 43 89" xfId="14820"/>
    <cellStyle name="표준 43 9" xfId="14821"/>
    <cellStyle name="표준 43 90" xfId="14822"/>
    <cellStyle name="표준 43 91" xfId="14823"/>
    <cellStyle name="표준 43 92" xfId="14824"/>
    <cellStyle name="표준 43 93" xfId="14825"/>
    <cellStyle name="표준 43 94" xfId="14826"/>
    <cellStyle name="표준 43 95" xfId="14827"/>
    <cellStyle name="표준 43 96" xfId="14828"/>
    <cellStyle name="표준 43 97" xfId="14829"/>
    <cellStyle name="표준 43 98" xfId="14830"/>
    <cellStyle name="표준 43 99" xfId="14831"/>
    <cellStyle name="표준 44" xfId="14832"/>
    <cellStyle name="표준 44 10" xfId="14833"/>
    <cellStyle name="표준 44 100" xfId="14834"/>
    <cellStyle name="표준 44 101" xfId="14835"/>
    <cellStyle name="표준 44 102" xfId="14836"/>
    <cellStyle name="표준 44 103" xfId="14837"/>
    <cellStyle name="표준 44 104" xfId="14838"/>
    <cellStyle name="표준 44 105" xfId="14839"/>
    <cellStyle name="표준 44 106" xfId="14840"/>
    <cellStyle name="표준 44 107" xfId="14841"/>
    <cellStyle name="표준 44 108" xfId="14842"/>
    <cellStyle name="표준 44 109" xfId="14843"/>
    <cellStyle name="표준 44 11" xfId="14844"/>
    <cellStyle name="표준 44 110" xfId="14845"/>
    <cellStyle name="표준 44 111" xfId="14846"/>
    <cellStyle name="표준 44 112" xfId="14847"/>
    <cellStyle name="표준 44 113" xfId="14848"/>
    <cellStyle name="표준 44 114" xfId="14849"/>
    <cellStyle name="표준 44 115" xfId="14850"/>
    <cellStyle name="표준 44 116" xfId="14851"/>
    <cellStyle name="표준 44 117" xfId="14852"/>
    <cellStyle name="표준 44 118" xfId="14853"/>
    <cellStyle name="표준 44 119" xfId="14854"/>
    <cellStyle name="표준 44 12" xfId="14855"/>
    <cellStyle name="표준 44 120" xfId="14856"/>
    <cellStyle name="표준 44 121" xfId="14857"/>
    <cellStyle name="표준 44 122" xfId="14858"/>
    <cellStyle name="표준 44 123" xfId="14859"/>
    <cellStyle name="표준 44 124" xfId="14860"/>
    <cellStyle name="표준 44 125" xfId="14861"/>
    <cellStyle name="표준 44 126" xfId="14862"/>
    <cellStyle name="표준 44 127" xfId="14863"/>
    <cellStyle name="표준 44 128" xfId="14864"/>
    <cellStyle name="표준 44 129" xfId="14865"/>
    <cellStyle name="표준 44 13" xfId="14866"/>
    <cellStyle name="표준 44 130" xfId="14867"/>
    <cellStyle name="표준 44 131" xfId="14868"/>
    <cellStyle name="표준 44 132" xfId="14869"/>
    <cellStyle name="표준 44 133" xfId="14870"/>
    <cellStyle name="표준 44 134" xfId="14871"/>
    <cellStyle name="표준 44 135" xfId="14872"/>
    <cellStyle name="표준 44 136" xfId="14873"/>
    <cellStyle name="표준 44 137" xfId="14874"/>
    <cellStyle name="표준 44 138" xfId="14875"/>
    <cellStyle name="표준 44 139" xfId="14876"/>
    <cellStyle name="표준 44 14" xfId="14877"/>
    <cellStyle name="표준 44 140" xfId="14878"/>
    <cellStyle name="표준 44 141" xfId="14879"/>
    <cellStyle name="표준 44 142" xfId="14880"/>
    <cellStyle name="표준 44 143" xfId="14881"/>
    <cellStyle name="표준 44 144" xfId="14882"/>
    <cellStyle name="표준 44 145" xfId="14883"/>
    <cellStyle name="표준 44 146" xfId="14884"/>
    <cellStyle name="표준 44 147" xfId="14885"/>
    <cellStyle name="표준 44 148" xfId="14886"/>
    <cellStyle name="표준 44 149" xfId="14887"/>
    <cellStyle name="표준 44 15" xfId="14888"/>
    <cellStyle name="표준 44 150" xfId="14889"/>
    <cellStyle name="표준 44 151" xfId="14890"/>
    <cellStyle name="표준 44 152" xfId="14891"/>
    <cellStyle name="표준 44 153" xfId="14892"/>
    <cellStyle name="표준 44 154" xfId="14893"/>
    <cellStyle name="표준 44 155" xfId="14894"/>
    <cellStyle name="표준 44 156" xfId="14895"/>
    <cellStyle name="표준 44 157" xfId="14896"/>
    <cellStyle name="표준 44 158" xfId="14897"/>
    <cellStyle name="표준 44 159" xfId="14898"/>
    <cellStyle name="표준 44 16" xfId="14899"/>
    <cellStyle name="표준 44 160" xfId="14900"/>
    <cellStyle name="표준 44 161" xfId="14901"/>
    <cellStyle name="표준 44 162" xfId="14902"/>
    <cellStyle name="표준 44 163" xfId="14903"/>
    <cellStyle name="표준 44 164" xfId="14904"/>
    <cellStyle name="표준 44 165" xfId="14905"/>
    <cellStyle name="표준 44 166" xfId="14906"/>
    <cellStyle name="표준 44 167" xfId="14907"/>
    <cellStyle name="표준 44 168" xfId="14908"/>
    <cellStyle name="표준 44 169" xfId="14909"/>
    <cellStyle name="표준 44 17" xfId="14910"/>
    <cellStyle name="표준 44 170" xfId="14911"/>
    <cellStyle name="표준 44 171" xfId="14912"/>
    <cellStyle name="표준 44 172" xfId="14913"/>
    <cellStyle name="표준 44 173" xfId="14914"/>
    <cellStyle name="표준 44 174" xfId="14915"/>
    <cellStyle name="표준 44 175" xfId="14916"/>
    <cellStyle name="표준 44 176" xfId="14917"/>
    <cellStyle name="표준 44 177" xfId="14918"/>
    <cellStyle name="표준 44 178" xfId="14919"/>
    <cellStyle name="표준 44 179" xfId="14920"/>
    <cellStyle name="표준 44 18" xfId="14921"/>
    <cellStyle name="표준 44 180" xfId="14922"/>
    <cellStyle name="표준 44 181" xfId="14923"/>
    <cellStyle name="표준 44 182" xfId="14924"/>
    <cellStyle name="표준 44 183" xfId="14925"/>
    <cellStyle name="표준 44 19" xfId="14926"/>
    <cellStyle name="표준 44 2" xfId="14927"/>
    <cellStyle name="표준 44 20" xfId="14928"/>
    <cellStyle name="표준 44 21" xfId="14929"/>
    <cellStyle name="표준 44 22" xfId="14930"/>
    <cellStyle name="표준 44 23" xfId="14931"/>
    <cellStyle name="표준 44 24" xfId="14932"/>
    <cellStyle name="표준 44 25" xfId="14933"/>
    <cellStyle name="표준 44 26" xfId="14934"/>
    <cellStyle name="표준 44 27" xfId="14935"/>
    <cellStyle name="표준 44 28" xfId="14936"/>
    <cellStyle name="표준 44 29" xfId="14937"/>
    <cellStyle name="표준 44 3" xfId="14938"/>
    <cellStyle name="표준 44 30" xfId="14939"/>
    <cellStyle name="표준 44 31" xfId="14940"/>
    <cellStyle name="표준 44 32" xfId="14941"/>
    <cellStyle name="표준 44 33" xfId="14942"/>
    <cellStyle name="표준 44 34" xfId="14943"/>
    <cellStyle name="표준 44 35" xfId="14944"/>
    <cellStyle name="표준 44 36" xfId="14945"/>
    <cellStyle name="표준 44 37" xfId="14946"/>
    <cellStyle name="표준 44 38" xfId="14947"/>
    <cellStyle name="표준 44 39" xfId="14948"/>
    <cellStyle name="표준 44 4" xfId="14949"/>
    <cellStyle name="표준 44 40" xfId="14950"/>
    <cellStyle name="표준 44 41" xfId="14951"/>
    <cellStyle name="표준 44 42" xfId="14952"/>
    <cellStyle name="표준 44 43" xfId="14953"/>
    <cellStyle name="표준 44 44" xfId="14954"/>
    <cellStyle name="표준 44 45" xfId="14955"/>
    <cellStyle name="표준 44 46" xfId="14956"/>
    <cellStyle name="표준 44 47" xfId="14957"/>
    <cellStyle name="표준 44 48" xfId="14958"/>
    <cellStyle name="표준 44 49" xfId="14959"/>
    <cellStyle name="표준 44 5" xfId="14960"/>
    <cellStyle name="표준 44 50" xfId="14961"/>
    <cellStyle name="표준 44 51" xfId="14962"/>
    <cellStyle name="표준 44 52" xfId="14963"/>
    <cellStyle name="표준 44 53" xfId="14964"/>
    <cellStyle name="표준 44 54" xfId="14965"/>
    <cellStyle name="표준 44 55" xfId="14966"/>
    <cellStyle name="표준 44 56" xfId="14967"/>
    <cellStyle name="표준 44 57" xfId="14968"/>
    <cellStyle name="표준 44 58" xfId="14969"/>
    <cellStyle name="표준 44 59" xfId="14970"/>
    <cellStyle name="표준 44 6" xfId="14971"/>
    <cellStyle name="표준 44 60" xfId="14972"/>
    <cellStyle name="표준 44 61" xfId="14973"/>
    <cellStyle name="표준 44 62" xfId="14974"/>
    <cellStyle name="표준 44 63" xfId="14975"/>
    <cellStyle name="표준 44 64" xfId="14976"/>
    <cellStyle name="표준 44 65" xfId="14977"/>
    <cellStyle name="표준 44 66" xfId="14978"/>
    <cellStyle name="표준 44 67" xfId="14979"/>
    <cellStyle name="표준 44 68" xfId="14980"/>
    <cellStyle name="표준 44 69" xfId="14981"/>
    <cellStyle name="표준 44 7" xfId="14982"/>
    <cellStyle name="표준 44 70" xfId="14983"/>
    <cellStyle name="표준 44 71" xfId="14984"/>
    <cellStyle name="표준 44 72" xfId="14985"/>
    <cellStyle name="표준 44 73" xfId="14986"/>
    <cellStyle name="표준 44 74" xfId="14987"/>
    <cellStyle name="표준 44 75" xfId="14988"/>
    <cellStyle name="표준 44 76" xfId="14989"/>
    <cellStyle name="표준 44 77" xfId="14990"/>
    <cellStyle name="표준 44 78" xfId="14991"/>
    <cellStyle name="표준 44 79" xfId="14992"/>
    <cellStyle name="표준 44 8" xfId="14993"/>
    <cellStyle name="표준 44 80" xfId="14994"/>
    <cellStyle name="표준 44 81" xfId="14995"/>
    <cellStyle name="표준 44 82" xfId="14996"/>
    <cellStyle name="표준 44 83" xfId="14997"/>
    <cellStyle name="표준 44 84" xfId="14998"/>
    <cellStyle name="표준 44 85" xfId="14999"/>
    <cellStyle name="표준 44 86" xfId="15000"/>
    <cellStyle name="표준 44 87" xfId="15001"/>
    <cellStyle name="표준 44 88" xfId="15002"/>
    <cellStyle name="표준 44 89" xfId="15003"/>
    <cellStyle name="표준 44 9" xfId="15004"/>
    <cellStyle name="표준 44 90" xfId="15005"/>
    <cellStyle name="표준 44 91" xfId="15006"/>
    <cellStyle name="표준 44 92" xfId="15007"/>
    <cellStyle name="표준 44 93" xfId="15008"/>
    <cellStyle name="표준 44 94" xfId="15009"/>
    <cellStyle name="표준 44 95" xfId="15010"/>
    <cellStyle name="표준 44 96" xfId="15011"/>
    <cellStyle name="표준 44 97" xfId="15012"/>
    <cellStyle name="표준 44 98" xfId="15013"/>
    <cellStyle name="표준 44 99" xfId="15014"/>
    <cellStyle name="표준 45" xfId="15015"/>
    <cellStyle name="표준 45 10" xfId="15016"/>
    <cellStyle name="표준 45 100" xfId="15017"/>
    <cellStyle name="표준 45 101" xfId="15018"/>
    <cellStyle name="표준 45 102" xfId="15019"/>
    <cellStyle name="표준 45 103" xfId="15020"/>
    <cellStyle name="표준 45 104" xfId="15021"/>
    <cellStyle name="표준 45 105" xfId="15022"/>
    <cellStyle name="표준 45 106" xfId="15023"/>
    <cellStyle name="표준 45 107" xfId="15024"/>
    <cellStyle name="표준 45 108" xfId="15025"/>
    <cellStyle name="표준 45 109" xfId="15026"/>
    <cellStyle name="표준 45 11" xfId="15027"/>
    <cellStyle name="표준 45 110" xfId="15028"/>
    <cellStyle name="표준 45 111" xfId="15029"/>
    <cellStyle name="표준 45 112" xfId="15030"/>
    <cellStyle name="표준 45 113" xfId="15031"/>
    <cellStyle name="표준 45 114" xfId="15032"/>
    <cellStyle name="표준 45 115" xfId="15033"/>
    <cellStyle name="표준 45 116" xfId="15034"/>
    <cellStyle name="표준 45 117" xfId="15035"/>
    <cellStyle name="표준 45 118" xfId="15036"/>
    <cellStyle name="표준 45 119" xfId="15037"/>
    <cellStyle name="표준 45 12" xfId="15038"/>
    <cellStyle name="표준 45 120" xfId="15039"/>
    <cellStyle name="표준 45 121" xfId="15040"/>
    <cellStyle name="표준 45 122" xfId="15041"/>
    <cellStyle name="표준 45 123" xfId="15042"/>
    <cellStyle name="표준 45 124" xfId="15043"/>
    <cellStyle name="표준 45 125" xfId="15044"/>
    <cellStyle name="표준 45 126" xfId="15045"/>
    <cellStyle name="표준 45 127" xfId="15046"/>
    <cellStyle name="표준 45 128" xfId="15047"/>
    <cellStyle name="표준 45 129" xfId="15048"/>
    <cellStyle name="표준 45 13" xfId="15049"/>
    <cellStyle name="표준 45 130" xfId="15050"/>
    <cellStyle name="표준 45 131" xfId="15051"/>
    <cellStyle name="표준 45 132" xfId="15052"/>
    <cellStyle name="표준 45 133" xfId="15053"/>
    <cellStyle name="표준 45 134" xfId="15054"/>
    <cellStyle name="표준 45 135" xfId="15055"/>
    <cellStyle name="표준 45 136" xfId="15056"/>
    <cellStyle name="표준 45 137" xfId="15057"/>
    <cellStyle name="표준 45 138" xfId="15058"/>
    <cellStyle name="표준 45 139" xfId="15059"/>
    <cellStyle name="표준 45 14" xfId="15060"/>
    <cellStyle name="표준 45 140" xfId="15061"/>
    <cellStyle name="표준 45 141" xfId="15062"/>
    <cellStyle name="표준 45 142" xfId="15063"/>
    <cellStyle name="표준 45 143" xfId="15064"/>
    <cellStyle name="표준 45 144" xfId="15065"/>
    <cellStyle name="표준 45 145" xfId="15066"/>
    <cellStyle name="표준 45 146" xfId="15067"/>
    <cellStyle name="표준 45 147" xfId="15068"/>
    <cellStyle name="표준 45 148" xfId="15069"/>
    <cellStyle name="표준 45 149" xfId="15070"/>
    <cellStyle name="표준 45 15" xfId="15071"/>
    <cellStyle name="표준 45 150" xfId="15072"/>
    <cellStyle name="표준 45 151" xfId="15073"/>
    <cellStyle name="표준 45 152" xfId="15074"/>
    <cellStyle name="표준 45 153" xfId="15075"/>
    <cellStyle name="표준 45 154" xfId="15076"/>
    <cellStyle name="표준 45 155" xfId="15077"/>
    <cellStyle name="표준 45 156" xfId="15078"/>
    <cellStyle name="표준 45 157" xfId="15079"/>
    <cellStyle name="표준 45 158" xfId="15080"/>
    <cellStyle name="표준 45 159" xfId="15081"/>
    <cellStyle name="표준 45 16" xfId="15082"/>
    <cellStyle name="표준 45 160" xfId="15083"/>
    <cellStyle name="표준 45 161" xfId="15084"/>
    <cellStyle name="표준 45 162" xfId="15085"/>
    <cellStyle name="표준 45 163" xfId="15086"/>
    <cellStyle name="표준 45 164" xfId="15087"/>
    <cellStyle name="표준 45 165" xfId="15088"/>
    <cellStyle name="표준 45 166" xfId="15089"/>
    <cellStyle name="표준 45 167" xfId="15090"/>
    <cellStyle name="표준 45 168" xfId="15091"/>
    <cellStyle name="표준 45 169" xfId="15092"/>
    <cellStyle name="표준 45 17" xfId="15093"/>
    <cellStyle name="표준 45 170" xfId="15094"/>
    <cellStyle name="표준 45 171" xfId="15095"/>
    <cellStyle name="표준 45 172" xfId="15096"/>
    <cellStyle name="표준 45 173" xfId="15097"/>
    <cellStyle name="표준 45 174" xfId="15098"/>
    <cellStyle name="표준 45 175" xfId="15099"/>
    <cellStyle name="표준 45 176" xfId="15100"/>
    <cellStyle name="표준 45 177" xfId="15101"/>
    <cellStyle name="표준 45 178" xfId="15102"/>
    <cellStyle name="표준 45 179" xfId="15103"/>
    <cellStyle name="표준 45 18" xfId="15104"/>
    <cellStyle name="표준 45 180" xfId="15105"/>
    <cellStyle name="표준 45 181" xfId="15106"/>
    <cellStyle name="표준 45 182" xfId="15107"/>
    <cellStyle name="표준 45 183" xfId="15108"/>
    <cellStyle name="표준 45 19" xfId="15109"/>
    <cellStyle name="표준 45 2" xfId="15110"/>
    <cellStyle name="표준 45 20" xfId="15111"/>
    <cellStyle name="표준 45 21" xfId="15112"/>
    <cellStyle name="표준 45 22" xfId="15113"/>
    <cellStyle name="표준 45 23" xfId="15114"/>
    <cellStyle name="표준 45 24" xfId="15115"/>
    <cellStyle name="표준 45 25" xfId="15116"/>
    <cellStyle name="표준 45 26" xfId="15117"/>
    <cellStyle name="표준 45 27" xfId="15118"/>
    <cellStyle name="표준 45 28" xfId="15119"/>
    <cellStyle name="표준 45 29" xfId="15120"/>
    <cellStyle name="표준 45 3" xfId="15121"/>
    <cellStyle name="표준 45 30" xfId="15122"/>
    <cellStyle name="표준 45 31" xfId="15123"/>
    <cellStyle name="표준 45 32" xfId="15124"/>
    <cellStyle name="표준 45 33" xfId="15125"/>
    <cellStyle name="표준 45 34" xfId="15126"/>
    <cellStyle name="표준 45 35" xfId="15127"/>
    <cellStyle name="표준 45 36" xfId="15128"/>
    <cellStyle name="표준 45 37" xfId="15129"/>
    <cellStyle name="표준 45 38" xfId="15130"/>
    <cellStyle name="표준 45 39" xfId="15131"/>
    <cellStyle name="표준 45 4" xfId="15132"/>
    <cellStyle name="표준 45 40" xfId="15133"/>
    <cellStyle name="표준 45 41" xfId="15134"/>
    <cellStyle name="표준 45 42" xfId="15135"/>
    <cellStyle name="표준 45 43" xfId="15136"/>
    <cellStyle name="표준 45 44" xfId="15137"/>
    <cellStyle name="표준 45 45" xfId="15138"/>
    <cellStyle name="표준 45 46" xfId="15139"/>
    <cellStyle name="표준 45 47" xfId="15140"/>
    <cellStyle name="표준 45 48" xfId="15141"/>
    <cellStyle name="표준 45 49" xfId="15142"/>
    <cellStyle name="표준 45 5" xfId="15143"/>
    <cellStyle name="표준 45 50" xfId="15144"/>
    <cellStyle name="표준 45 51" xfId="15145"/>
    <cellStyle name="표준 45 52" xfId="15146"/>
    <cellStyle name="표준 45 53" xfId="15147"/>
    <cellStyle name="표준 45 54" xfId="15148"/>
    <cellStyle name="표준 45 55" xfId="15149"/>
    <cellStyle name="표준 45 56" xfId="15150"/>
    <cellStyle name="표준 45 57" xfId="15151"/>
    <cellStyle name="표준 45 58" xfId="15152"/>
    <cellStyle name="표준 45 59" xfId="15153"/>
    <cellStyle name="표준 45 6" xfId="15154"/>
    <cellStyle name="표준 45 60" xfId="15155"/>
    <cellStyle name="표준 45 61" xfId="15156"/>
    <cellStyle name="표준 45 62" xfId="15157"/>
    <cellStyle name="표준 45 63" xfId="15158"/>
    <cellStyle name="표준 45 64" xfId="15159"/>
    <cellStyle name="표준 45 65" xfId="15160"/>
    <cellStyle name="표준 45 66" xfId="15161"/>
    <cellStyle name="표준 45 67" xfId="15162"/>
    <cellStyle name="표준 45 68" xfId="15163"/>
    <cellStyle name="표준 45 69" xfId="15164"/>
    <cellStyle name="표준 45 7" xfId="15165"/>
    <cellStyle name="표준 45 70" xfId="15166"/>
    <cellStyle name="표준 45 71" xfId="15167"/>
    <cellStyle name="표준 45 72" xfId="15168"/>
    <cellStyle name="표준 45 73" xfId="15169"/>
    <cellStyle name="표준 45 74" xfId="15170"/>
    <cellStyle name="표준 45 75" xfId="15171"/>
    <cellStyle name="표준 45 76" xfId="15172"/>
    <cellStyle name="표준 45 77" xfId="15173"/>
    <cellStyle name="표준 45 78" xfId="15174"/>
    <cellStyle name="표준 45 79" xfId="15175"/>
    <cellStyle name="표준 45 8" xfId="15176"/>
    <cellStyle name="표준 45 80" xfId="15177"/>
    <cellStyle name="표준 45 81" xfId="15178"/>
    <cellStyle name="표준 45 82" xfId="15179"/>
    <cellStyle name="표준 45 83" xfId="15180"/>
    <cellStyle name="표준 45 84" xfId="15181"/>
    <cellStyle name="표준 45 85" xfId="15182"/>
    <cellStyle name="표준 45 86" xfId="15183"/>
    <cellStyle name="표준 45 87" xfId="15184"/>
    <cellStyle name="표준 45 88" xfId="15185"/>
    <cellStyle name="표준 45 89" xfId="15186"/>
    <cellStyle name="표준 45 9" xfId="15187"/>
    <cellStyle name="표준 45 90" xfId="15188"/>
    <cellStyle name="표준 45 91" xfId="15189"/>
    <cellStyle name="표준 45 92" xfId="15190"/>
    <cellStyle name="표준 45 93" xfId="15191"/>
    <cellStyle name="표준 45 94" xfId="15192"/>
    <cellStyle name="표준 45 95" xfId="15193"/>
    <cellStyle name="표준 45 96" xfId="15194"/>
    <cellStyle name="표준 45 97" xfId="15195"/>
    <cellStyle name="표준 45 98" xfId="15196"/>
    <cellStyle name="표준 45 99" xfId="15197"/>
    <cellStyle name="표준 46" xfId="15198"/>
    <cellStyle name="표준 46 10" xfId="15199"/>
    <cellStyle name="표준 46 100" xfId="15200"/>
    <cellStyle name="표준 46 101" xfId="15201"/>
    <cellStyle name="표준 46 102" xfId="15202"/>
    <cellStyle name="표준 46 103" xfId="15203"/>
    <cellStyle name="표준 46 104" xfId="15204"/>
    <cellStyle name="표준 46 105" xfId="15205"/>
    <cellStyle name="표준 46 106" xfId="15206"/>
    <cellStyle name="표준 46 107" xfId="15207"/>
    <cellStyle name="표준 46 108" xfId="15208"/>
    <cellStyle name="표준 46 109" xfId="15209"/>
    <cellStyle name="표준 46 11" xfId="15210"/>
    <cellStyle name="표준 46 110" xfId="15211"/>
    <cellStyle name="표준 46 111" xfId="15212"/>
    <cellStyle name="표준 46 112" xfId="15213"/>
    <cellStyle name="표준 46 113" xfId="15214"/>
    <cellStyle name="표준 46 114" xfId="15215"/>
    <cellStyle name="표준 46 115" xfId="15216"/>
    <cellStyle name="표준 46 116" xfId="15217"/>
    <cellStyle name="표준 46 117" xfId="15218"/>
    <cellStyle name="표준 46 118" xfId="15219"/>
    <cellStyle name="표준 46 119" xfId="15220"/>
    <cellStyle name="표준 46 12" xfId="15221"/>
    <cellStyle name="표준 46 120" xfId="15222"/>
    <cellStyle name="표준 46 121" xfId="15223"/>
    <cellStyle name="표준 46 122" xfId="15224"/>
    <cellStyle name="표준 46 123" xfId="15225"/>
    <cellStyle name="표준 46 124" xfId="15226"/>
    <cellStyle name="표준 46 125" xfId="15227"/>
    <cellStyle name="표준 46 126" xfId="15228"/>
    <cellStyle name="표준 46 127" xfId="15229"/>
    <cellStyle name="표준 46 128" xfId="15230"/>
    <cellStyle name="표준 46 129" xfId="15231"/>
    <cellStyle name="표준 46 13" xfId="15232"/>
    <cellStyle name="표준 46 130" xfId="15233"/>
    <cellStyle name="표준 46 131" xfId="15234"/>
    <cellStyle name="표준 46 132" xfId="15235"/>
    <cellStyle name="표준 46 133" xfId="15236"/>
    <cellStyle name="표준 46 134" xfId="15237"/>
    <cellStyle name="표준 46 135" xfId="15238"/>
    <cellStyle name="표준 46 136" xfId="15239"/>
    <cellStyle name="표준 46 137" xfId="15240"/>
    <cellStyle name="표준 46 138" xfId="15241"/>
    <cellStyle name="표준 46 139" xfId="15242"/>
    <cellStyle name="표준 46 14" xfId="15243"/>
    <cellStyle name="표준 46 140" xfId="15244"/>
    <cellStyle name="표준 46 141" xfId="15245"/>
    <cellStyle name="표준 46 142" xfId="15246"/>
    <cellStyle name="표준 46 143" xfId="15247"/>
    <cellStyle name="표준 46 144" xfId="15248"/>
    <cellStyle name="표준 46 145" xfId="15249"/>
    <cellStyle name="표준 46 146" xfId="15250"/>
    <cellStyle name="표준 46 147" xfId="15251"/>
    <cellStyle name="표준 46 148" xfId="15252"/>
    <cellStyle name="표준 46 149" xfId="15253"/>
    <cellStyle name="표준 46 15" xfId="15254"/>
    <cellStyle name="표준 46 150" xfId="15255"/>
    <cellStyle name="표준 46 151" xfId="15256"/>
    <cellStyle name="표준 46 152" xfId="15257"/>
    <cellStyle name="표준 46 153" xfId="15258"/>
    <cellStyle name="표준 46 154" xfId="15259"/>
    <cellStyle name="표준 46 155" xfId="15260"/>
    <cellStyle name="표준 46 156" xfId="15261"/>
    <cellStyle name="표준 46 157" xfId="15262"/>
    <cellStyle name="표준 46 158" xfId="15263"/>
    <cellStyle name="표준 46 159" xfId="15264"/>
    <cellStyle name="표준 46 16" xfId="15265"/>
    <cellStyle name="표준 46 160" xfId="15266"/>
    <cellStyle name="표준 46 161" xfId="15267"/>
    <cellStyle name="표준 46 162" xfId="15268"/>
    <cellStyle name="표준 46 163" xfId="15269"/>
    <cellStyle name="표준 46 164" xfId="15270"/>
    <cellStyle name="표준 46 165" xfId="15271"/>
    <cellStyle name="표준 46 166" xfId="15272"/>
    <cellStyle name="표준 46 167" xfId="15273"/>
    <cellStyle name="표준 46 168" xfId="15274"/>
    <cellStyle name="표준 46 169" xfId="15275"/>
    <cellStyle name="표준 46 17" xfId="15276"/>
    <cellStyle name="표준 46 170" xfId="15277"/>
    <cellStyle name="표준 46 171" xfId="15278"/>
    <cellStyle name="표준 46 172" xfId="15279"/>
    <cellStyle name="표준 46 173" xfId="15280"/>
    <cellStyle name="표준 46 174" xfId="15281"/>
    <cellStyle name="표준 46 175" xfId="15282"/>
    <cellStyle name="표준 46 176" xfId="15283"/>
    <cellStyle name="표준 46 177" xfId="15284"/>
    <cellStyle name="표준 46 178" xfId="15285"/>
    <cellStyle name="표준 46 179" xfId="15286"/>
    <cellStyle name="표준 46 18" xfId="15287"/>
    <cellStyle name="표준 46 180" xfId="15288"/>
    <cellStyle name="표준 46 181" xfId="15289"/>
    <cellStyle name="표준 46 182" xfId="15290"/>
    <cellStyle name="표준 46 183" xfId="15291"/>
    <cellStyle name="표준 46 19" xfId="15292"/>
    <cellStyle name="표준 46 2" xfId="15293"/>
    <cellStyle name="표준 46 20" xfId="15294"/>
    <cellStyle name="표준 46 21" xfId="15295"/>
    <cellStyle name="표준 46 22" xfId="15296"/>
    <cellStyle name="표준 46 23" xfId="15297"/>
    <cellStyle name="표준 46 24" xfId="15298"/>
    <cellStyle name="표준 46 25" xfId="15299"/>
    <cellStyle name="표준 46 26" xfId="15300"/>
    <cellStyle name="표준 46 27" xfId="15301"/>
    <cellStyle name="표준 46 28" xfId="15302"/>
    <cellStyle name="표준 46 29" xfId="15303"/>
    <cellStyle name="표준 46 3" xfId="15304"/>
    <cellStyle name="표준 46 30" xfId="15305"/>
    <cellStyle name="표준 46 31" xfId="15306"/>
    <cellStyle name="표준 46 32" xfId="15307"/>
    <cellStyle name="표준 46 33" xfId="15308"/>
    <cellStyle name="표준 46 34" xfId="15309"/>
    <cellStyle name="표준 46 35" xfId="15310"/>
    <cellStyle name="표준 46 36" xfId="15311"/>
    <cellStyle name="표준 46 37" xfId="15312"/>
    <cellStyle name="표준 46 38" xfId="15313"/>
    <cellStyle name="표준 46 39" xfId="15314"/>
    <cellStyle name="표준 46 4" xfId="15315"/>
    <cellStyle name="표준 46 40" xfId="15316"/>
    <cellStyle name="표준 46 41" xfId="15317"/>
    <cellStyle name="표준 46 42" xfId="15318"/>
    <cellStyle name="표준 46 43" xfId="15319"/>
    <cellStyle name="표준 46 44" xfId="15320"/>
    <cellStyle name="표준 46 45" xfId="15321"/>
    <cellStyle name="표준 46 46" xfId="15322"/>
    <cellStyle name="표준 46 47" xfId="15323"/>
    <cellStyle name="표준 46 48" xfId="15324"/>
    <cellStyle name="표준 46 49" xfId="15325"/>
    <cellStyle name="표준 46 5" xfId="15326"/>
    <cellStyle name="표준 46 50" xfId="15327"/>
    <cellStyle name="표준 46 51" xfId="15328"/>
    <cellStyle name="표준 46 52" xfId="15329"/>
    <cellStyle name="표준 46 53" xfId="15330"/>
    <cellStyle name="표준 46 54" xfId="15331"/>
    <cellStyle name="표준 46 55" xfId="15332"/>
    <cellStyle name="표준 46 56" xfId="15333"/>
    <cellStyle name="표준 46 57" xfId="15334"/>
    <cellStyle name="표준 46 58" xfId="15335"/>
    <cellStyle name="표준 46 59" xfId="15336"/>
    <cellStyle name="표준 46 6" xfId="15337"/>
    <cellStyle name="표준 46 60" xfId="15338"/>
    <cellStyle name="표준 46 61" xfId="15339"/>
    <cellStyle name="표준 46 62" xfId="15340"/>
    <cellStyle name="표준 46 63" xfId="15341"/>
    <cellStyle name="표준 46 64" xfId="15342"/>
    <cellStyle name="표준 46 65" xfId="15343"/>
    <cellStyle name="표준 46 66" xfId="15344"/>
    <cellStyle name="표준 46 67" xfId="15345"/>
    <cellStyle name="표준 46 68" xfId="15346"/>
    <cellStyle name="표준 46 69" xfId="15347"/>
    <cellStyle name="표준 46 7" xfId="15348"/>
    <cellStyle name="표준 46 70" xfId="15349"/>
    <cellStyle name="표준 46 71" xfId="15350"/>
    <cellStyle name="표준 46 72" xfId="15351"/>
    <cellStyle name="표준 46 73" xfId="15352"/>
    <cellStyle name="표준 46 74" xfId="15353"/>
    <cellStyle name="표준 46 75" xfId="15354"/>
    <cellStyle name="표준 46 76" xfId="15355"/>
    <cellStyle name="표준 46 77" xfId="15356"/>
    <cellStyle name="표준 46 78" xfId="15357"/>
    <cellStyle name="표준 46 79" xfId="15358"/>
    <cellStyle name="표준 46 8" xfId="15359"/>
    <cellStyle name="표준 46 80" xfId="15360"/>
    <cellStyle name="표준 46 81" xfId="15361"/>
    <cellStyle name="표준 46 82" xfId="15362"/>
    <cellStyle name="표준 46 83" xfId="15363"/>
    <cellStyle name="표준 46 84" xfId="15364"/>
    <cellStyle name="표준 46 85" xfId="15365"/>
    <cellStyle name="표준 46 86" xfId="15366"/>
    <cellStyle name="표준 46 87" xfId="15367"/>
    <cellStyle name="표준 46 88" xfId="15368"/>
    <cellStyle name="표준 46 89" xfId="15369"/>
    <cellStyle name="표준 46 9" xfId="15370"/>
    <cellStyle name="표준 46 90" xfId="15371"/>
    <cellStyle name="표준 46 91" xfId="15372"/>
    <cellStyle name="표준 46 92" xfId="15373"/>
    <cellStyle name="표준 46 93" xfId="15374"/>
    <cellStyle name="표준 46 94" xfId="15375"/>
    <cellStyle name="표준 46 95" xfId="15376"/>
    <cellStyle name="표준 46 96" xfId="15377"/>
    <cellStyle name="표준 46 97" xfId="15378"/>
    <cellStyle name="표준 46 98" xfId="15379"/>
    <cellStyle name="표준 46 99" xfId="15380"/>
    <cellStyle name="표준 47" xfId="15381"/>
    <cellStyle name="표준 47 10" xfId="15382"/>
    <cellStyle name="표준 47 100" xfId="15383"/>
    <cellStyle name="표준 47 101" xfId="15384"/>
    <cellStyle name="표준 47 102" xfId="15385"/>
    <cellStyle name="표준 47 103" xfId="15386"/>
    <cellStyle name="표준 47 104" xfId="15387"/>
    <cellStyle name="표준 47 105" xfId="15388"/>
    <cellStyle name="표준 47 106" xfId="15389"/>
    <cellStyle name="표준 47 107" xfId="15390"/>
    <cellStyle name="표준 47 108" xfId="15391"/>
    <cellStyle name="표준 47 109" xfId="15392"/>
    <cellStyle name="표준 47 11" xfId="15393"/>
    <cellStyle name="표준 47 110" xfId="15394"/>
    <cellStyle name="표준 47 111" xfId="15395"/>
    <cellStyle name="표준 47 112" xfId="15396"/>
    <cellStyle name="표준 47 113" xfId="15397"/>
    <cellStyle name="표준 47 114" xfId="15398"/>
    <cellStyle name="표준 47 115" xfId="15399"/>
    <cellStyle name="표준 47 116" xfId="15400"/>
    <cellStyle name="표준 47 117" xfId="15401"/>
    <cellStyle name="표준 47 118" xfId="15402"/>
    <cellStyle name="표준 47 119" xfId="15403"/>
    <cellStyle name="표준 47 12" xfId="15404"/>
    <cellStyle name="표준 47 120" xfId="15405"/>
    <cellStyle name="표준 47 121" xfId="15406"/>
    <cellStyle name="표준 47 122" xfId="15407"/>
    <cellStyle name="표준 47 123" xfId="15408"/>
    <cellStyle name="표준 47 124" xfId="15409"/>
    <cellStyle name="표준 47 125" xfId="15410"/>
    <cellStyle name="표준 47 126" xfId="15411"/>
    <cellStyle name="표준 47 127" xfId="15412"/>
    <cellStyle name="표준 47 128" xfId="15413"/>
    <cellStyle name="표준 47 129" xfId="15414"/>
    <cellStyle name="표준 47 13" xfId="15415"/>
    <cellStyle name="표준 47 130" xfId="15416"/>
    <cellStyle name="표준 47 131" xfId="15417"/>
    <cellStyle name="표준 47 132" xfId="15418"/>
    <cellStyle name="표준 47 133" xfId="15419"/>
    <cellStyle name="표준 47 134" xfId="15420"/>
    <cellStyle name="표준 47 135" xfId="15421"/>
    <cellStyle name="표준 47 136" xfId="15422"/>
    <cellStyle name="표준 47 137" xfId="15423"/>
    <cellStyle name="표준 47 138" xfId="15424"/>
    <cellStyle name="표준 47 139" xfId="15425"/>
    <cellStyle name="표준 47 14" xfId="15426"/>
    <cellStyle name="표준 47 140" xfId="15427"/>
    <cellStyle name="표준 47 141" xfId="15428"/>
    <cellStyle name="표준 47 142" xfId="15429"/>
    <cellStyle name="표준 47 143" xfId="15430"/>
    <cellStyle name="표준 47 144" xfId="15431"/>
    <cellStyle name="표준 47 145" xfId="15432"/>
    <cellStyle name="표준 47 146" xfId="15433"/>
    <cellStyle name="표준 47 147" xfId="15434"/>
    <cellStyle name="표준 47 148" xfId="15435"/>
    <cellStyle name="표준 47 149" xfId="15436"/>
    <cellStyle name="표준 47 15" xfId="15437"/>
    <cellStyle name="표준 47 150" xfId="15438"/>
    <cellStyle name="표준 47 151" xfId="15439"/>
    <cellStyle name="표준 47 152" xfId="15440"/>
    <cellStyle name="표준 47 153" xfId="15441"/>
    <cellStyle name="표준 47 154" xfId="15442"/>
    <cellStyle name="표준 47 155" xfId="15443"/>
    <cellStyle name="표준 47 156" xfId="15444"/>
    <cellStyle name="표준 47 157" xfId="15445"/>
    <cellStyle name="표준 47 158" xfId="15446"/>
    <cellStyle name="표준 47 159" xfId="15447"/>
    <cellStyle name="표준 47 16" xfId="15448"/>
    <cellStyle name="표준 47 160" xfId="15449"/>
    <cellStyle name="표준 47 161" xfId="15450"/>
    <cellStyle name="표준 47 162" xfId="15451"/>
    <cellStyle name="표준 47 163" xfId="15452"/>
    <cellStyle name="표준 47 164" xfId="15453"/>
    <cellStyle name="표준 47 165" xfId="15454"/>
    <cellStyle name="표준 47 166" xfId="15455"/>
    <cellStyle name="표준 47 167" xfId="15456"/>
    <cellStyle name="표준 47 168" xfId="15457"/>
    <cellStyle name="표준 47 169" xfId="15458"/>
    <cellStyle name="표준 47 17" xfId="15459"/>
    <cellStyle name="표준 47 170" xfId="15460"/>
    <cellStyle name="표준 47 171" xfId="15461"/>
    <cellStyle name="표준 47 172" xfId="15462"/>
    <cellStyle name="표준 47 173" xfId="15463"/>
    <cellStyle name="표준 47 174" xfId="15464"/>
    <cellStyle name="표준 47 175" xfId="15465"/>
    <cellStyle name="표준 47 176" xfId="15466"/>
    <cellStyle name="표준 47 177" xfId="15467"/>
    <cellStyle name="표준 47 178" xfId="15468"/>
    <cellStyle name="표준 47 179" xfId="15469"/>
    <cellStyle name="표준 47 18" xfId="15470"/>
    <cellStyle name="표준 47 180" xfId="15471"/>
    <cellStyle name="표준 47 181" xfId="15472"/>
    <cellStyle name="표준 47 182" xfId="15473"/>
    <cellStyle name="표준 47 183" xfId="15474"/>
    <cellStyle name="표준 47 19" xfId="15475"/>
    <cellStyle name="표준 47 2" xfId="15476"/>
    <cellStyle name="표준 47 20" xfId="15477"/>
    <cellStyle name="표준 47 21" xfId="15478"/>
    <cellStyle name="표준 47 22" xfId="15479"/>
    <cellStyle name="표준 47 23" xfId="15480"/>
    <cellStyle name="표준 47 24" xfId="15481"/>
    <cellStyle name="표준 47 25" xfId="15482"/>
    <cellStyle name="표준 47 26" xfId="15483"/>
    <cellStyle name="표준 47 27" xfId="15484"/>
    <cellStyle name="표준 47 28" xfId="15485"/>
    <cellStyle name="표준 47 29" xfId="15486"/>
    <cellStyle name="표준 47 3" xfId="15487"/>
    <cellStyle name="표준 47 30" xfId="15488"/>
    <cellStyle name="표준 47 31" xfId="15489"/>
    <cellStyle name="표준 47 32" xfId="15490"/>
    <cellStyle name="표준 47 33" xfId="15491"/>
    <cellStyle name="표준 47 34" xfId="15492"/>
    <cellStyle name="표준 47 35" xfId="15493"/>
    <cellStyle name="표준 47 36" xfId="15494"/>
    <cellStyle name="표준 47 37" xfId="15495"/>
    <cellStyle name="표준 47 38" xfId="15496"/>
    <cellStyle name="표준 47 39" xfId="15497"/>
    <cellStyle name="표준 47 4" xfId="15498"/>
    <cellStyle name="표준 47 40" xfId="15499"/>
    <cellStyle name="표준 47 41" xfId="15500"/>
    <cellStyle name="표준 47 42" xfId="15501"/>
    <cellStyle name="표준 47 43" xfId="15502"/>
    <cellStyle name="표준 47 44" xfId="15503"/>
    <cellStyle name="표준 47 45" xfId="15504"/>
    <cellStyle name="표준 47 46" xfId="15505"/>
    <cellStyle name="표준 47 47" xfId="15506"/>
    <cellStyle name="표준 47 48" xfId="15507"/>
    <cellStyle name="표준 47 49" xfId="15508"/>
    <cellStyle name="표준 47 5" xfId="15509"/>
    <cellStyle name="표준 47 50" xfId="15510"/>
    <cellStyle name="표준 47 51" xfId="15511"/>
    <cellStyle name="표준 47 52" xfId="15512"/>
    <cellStyle name="표준 47 53" xfId="15513"/>
    <cellStyle name="표준 47 54" xfId="15514"/>
    <cellStyle name="표준 47 55" xfId="15515"/>
    <cellStyle name="표준 47 56" xfId="15516"/>
    <cellStyle name="표준 47 57" xfId="15517"/>
    <cellStyle name="표준 47 58" xfId="15518"/>
    <cellStyle name="표준 47 59" xfId="15519"/>
    <cellStyle name="표준 47 6" xfId="15520"/>
    <cellStyle name="표준 47 60" xfId="15521"/>
    <cellStyle name="표준 47 61" xfId="15522"/>
    <cellStyle name="표준 47 62" xfId="15523"/>
    <cellStyle name="표준 47 63" xfId="15524"/>
    <cellStyle name="표준 47 64" xfId="15525"/>
    <cellStyle name="표준 47 65" xfId="15526"/>
    <cellStyle name="표준 47 66" xfId="15527"/>
    <cellStyle name="표준 47 67" xfId="15528"/>
    <cellStyle name="표준 47 68" xfId="15529"/>
    <cellStyle name="표준 47 69" xfId="15530"/>
    <cellStyle name="표준 47 7" xfId="15531"/>
    <cellStyle name="표준 47 70" xfId="15532"/>
    <cellStyle name="표준 47 71" xfId="15533"/>
    <cellStyle name="표준 47 72" xfId="15534"/>
    <cellStyle name="표준 47 73" xfId="15535"/>
    <cellStyle name="표준 47 74" xfId="15536"/>
    <cellStyle name="표준 47 75" xfId="15537"/>
    <cellStyle name="표준 47 76" xfId="15538"/>
    <cellStyle name="표준 47 77" xfId="15539"/>
    <cellStyle name="표준 47 78" xfId="15540"/>
    <cellStyle name="표준 47 79" xfId="15541"/>
    <cellStyle name="표준 47 8" xfId="15542"/>
    <cellStyle name="표준 47 80" xfId="15543"/>
    <cellStyle name="표준 47 81" xfId="15544"/>
    <cellStyle name="표준 47 82" xfId="15545"/>
    <cellStyle name="표준 47 83" xfId="15546"/>
    <cellStyle name="표준 47 84" xfId="15547"/>
    <cellStyle name="표준 47 85" xfId="15548"/>
    <cellStyle name="표준 47 86" xfId="15549"/>
    <cellStyle name="표준 47 87" xfId="15550"/>
    <cellStyle name="표준 47 88" xfId="15551"/>
    <cellStyle name="표준 47 89" xfId="15552"/>
    <cellStyle name="표준 47 9" xfId="15553"/>
    <cellStyle name="표준 47 90" xfId="15554"/>
    <cellStyle name="표준 47 91" xfId="15555"/>
    <cellStyle name="표준 47 92" xfId="15556"/>
    <cellStyle name="표준 47 93" xfId="15557"/>
    <cellStyle name="표준 47 94" xfId="15558"/>
    <cellStyle name="표준 47 95" xfId="15559"/>
    <cellStyle name="표준 47 96" xfId="15560"/>
    <cellStyle name="표준 47 97" xfId="15561"/>
    <cellStyle name="표준 47 98" xfId="15562"/>
    <cellStyle name="표준 47 99" xfId="15563"/>
    <cellStyle name="표준 48" xfId="15564"/>
    <cellStyle name="표준 48 10" xfId="15565"/>
    <cellStyle name="표준 48 100" xfId="15566"/>
    <cellStyle name="표준 48 101" xfId="15567"/>
    <cellStyle name="표준 48 102" xfId="15568"/>
    <cellStyle name="표준 48 103" xfId="15569"/>
    <cellStyle name="표준 48 104" xfId="15570"/>
    <cellStyle name="표준 48 105" xfId="15571"/>
    <cellStyle name="표준 48 106" xfId="15572"/>
    <cellStyle name="표준 48 107" xfId="15573"/>
    <cellStyle name="표준 48 108" xfId="15574"/>
    <cellStyle name="표준 48 109" xfId="15575"/>
    <cellStyle name="표준 48 11" xfId="15576"/>
    <cellStyle name="표준 48 110" xfId="15577"/>
    <cellStyle name="표준 48 111" xfId="15578"/>
    <cellStyle name="표준 48 112" xfId="15579"/>
    <cellStyle name="표준 48 113" xfId="15580"/>
    <cellStyle name="표준 48 114" xfId="15581"/>
    <cellStyle name="표준 48 115" xfId="15582"/>
    <cellStyle name="표준 48 116" xfId="15583"/>
    <cellStyle name="표준 48 117" xfId="15584"/>
    <cellStyle name="표준 48 118" xfId="15585"/>
    <cellStyle name="표준 48 119" xfId="15586"/>
    <cellStyle name="표준 48 12" xfId="15587"/>
    <cellStyle name="표준 48 120" xfId="15588"/>
    <cellStyle name="표준 48 121" xfId="15589"/>
    <cellStyle name="표준 48 122" xfId="15590"/>
    <cellStyle name="표준 48 123" xfId="15591"/>
    <cellStyle name="표준 48 124" xfId="15592"/>
    <cellStyle name="표준 48 125" xfId="15593"/>
    <cellStyle name="표준 48 126" xfId="15594"/>
    <cellStyle name="표준 48 127" xfId="15595"/>
    <cellStyle name="표준 48 128" xfId="15596"/>
    <cellStyle name="표준 48 129" xfId="15597"/>
    <cellStyle name="표준 48 13" xfId="15598"/>
    <cellStyle name="표준 48 130" xfId="15599"/>
    <cellStyle name="표준 48 131" xfId="15600"/>
    <cellStyle name="표준 48 132" xfId="15601"/>
    <cellStyle name="표준 48 133" xfId="15602"/>
    <cellStyle name="표준 48 134" xfId="15603"/>
    <cellStyle name="표준 48 135" xfId="15604"/>
    <cellStyle name="표준 48 136" xfId="15605"/>
    <cellStyle name="표준 48 137" xfId="15606"/>
    <cellStyle name="표준 48 138" xfId="15607"/>
    <cellStyle name="표준 48 139" xfId="15608"/>
    <cellStyle name="표준 48 14" xfId="15609"/>
    <cellStyle name="표준 48 140" xfId="15610"/>
    <cellStyle name="표준 48 141" xfId="15611"/>
    <cellStyle name="표준 48 142" xfId="15612"/>
    <cellStyle name="표준 48 143" xfId="15613"/>
    <cellStyle name="표준 48 144" xfId="15614"/>
    <cellStyle name="표준 48 145" xfId="15615"/>
    <cellStyle name="표준 48 146" xfId="15616"/>
    <cellStyle name="표준 48 147" xfId="15617"/>
    <cellStyle name="표준 48 148" xfId="15618"/>
    <cellStyle name="표준 48 149" xfId="15619"/>
    <cellStyle name="표준 48 15" xfId="15620"/>
    <cellStyle name="표준 48 150" xfId="15621"/>
    <cellStyle name="표준 48 151" xfId="15622"/>
    <cellStyle name="표준 48 152" xfId="15623"/>
    <cellStyle name="표준 48 153" xfId="15624"/>
    <cellStyle name="표준 48 154" xfId="15625"/>
    <cellStyle name="표준 48 155" xfId="15626"/>
    <cellStyle name="표준 48 156" xfId="15627"/>
    <cellStyle name="표준 48 157" xfId="15628"/>
    <cellStyle name="표준 48 158" xfId="15629"/>
    <cellStyle name="표준 48 159" xfId="15630"/>
    <cellStyle name="표준 48 16" xfId="15631"/>
    <cellStyle name="표준 48 160" xfId="15632"/>
    <cellStyle name="표준 48 161" xfId="15633"/>
    <cellStyle name="표준 48 162" xfId="15634"/>
    <cellStyle name="표준 48 163" xfId="15635"/>
    <cellStyle name="표준 48 164" xfId="15636"/>
    <cellStyle name="표준 48 165" xfId="15637"/>
    <cellStyle name="표준 48 166" xfId="15638"/>
    <cellStyle name="표준 48 167" xfId="15639"/>
    <cellStyle name="표준 48 168" xfId="15640"/>
    <cellStyle name="표준 48 169" xfId="15641"/>
    <cellStyle name="표준 48 17" xfId="15642"/>
    <cellStyle name="표준 48 170" xfId="15643"/>
    <cellStyle name="표준 48 171" xfId="15644"/>
    <cellStyle name="표준 48 172" xfId="15645"/>
    <cellStyle name="표준 48 173" xfId="15646"/>
    <cellStyle name="표준 48 174" xfId="15647"/>
    <cellStyle name="표준 48 175" xfId="15648"/>
    <cellStyle name="표준 48 176" xfId="15649"/>
    <cellStyle name="표준 48 177" xfId="15650"/>
    <cellStyle name="표준 48 178" xfId="15651"/>
    <cellStyle name="표준 48 179" xfId="15652"/>
    <cellStyle name="표준 48 18" xfId="15653"/>
    <cellStyle name="표준 48 180" xfId="15654"/>
    <cellStyle name="표준 48 181" xfId="15655"/>
    <cellStyle name="표준 48 182" xfId="15656"/>
    <cellStyle name="표준 48 183" xfId="15657"/>
    <cellStyle name="표준 48 19" xfId="15658"/>
    <cellStyle name="표준 48 2" xfId="15659"/>
    <cellStyle name="표준 48 20" xfId="15660"/>
    <cellStyle name="표준 48 21" xfId="15661"/>
    <cellStyle name="표준 48 22" xfId="15662"/>
    <cellStyle name="표준 48 23" xfId="15663"/>
    <cellStyle name="표준 48 24" xfId="15664"/>
    <cellStyle name="표준 48 25" xfId="15665"/>
    <cellStyle name="표준 48 26" xfId="15666"/>
    <cellStyle name="표준 48 27" xfId="15667"/>
    <cellStyle name="표준 48 28" xfId="15668"/>
    <cellStyle name="표준 48 29" xfId="15669"/>
    <cellStyle name="표준 48 3" xfId="15670"/>
    <cellStyle name="표준 48 30" xfId="15671"/>
    <cellStyle name="표준 48 31" xfId="15672"/>
    <cellStyle name="표준 48 32" xfId="15673"/>
    <cellStyle name="표준 48 33" xfId="15674"/>
    <cellStyle name="표준 48 34" xfId="15675"/>
    <cellStyle name="표준 48 35" xfId="15676"/>
    <cellStyle name="표준 48 36" xfId="15677"/>
    <cellStyle name="표준 48 37" xfId="15678"/>
    <cellStyle name="표준 48 38" xfId="15679"/>
    <cellStyle name="표준 48 39" xfId="15680"/>
    <cellStyle name="표준 48 4" xfId="15681"/>
    <cellStyle name="표준 48 40" xfId="15682"/>
    <cellStyle name="표준 48 41" xfId="15683"/>
    <cellStyle name="표준 48 42" xfId="15684"/>
    <cellStyle name="표준 48 43" xfId="15685"/>
    <cellStyle name="표준 48 44" xfId="15686"/>
    <cellStyle name="표준 48 45" xfId="15687"/>
    <cellStyle name="표준 48 46" xfId="15688"/>
    <cellStyle name="표준 48 47" xfId="15689"/>
    <cellStyle name="표준 48 48" xfId="15690"/>
    <cellStyle name="표준 48 49" xfId="15691"/>
    <cellStyle name="표준 48 5" xfId="15692"/>
    <cellStyle name="표준 48 50" xfId="15693"/>
    <cellStyle name="표준 48 51" xfId="15694"/>
    <cellStyle name="표준 48 52" xfId="15695"/>
    <cellStyle name="표준 48 53" xfId="15696"/>
    <cellStyle name="표준 48 54" xfId="15697"/>
    <cellStyle name="표준 48 55" xfId="15698"/>
    <cellStyle name="표준 48 56" xfId="15699"/>
    <cellStyle name="표준 48 57" xfId="15700"/>
    <cellStyle name="표준 48 58" xfId="15701"/>
    <cellStyle name="표준 48 59" xfId="15702"/>
    <cellStyle name="표준 48 6" xfId="15703"/>
    <cellStyle name="표준 48 60" xfId="15704"/>
    <cellStyle name="표준 48 61" xfId="15705"/>
    <cellStyle name="표준 48 62" xfId="15706"/>
    <cellStyle name="표준 48 63" xfId="15707"/>
    <cellStyle name="표준 48 64" xfId="15708"/>
    <cellStyle name="표준 48 65" xfId="15709"/>
    <cellStyle name="표준 48 66" xfId="15710"/>
    <cellStyle name="표준 48 67" xfId="15711"/>
    <cellStyle name="표준 48 68" xfId="15712"/>
    <cellStyle name="표준 48 69" xfId="15713"/>
    <cellStyle name="표준 48 7" xfId="15714"/>
    <cellStyle name="표준 48 70" xfId="15715"/>
    <cellStyle name="표준 48 71" xfId="15716"/>
    <cellStyle name="표준 48 72" xfId="15717"/>
    <cellStyle name="표준 48 73" xfId="15718"/>
    <cellStyle name="표준 48 74" xfId="15719"/>
    <cellStyle name="표준 48 75" xfId="15720"/>
    <cellStyle name="표준 48 76" xfId="15721"/>
    <cellStyle name="표준 48 77" xfId="15722"/>
    <cellStyle name="표준 48 78" xfId="15723"/>
    <cellStyle name="표준 48 79" xfId="15724"/>
    <cellStyle name="표준 48 8" xfId="15725"/>
    <cellStyle name="표준 48 80" xfId="15726"/>
    <cellStyle name="표준 48 81" xfId="15727"/>
    <cellStyle name="표준 48 82" xfId="15728"/>
    <cellStyle name="표준 48 83" xfId="15729"/>
    <cellStyle name="표준 48 84" xfId="15730"/>
    <cellStyle name="표준 48 85" xfId="15731"/>
    <cellStyle name="표준 48 86" xfId="15732"/>
    <cellStyle name="표준 48 87" xfId="15733"/>
    <cellStyle name="표준 48 88" xfId="15734"/>
    <cellStyle name="표준 48 89" xfId="15735"/>
    <cellStyle name="표준 48 9" xfId="15736"/>
    <cellStyle name="표준 48 90" xfId="15737"/>
    <cellStyle name="표준 48 91" xfId="15738"/>
    <cellStyle name="표준 48 92" xfId="15739"/>
    <cellStyle name="표준 48 93" xfId="15740"/>
    <cellStyle name="표준 48 94" xfId="15741"/>
    <cellStyle name="표준 48 95" xfId="15742"/>
    <cellStyle name="표준 48 96" xfId="15743"/>
    <cellStyle name="표준 48 97" xfId="15744"/>
    <cellStyle name="표준 48 98" xfId="15745"/>
    <cellStyle name="표준 48 99" xfId="15746"/>
    <cellStyle name="표준 49" xfId="15747"/>
    <cellStyle name="표준 49 10" xfId="15748"/>
    <cellStyle name="표준 49 100" xfId="15749"/>
    <cellStyle name="표준 49 101" xfId="15750"/>
    <cellStyle name="표준 49 102" xfId="15751"/>
    <cellStyle name="표준 49 103" xfId="15752"/>
    <cellStyle name="표준 49 104" xfId="15753"/>
    <cellStyle name="표준 49 105" xfId="15754"/>
    <cellStyle name="표준 49 106" xfId="15755"/>
    <cellStyle name="표준 49 107" xfId="15756"/>
    <cellStyle name="표준 49 108" xfId="15757"/>
    <cellStyle name="표준 49 109" xfId="15758"/>
    <cellStyle name="표준 49 11" xfId="15759"/>
    <cellStyle name="표준 49 110" xfId="15760"/>
    <cellStyle name="표준 49 111" xfId="15761"/>
    <cellStyle name="표준 49 112" xfId="15762"/>
    <cellStyle name="표준 49 113" xfId="15763"/>
    <cellStyle name="표준 49 114" xfId="15764"/>
    <cellStyle name="표준 49 115" xfId="15765"/>
    <cellStyle name="표준 49 116" xfId="15766"/>
    <cellStyle name="표준 49 117" xfId="15767"/>
    <cellStyle name="표준 49 118" xfId="15768"/>
    <cellStyle name="표준 49 119" xfId="15769"/>
    <cellStyle name="표준 49 12" xfId="15770"/>
    <cellStyle name="표준 49 120" xfId="15771"/>
    <cellStyle name="표준 49 121" xfId="15772"/>
    <cellStyle name="표준 49 122" xfId="15773"/>
    <cellStyle name="표준 49 123" xfId="15774"/>
    <cellStyle name="표준 49 124" xfId="15775"/>
    <cellStyle name="표준 49 125" xfId="15776"/>
    <cellStyle name="표준 49 126" xfId="15777"/>
    <cellStyle name="표준 49 127" xfId="15778"/>
    <cellStyle name="표준 49 128" xfId="15779"/>
    <cellStyle name="표준 49 129" xfId="15780"/>
    <cellStyle name="표준 49 13" xfId="15781"/>
    <cellStyle name="표준 49 130" xfId="15782"/>
    <cellStyle name="표준 49 131" xfId="15783"/>
    <cellStyle name="표준 49 132" xfId="15784"/>
    <cellStyle name="표준 49 133" xfId="15785"/>
    <cellStyle name="표준 49 134" xfId="15786"/>
    <cellStyle name="표준 49 135" xfId="15787"/>
    <cellStyle name="표준 49 136" xfId="15788"/>
    <cellStyle name="표준 49 137" xfId="15789"/>
    <cellStyle name="표준 49 138" xfId="15790"/>
    <cellStyle name="표준 49 139" xfId="15791"/>
    <cellStyle name="표준 49 14" xfId="15792"/>
    <cellStyle name="표준 49 140" xfId="15793"/>
    <cellStyle name="표준 49 141" xfId="15794"/>
    <cellStyle name="표준 49 142" xfId="15795"/>
    <cellStyle name="표준 49 143" xfId="15796"/>
    <cellStyle name="표준 49 144" xfId="15797"/>
    <cellStyle name="표준 49 145" xfId="15798"/>
    <cellStyle name="표준 49 146" xfId="15799"/>
    <cellStyle name="표준 49 147" xfId="15800"/>
    <cellStyle name="표준 49 148" xfId="15801"/>
    <cellStyle name="표준 49 149" xfId="15802"/>
    <cellStyle name="표준 49 15" xfId="15803"/>
    <cellStyle name="표준 49 150" xfId="15804"/>
    <cellStyle name="표준 49 151" xfId="15805"/>
    <cellStyle name="표준 49 152" xfId="15806"/>
    <cellStyle name="표준 49 153" xfId="15807"/>
    <cellStyle name="표준 49 154" xfId="15808"/>
    <cellStyle name="표준 49 155" xfId="15809"/>
    <cellStyle name="표준 49 156" xfId="15810"/>
    <cellStyle name="표준 49 157" xfId="15811"/>
    <cellStyle name="표준 49 158" xfId="15812"/>
    <cellStyle name="표준 49 159" xfId="15813"/>
    <cellStyle name="표준 49 16" xfId="15814"/>
    <cellStyle name="표준 49 160" xfId="15815"/>
    <cellStyle name="표준 49 161" xfId="15816"/>
    <cellStyle name="표준 49 162" xfId="15817"/>
    <cellStyle name="표준 49 163" xfId="15818"/>
    <cellStyle name="표준 49 164" xfId="15819"/>
    <cellStyle name="표준 49 165" xfId="15820"/>
    <cellStyle name="표준 49 166" xfId="15821"/>
    <cellStyle name="표준 49 167" xfId="15822"/>
    <cellStyle name="표준 49 168" xfId="15823"/>
    <cellStyle name="표준 49 169" xfId="15824"/>
    <cellStyle name="표준 49 17" xfId="15825"/>
    <cellStyle name="표준 49 170" xfId="15826"/>
    <cellStyle name="표준 49 171" xfId="15827"/>
    <cellStyle name="표준 49 172" xfId="15828"/>
    <cellStyle name="표준 49 173" xfId="15829"/>
    <cellStyle name="표준 49 174" xfId="15830"/>
    <cellStyle name="표준 49 175" xfId="15831"/>
    <cellStyle name="표준 49 176" xfId="15832"/>
    <cellStyle name="표준 49 177" xfId="15833"/>
    <cellStyle name="표준 49 178" xfId="15834"/>
    <cellStyle name="표준 49 179" xfId="15835"/>
    <cellStyle name="표준 49 18" xfId="15836"/>
    <cellStyle name="표준 49 180" xfId="15837"/>
    <cellStyle name="표준 49 181" xfId="15838"/>
    <cellStyle name="표준 49 182" xfId="15839"/>
    <cellStyle name="표준 49 183" xfId="15840"/>
    <cellStyle name="표준 49 19" xfId="15841"/>
    <cellStyle name="표준 49 2" xfId="15842"/>
    <cellStyle name="표준 49 20" xfId="15843"/>
    <cellStyle name="표준 49 21" xfId="15844"/>
    <cellStyle name="표준 49 22" xfId="15845"/>
    <cellStyle name="표준 49 23" xfId="15846"/>
    <cellStyle name="표준 49 24" xfId="15847"/>
    <cellStyle name="표준 49 25" xfId="15848"/>
    <cellStyle name="표준 49 26" xfId="15849"/>
    <cellStyle name="표준 49 27" xfId="15850"/>
    <cellStyle name="표준 49 28" xfId="15851"/>
    <cellStyle name="표준 49 29" xfId="15852"/>
    <cellStyle name="표준 49 3" xfId="15853"/>
    <cellStyle name="표준 49 30" xfId="15854"/>
    <cellStyle name="표준 49 31" xfId="15855"/>
    <cellStyle name="표준 49 32" xfId="15856"/>
    <cellStyle name="표준 49 33" xfId="15857"/>
    <cellStyle name="표준 49 34" xfId="15858"/>
    <cellStyle name="표준 49 35" xfId="15859"/>
    <cellStyle name="표준 49 36" xfId="15860"/>
    <cellStyle name="표준 49 37" xfId="15861"/>
    <cellStyle name="표준 49 38" xfId="15862"/>
    <cellStyle name="표준 49 39" xfId="15863"/>
    <cellStyle name="표준 49 4" xfId="15864"/>
    <cellStyle name="표준 49 40" xfId="15865"/>
    <cellStyle name="표준 49 41" xfId="15866"/>
    <cellStyle name="표준 49 42" xfId="15867"/>
    <cellStyle name="표준 49 43" xfId="15868"/>
    <cellStyle name="표준 49 44" xfId="15869"/>
    <cellStyle name="표준 49 45" xfId="15870"/>
    <cellStyle name="표준 49 46" xfId="15871"/>
    <cellStyle name="표준 49 47" xfId="15872"/>
    <cellStyle name="표준 49 48" xfId="15873"/>
    <cellStyle name="표준 49 49" xfId="15874"/>
    <cellStyle name="표준 49 5" xfId="15875"/>
    <cellStyle name="표준 49 50" xfId="15876"/>
    <cellStyle name="표준 49 51" xfId="15877"/>
    <cellStyle name="표준 49 52" xfId="15878"/>
    <cellStyle name="표준 49 53" xfId="15879"/>
    <cellStyle name="표준 49 54" xfId="15880"/>
    <cellStyle name="표준 49 55" xfId="15881"/>
    <cellStyle name="표준 49 56" xfId="15882"/>
    <cellStyle name="표준 49 57" xfId="15883"/>
    <cellStyle name="표준 49 58" xfId="15884"/>
    <cellStyle name="표준 49 59" xfId="15885"/>
    <cellStyle name="표준 49 6" xfId="15886"/>
    <cellStyle name="표준 49 60" xfId="15887"/>
    <cellStyle name="표준 49 61" xfId="15888"/>
    <cellStyle name="표준 49 62" xfId="15889"/>
    <cellStyle name="표준 49 63" xfId="15890"/>
    <cellStyle name="표준 49 64" xfId="15891"/>
    <cellStyle name="표준 49 65" xfId="15892"/>
    <cellStyle name="표준 49 66" xfId="15893"/>
    <cellStyle name="표준 49 67" xfId="15894"/>
    <cellStyle name="표준 49 68" xfId="15895"/>
    <cellStyle name="표준 49 69" xfId="15896"/>
    <cellStyle name="표준 49 7" xfId="15897"/>
    <cellStyle name="표준 49 70" xfId="15898"/>
    <cellStyle name="표준 49 71" xfId="15899"/>
    <cellStyle name="표준 49 72" xfId="15900"/>
    <cellStyle name="표준 49 73" xfId="15901"/>
    <cellStyle name="표준 49 74" xfId="15902"/>
    <cellStyle name="표준 49 75" xfId="15903"/>
    <cellStyle name="표준 49 76" xfId="15904"/>
    <cellStyle name="표준 49 77" xfId="15905"/>
    <cellStyle name="표준 49 78" xfId="15906"/>
    <cellStyle name="표준 49 79" xfId="15907"/>
    <cellStyle name="표준 49 8" xfId="15908"/>
    <cellStyle name="표준 49 80" xfId="15909"/>
    <cellStyle name="표준 49 81" xfId="15910"/>
    <cellStyle name="표준 49 82" xfId="15911"/>
    <cellStyle name="표준 49 83" xfId="15912"/>
    <cellStyle name="표준 49 84" xfId="15913"/>
    <cellStyle name="표준 49 85" xfId="15914"/>
    <cellStyle name="표준 49 86" xfId="15915"/>
    <cellStyle name="표준 49 87" xfId="15916"/>
    <cellStyle name="표준 49 88" xfId="15917"/>
    <cellStyle name="표준 49 89" xfId="15918"/>
    <cellStyle name="표준 49 9" xfId="15919"/>
    <cellStyle name="표준 49 90" xfId="15920"/>
    <cellStyle name="표준 49 91" xfId="15921"/>
    <cellStyle name="표준 49 92" xfId="15922"/>
    <cellStyle name="표준 49 93" xfId="15923"/>
    <cellStyle name="표준 49 94" xfId="15924"/>
    <cellStyle name="표준 49 95" xfId="15925"/>
    <cellStyle name="표준 49 96" xfId="15926"/>
    <cellStyle name="표준 49 97" xfId="15927"/>
    <cellStyle name="표준 49 98" xfId="15928"/>
    <cellStyle name="표준 49 99" xfId="15929"/>
    <cellStyle name="표준 5" xfId="15930"/>
    <cellStyle name="표준 5 10" xfId="15931"/>
    <cellStyle name="표준 5 100" xfId="15932"/>
    <cellStyle name="표준 5 101" xfId="15933"/>
    <cellStyle name="표준 5 102" xfId="15934"/>
    <cellStyle name="표준 5 103" xfId="15935"/>
    <cellStyle name="표준 5 104" xfId="15936"/>
    <cellStyle name="표준 5 105" xfId="15937"/>
    <cellStyle name="표준 5 106" xfId="15938"/>
    <cellStyle name="표준 5 107" xfId="15939"/>
    <cellStyle name="표준 5 108" xfId="15940"/>
    <cellStyle name="표준 5 109" xfId="15941"/>
    <cellStyle name="표준 5 11" xfId="15942"/>
    <cellStyle name="표준 5 110" xfId="15943"/>
    <cellStyle name="표준 5 111" xfId="15944"/>
    <cellStyle name="표준 5 112" xfId="15945"/>
    <cellStyle name="표준 5 113" xfId="15946"/>
    <cellStyle name="표준 5 114" xfId="15947"/>
    <cellStyle name="표준 5 115" xfId="15948"/>
    <cellStyle name="표준 5 116" xfId="15949"/>
    <cellStyle name="표준 5 117" xfId="15950"/>
    <cellStyle name="표준 5 118" xfId="15951"/>
    <cellStyle name="표준 5 119" xfId="15952"/>
    <cellStyle name="표준 5 12" xfId="15953"/>
    <cellStyle name="표준 5 120" xfId="15954"/>
    <cellStyle name="표준 5 121" xfId="15955"/>
    <cellStyle name="표준 5 122" xfId="15956"/>
    <cellStyle name="표준 5 123" xfId="15957"/>
    <cellStyle name="표준 5 124" xfId="15958"/>
    <cellStyle name="표준 5 125" xfId="15959"/>
    <cellStyle name="표준 5 126" xfId="15960"/>
    <cellStyle name="표준 5 127" xfId="15961"/>
    <cellStyle name="표준 5 128" xfId="15962"/>
    <cellStyle name="표준 5 129" xfId="15963"/>
    <cellStyle name="표준 5 13" xfId="15964"/>
    <cellStyle name="표준 5 130" xfId="15965"/>
    <cellStyle name="표준 5 131" xfId="15966"/>
    <cellStyle name="표준 5 132" xfId="15967"/>
    <cellStyle name="표준 5 133" xfId="15968"/>
    <cellStyle name="표준 5 134" xfId="15969"/>
    <cellStyle name="표준 5 135" xfId="15970"/>
    <cellStyle name="표준 5 136" xfId="15971"/>
    <cellStyle name="표준 5 137" xfId="15972"/>
    <cellStyle name="표준 5 138" xfId="15973"/>
    <cellStyle name="표준 5 139" xfId="15974"/>
    <cellStyle name="표준 5 14" xfId="15975"/>
    <cellStyle name="표준 5 140" xfId="15976"/>
    <cellStyle name="표준 5 141" xfId="15977"/>
    <cellStyle name="표준 5 142" xfId="15978"/>
    <cellStyle name="표준 5 143" xfId="15979"/>
    <cellStyle name="표준 5 144" xfId="15980"/>
    <cellStyle name="표준 5 145" xfId="15981"/>
    <cellStyle name="표준 5 146" xfId="15982"/>
    <cellStyle name="표준 5 147" xfId="15983"/>
    <cellStyle name="표준 5 148" xfId="15984"/>
    <cellStyle name="표준 5 149" xfId="15985"/>
    <cellStyle name="표준 5 15" xfId="15986"/>
    <cellStyle name="표준 5 150" xfId="15987"/>
    <cellStyle name="표준 5 151" xfId="15988"/>
    <cellStyle name="표준 5 152" xfId="15989"/>
    <cellStyle name="표준 5 153" xfId="15990"/>
    <cellStyle name="표준 5 154" xfId="15991"/>
    <cellStyle name="표준 5 155" xfId="15992"/>
    <cellStyle name="표준 5 156" xfId="15993"/>
    <cellStyle name="표준 5 157" xfId="15994"/>
    <cellStyle name="표준 5 158" xfId="15995"/>
    <cellStyle name="표준 5 159" xfId="15996"/>
    <cellStyle name="표준 5 16" xfId="15997"/>
    <cellStyle name="표준 5 160" xfId="15998"/>
    <cellStyle name="표준 5 161" xfId="15999"/>
    <cellStyle name="표준 5 162" xfId="16000"/>
    <cellStyle name="표준 5 163" xfId="16001"/>
    <cellStyle name="표준 5 164" xfId="16002"/>
    <cellStyle name="표준 5 165" xfId="16003"/>
    <cellStyle name="표준 5 166" xfId="16004"/>
    <cellStyle name="표준 5 167" xfId="16005"/>
    <cellStyle name="표준 5 168" xfId="16006"/>
    <cellStyle name="표준 5 169" xfId="16007"/>
    <cellStyle name="표준 5 17" xfId="16008"/>
    <cellStyle name="표준 5 170" xfId="16009"/>
    <cellStyle name="표준 5 171" xfId="16010"/>
    <cellStyle name="표준 5 172" xfId="16011"/>
    <cellStyle name="표준 5 173" xfId="16012"/>
    <cellStyle name="표준 5 174" xfId="16013"/>
    <cellStyle name="표준 5 175" xfId="16014"/>
    <cellStyle name="표준 5 176" xfId="16015"/>
    <cellStyle name="표준 5 177" xfId="16016"/>
    <cellStyle name="표준 5 178" xfId="16017"/>
    <cellStyle name="표준 5 179" xfId="16018"/>
    <cellStyle name="표준 5 18" xfId="16019"/>
    <cellStyle name="표준 5 180" xfId="16020"/>
    <cellStyle name="표준 5 181" xfId="16021"/>
    <cellStyle name="표준 5 182" xfId="16022"/>
    <cellStyle name="표준 5 183" xfId="16023"/>
    <cellStyle name="표준 5 184" xfId="16024"/>
    <cellStyle name="표준 5 185" xfId="26069"/>
    <cellStyle name="표준 5 186" xfId="26320"/>
    <cellStyle name="표준 5 187" xfId="26666"/>
    <cellStyle name="표준 5 188" xfId="26707"/>
    <cellStyle name="표준 5 188 2" xfId="26752"/>
    <cellStyle name="표준 5 188 2 2" xfId="26875"/>
    <cellStyle name="표준 5 188 3" xfId="26834"/>
    <cellStyle name="표준 5 189" xfId="26659"/>
    <cellStyle name="표준 5 19" xfId="16025"/>
    <cellStyle name="표준 5 190" xfId="26793"/>
    <cellStyle name="표준 5 2" xfId="16026"/>
    <cellStyle name="표준 5 2 2" xfId="16027"/>
    <cellStyle name="표준 5 20" xfId="16028"/>
    <cellStyle name="표준 5 21" xfId="16029"/>
    <cellStyle name="표준 5 22" xfId="16030"/>
    <cellStyle name="표준 5 23" xfId="16031"/>
    <cellStyle name="표준 5 24" xfId="16032"/>
    <cellStyle name="표준 5 25" xfId="16033"/>
    <cellStyle name="표준 5 26" xfId="16034"/>
    <cellStyle name="표준 5 27" xfId="16035"/>
    <cellStyle name="표준 5 28" xfId="16036"/>
    <cellStyle name="표준 5 29" xfId="16037"/>
    <cellStyle name="표준 5 3" xfId="16038"/>
    <cellStyle name="표준 5 30" xfId="16039"/>
    <cellStyle name="표준 5 31" xfId="16040"/>
    <cellStyle name="표준 5 32" xfId="16041"/>
    <cellStyle name="표준 5 33" xfId="16042"/>
    <cellStyle name="표준 5 34" xfId="16043"/>
    <cellStyle name="표준 5 35" xfId="16044"/>
    <cellStyle name="표준 5 36" xfId="16045"/>
    <cellStyle name="표준 5 37" xfId="16046"/>
    <cellStyle name="표준 5 38" xfId="16047"/>
    <cellStyle name="표준 5 39" xfId="16048"/>
    <cellStyle name="표준 5 4" xfId="16049"/>
    <cellStyle name="표준 5 40" xfId="16050"/>
    <cellStyle name="표준 5 41" xfId="16051"/>
    <cellStyle name="표준 5 42" xfId="16052"/>
    <cellStyle name="표준 5 43" xfId="16053"/>
    <cellStyle name="표준 5 44" xfId="16054"/>
    <cellStyle name="표준 5 45" xfId="16055"/>
    <cellStyle name="표준 5 46" xfId="16056"/>
    <cellStyle name="표준 5 47" xfId="16057"/>
    <cellStyle name="표준 5 48" xfId="16058"/>
    <cellStyle name="표준 5 49" xfId="16059"/>
    <cellStyle name="표준 5 5" xfId="16060"/>
    <cellStyle name="표준 5 50" xfId="16061"/>
    <cellStyle name="표준 5 51" xfId="16062"/>
    <cellStyle name="표준 5 52" xfId="16063"/>
    <cellStyle name="표준 5 53" xfId="16064"/>
    <cellStyle name="표준 5 54" xfId="16065"/>
    <cellStyle name="표준 5 55" xfId="16066"/>
    <cellStyle name="표준 5 56" xfId="16067"/>
    <cellStyle name="표준 5 57" xfId="16068"/>
    <cellStyle name="표준 5 58" xfId="16069"/>
    <cellStyle name="표준 5 59" xfId="16070"/>
    <cellStyle name="표준 5 6" xfId="16071"/>
    <cellStyle name="표준 5 60" xfId="16072"/>
    <cellStyle name="표준 5 61" xfId="16073"/>
    <cellStyle name="표준 5 62" xfId="16074"/>
    <cellStyle name="표준 5 63" xfId="16075"/>
    <cellStyle name="표준 5 64" xfId="16076"/>
    <cellStyle name="표준 5 65" xfId="16077"/>
    <cellStyle name="표준 5 66" xfId="16078"/>
    <cellStyle name="표준 5 67" xfId="16079"/>
    <cellStyle name="표준 5 68" xfId="16080"/>
    <cellStyle name="표준 5 69" xfId="16081"/>
    <cellStyle name="표준 5 7" xfId="16082"/>
    <cellStyle name="표준 5 70" xfId="16083"/>
    <cellStyle name="표준 5 71" xfId="16084"/>
    <cellStyle name="표준 5 72" xfId="16085"/>
    <cellStyle name="표준 5 73" xfId="16086"/>
    <cellStyle name="표준 5 74" xfId="16087"/>
    <cellStyle name="표준 5 75" xfId="16088"/>
    <cellStyle name="표준 5 76" xfId="16089"/>
    <cellStyle name="표준 5 77" xfId="16090"/>
    <cellStyle name="표준 5 78" xfId="16091"/>
    <cellStyle name="표준 5 79" xfId="16092"/>
    <cellStyle name="표준 5 8" xfId="16093"/>
    <cellStyle name="표준 5 80" xfId="16094"/>
    <cellStyle name="표준 5 81" xfId="16095"/>
    <cellStyle name="표준 5 82" xfId="16096"/>
    <cellStyle name="표준 5 83" xfId="16097"/>
    <cellStyle name="표준 5 84" xfId="16098"/>
    <cellStyle name="표준 5 85" xfId="16099"/>
    <cellStyle name="표준 5 86" xfId="16100"/>
    <cellStyle name="표준 5 87" xfId="16101"/>
    <cellStyle name="표준 5 88" xfId="16102"/>
    <cellStyle name="표준 5 89" xfId="16103"/>
    <cellStyle name="표준 5 9" xfId="16104"/>
    <cellStyle name="표준 5 90" xfId="16105"/>
    <cellStyle name="표준 5 91" xfId="16106"/>
    <cellStyle name="표준 5 92" xfId="16107"/>
    <cellStyle name="표준 5 93" xfId="16108"/>
    <cellStyle name="표준 5 94" xfId="16109"/>
    <cellStyle name="표준 5 95" xfId="16110"/>
    <cellStyle name="표준 5 96" xfId="16111"/>
    <cellStyle name="표준 5 97" xfId="16112"/>
    <cellStyle name="표준 5 98" xfId="16113"/>
    <cellStyle name="표준 5 99" xfId="16114"/>
    <cellStyle name="표준 50" xfId="16115"/>
    <cellStyle name="표준 50 10" xfId="16116"/>
    <cellStyle name="표준 50 100" xfId="16117"/>
    <cellStyle name="표준 50 101" xfId="16118"/>
    <cellStyle name="표준 50 102" xfId="16119"/>
    <cellStyle name="표준 50 103" xfId="16120"/>
    <cellStyle name="표준 50 104" xfId="16121"/>
    <cellStyle name="표준 50 105" xfId="16122"/>
    <cellStyle name="표준 50 106" xfId="16123"/>
    <cellStyle name="표준 50 107" xfId="16124"/>
    <cellStyle name="표준 50 108" xfId="16125"/>
    <cellStyle name="표준 50 109" xfId="16126"/>
    <cellStyle name="표준 50 11" xfId="16127"/>
    <cellStyle name="표준 50 110" xfId="16128"/>
    <cellStyle name="표준 50 111" xfId="16129"/>
    <cellStyle name="표준 50 112" xfId="16130"/>
    <cellStyle name="표준 50 113" xfId="16131"/>
    <cellStyle name="표준 50 114" xfId="16132"/>
    <cellStyle name="표준 50 115" xfId="16133"/>
    <cellStyle name="표준 50 116" xfId="16134"/>
    <cellStyle name="표준 50 117" xfId="16135"/>
    <cellStyle name="표준 50 118" xfId="16136"/>
    <cellStyle name="표준 50 119" xfId="16137"/>
    <cellStyle name="표준 50 12" xfId="16138"/>
    <cellStyle name="표준 50 120" xfId="16139"/>
    <cellStyle name="표준 50 121" xfId="16140"/>
    <cellStyle name="표준 50 122" xfId="16141"/>
    <cellStyle name="표준 50 123" xfId="16142"/>
    <cellStyle name="표준 50 124" xfId="16143"/>
    <cellStyle name="표준 50 125" xfId="16144"/>
    <cellStyle name="표준 50 126" xfId="16145"/>
    <cellStyle name="표준 50 127" xfId="16146"/>
    <cellStyle name="표준 50 128" xfId="16147"/>
    <cellStyle name="표준 50 129" xfId="16148"/>
    <cellStyle name="표준 50 13" xfId="16149"/>
    <cellStyle name="표준 50 130" xfId="16150"/>
    <cellStyle name="표준 50 131" xfId="16151"/>
    <cellStyle name="표준 50 132" xfId="16152"/>
    <cellStyle name="표준 50 133" xfId="16153"/>
    <cellStyle name="표준 50 134" xfId="16154"/>
    <cellStyle name="표준 50 135" xfId="16155"/>
    <cellStyle name="표준 50 136" xfId="16156"/>
    <cellStyle name="표준 50 137" xfId="16157"/>
    <cellStyle name="표준 50 138" xfId="16158"/>
    <cellStyle name="표준 50 139" xfId="16159"/>
    <cellStyle name="표준 50 14" xfId="16160"/>
    <cellStyle name="표준 50 140" xfId="16161"/>
    <cellStyle name="표준 50 141" xfId="16162"/>
    <cellStyle name="표준 50 142" xfId="16163"/>
    <cellStyle name="표준 50 143" xfId="16164"/>
    <cellStyle name="표준 50 144" xfId="16165"/>
    <cellStyle name="표준 50 145" xfId="16166"/>
    <cellStyle name="표준 50 146" xfId="16167"/>
    <cellStyle name="표준 50 147" xfId="16168"/>
    <cellStyle name="표준 50 148" xfId="16169"/>
    <cellStyle name="표준 50 149" xfId="16170"/>
    <cellStyle name="표준 50 15" xfId="16171"/>
    <cellStyle name="표준 50 150" xfId="16172"/>
    <cellStyle name="표준 50 151" xfId="16173"/>
    <cellStyle name="표준 50 152" xfId="16174"/>
    <cellStyle name="표준 50 153" xfId="16175"/>
    <cellStyle name="표준 50 154" xfId="16176"/>
    <cellStyle name="표준 50 155" xfId="16177"/>
    <cellStyle name="표준 50 156" xfId="16178"/>
    <cellStyle name="표준 50 157" xfId="16179"/>
    <cellStyle name="표준 50 158" xfId="16180"/>
    <cellStyle name="표준 50 159" xfId="16181"/>
    <cellStyle name="표준 50 16" xfId="16182"/>
    <cellStyle name="표준 50 160" xfId="16183"/>
    <cellStyle name="표준 50 161" xfId="16184"/>
    <cellStyle name="표준 50 162" xfId="16185"/>
    <cellStyle name="표준 50 163" xfId="16186"/>
    <cellStyle name="표준 50 164" xfId="16187"/>
    <cellStyle name="표준 50 165" xfId="16188"/>
    <cellStyle name="표준 50 166" xfId="16189"/>
    <cellStyle name="표준 50 167" xfId="16190"/>
    <cellStyle name="표준 50 168" xfId="16191"/>
    <cellStyle name="표준 50 169" xfId="16192"/>
    <cellStyle name="표준 50 17" xfId="16193"/>
    <cellStyle name="표준 50 170" xfId="16194"/>
    <cellStyle name="표준 50 171" xfId="16195"/>
    <cellStyle name="표준 50 172" xfId="16196"/>
    <cellStyle name="표준 50 173" xfId="16197"/>
    <cellStyle name="표준 50 174" xfId="16198"/>
    <cellStyle name="표준 50 175" xfId="16199"/>
    <cellStyle name="표준 50 176" xfId="16200"/>
    <cellStyle name="표준 50 177" xfId="16201"/>
    <cellStyle name="표준 50 178" xfId="16202"/>
    <cellStyle name="표준 50 179" xfId="16203"/>
    <cellStyle name="표준 50 18" xfId="16204"/>
    <cellStyle name="표준 50 180" xfId="16205"/>
    <cellStyle name="표준 50 181" xfId="16206"/>
    <cellStyle name="표준 50 182" xfId="16207"/>
    <cellStyle name="표준 50 183" xfId="16208"/>
    <cellStyle name="표준 50 19" xfId="16209"/>
    <cellStyle name="표준 50 2" xfId="16210"/>
    <cellStyle name="표준 50 20" xfId="16211"/>
    <cellStyle name="표준 50 21" xfId="16212"/>
    <cellStyle name="표준 50 22" xfId="16213"/>
    <cellStyle name="표준 50 23" xfId="16214"/>
    <cellStyle name="표준 50 24" xfId="16215"/>
    <cellStyle name="표준 50 25" xfId="16216"/>
    <cellStyle name="표준 50 26" xfId="16217"/>
    <cellStyle name="표준 50 27" xfId="16218"/>
    <cellStyle name="표준 50 28" xfId="16219"/>
    <cellStyle name="표준 50 29" xfId="16220"/>
    <cellStyle name="표준 50 3" xfId="16221"/>
    <cellStyle name="표준 50 30" xfId="16222"/>
    <cellStyle name="표준 50 31" xfId="16223"/>
    <cellStyle name="표준 50 32" xfId="16224"/>
    <cellStyle name="표준 50 33" xfId="16225"/>
    <cellStyle name="표준 50 34" xfId="16226"/>
    <cellStyle name="표준 50 35" xfId="16227"/>
    <cellStyle name="표준 50 36" xfId="16228"/>
    <cellStyle name="표준 50 37" xfId="16229"/>
    <cellStyle name="표준 50 38" xfId="16230"/>
    <cellStyle name="표준 50 39" xfId="16231"/>
    <cellStyle name="표준 50 4" xfId="16232"/>
    <cellStyle name="표준 50 40" xfId="16233"/>
    <cellStyle name="표준 50 41" xfId="16234"/>
    <cellStyle name="표준 50 42" xfId="16235"/>
    <cellStyle name="표준 50 43" xfId="16236"/>
    <cellStyle name="표준 50 44" xfId="16237"/>
    <cellStyle name="표준 50 45" xfId="16238"/>
    <cellStyle name="표준 50 46" xfId="16239"/>
    <cellStyle name="표준 50 47" xfId="16240"/>
    <cellStyle name="표준 50 48" xfId="16241"/>
    <cellStyle name="표준 50 49" xfId="16242"/>
    <cellStyle name="표준 50 5" xfId="16243"/>
    <cellStyle name="표준 50 50" xfId="16244"/>
    <cellStyle name="표준 50 51" xfId="16245"/>
    <cellStyle name="표준 50 52" xfId="16246"/>
    <cellStyle name="표준 50 53" xfId="16247"/>
    <cellStyle name="표준 50 54" xfId="16248"/>
    <cellStyle name="표준 50 55" xfId="16249"/>
    <cellStyle name="표준 50 56" xfId="16250"/>
    <cellStyle name="표준 50 57" xfId="16251"/>
    <cellStyle name="표준 50 58" xfId="16252"/>
    <cellStyle name="표준 50 59" xfId="16253"/>
    <cellStyle name="표준 50 6" xfId="16254"/>
    <cellStyle name="표준 50 60" xfId="16255"/>
    <cellStyle name="표준 50 61" xfId="16256"/>
    <cellStyle name="표준 50 62" xfId="16257"/>
    <cellStyle name="표준 50 63" xfId="16258"/>
    <cellStyle name="표준 50 64" xfId="16259"/>
    <cellStyle name="표준 50 65" xfId="16260"/>
    <cellStyle name="표준 50 66" xfId="16261"/>
    <cellStyle name="표준 50 67" xfId="16262"/>
    <cellStyle name="표준 50 68" xfId="16263"/>
    <cellStyle name="표준 50 69" xfId="16264"/>
    <cellStyle name="표준 50 7" xfId="16265"/>
    <cellStyle name="표준 50 70" xfId="16266"/>
    <cellStyle name="표준 50 71" xfId="16267"/>
    <cellStyle name="표준 50 72" xfId="16268"/>
    <cellStyle name="표준 50 73" xfId="16269"/>
    <cellStyle name="표준 50 74" xfId="16270"/>
    <cellStyle name="표준 50 75" xfId="16271"/>
    <cellStyle name="표준 50 76" xfId="16272"/>
    <cellStyle name="표준 50 77" xfId="16273"/>
    <cellStyle name="표준 50 78" xfId="16274"/>
    <cellStyle name="표준 50 79" xfId="16275"/>
    <cellStyle name="표준 50 8" xfId="16276"/>
    <cellStyle name="표준 50 80" xfId="16277"/>
    <cellStyle name="표준 50 81" xfId="16278"/>
    <cellStyle name="표준 50 82" xfId="16279"/>
    <cellStyle name="표준 50 83" xfId="16280"/>
    <cellStyle name="표준 50 84" xfId="16281"/>
    <cellStyle name="표준 50 85" xfId="16282"/>
    <cellStyle name="표준 50 86" xfId="16283"/>
    <cellStyle name="표준 50 87" xfId="16284"/>
    <cellStyle name="표준 50 88" xfId="16285"/>
    <cellStyle name="표준 50 89" xfId="16286"/>
    <cellStyle name="표준 50 9" xfId="16287"/>
    <cellStyle name="표준 50 90" xfId="16288"/>
    <cellStyle name="표준 50 91" xfId="16289"/>
    <cellStyle name="표준 50 92" xfId="16290"/>
    <cellStyle name="표준 50 93" xfId="16291"/>
    <cellStyle name="표준 50 94" xfId="16292"/>
    <cellStyle name="표준 50 95" xfId="16293"/>
    <cellStyle name="표준 50 96" xfId="16294"/>
    <cellStyle name="표준 50 97" xfId="16295"/>
    <cellStyle name="표준 50 98" xfId="16296"/>
    <cellStyle name="표준 50 99" xfId="16297"/>
    <cellStyle name="표준 51" xfId="16298"/>
    <cellStyle name="표준 51 10" xfId="16299"/>
    <cellStyle name="표준 51 100" xfId="16300"/>
    <cellStyle name="표준 51 101" xfId="16301"/>
    <cellStyle name="표준 51 102" xfId="16302"/>
    <cellStyle name="표준 51 103" xfId="16303"/>
    <cellStyle name="표준 51 104" xfId="16304"/>
    <cellStyle name="표준 51 105" xfId="16305"/>
    <cellStyle name="표준 51 106" xfId="16306"/>
    <cellStyle name="표준 51 107" xfId="16307"/>
    <cellStyle name="표준 51 108" xfId="16308"/>
    <cellStyle name="표준 51 109" xfId="16309"/>
    <cellStyle name="표준 51 11" xfId="16310"/>
    <cellStyle name="표준 51 110" xfId="16311"/>
    <cellStyle name="표준 51 111" xfId="16312"/>
    <cellStyle name="표준 51 112" xfId="16313"/>
    <cellStyle name="표준 51 113" xfId="16314"/>
    <cellStyle name="표준 51 114" xfId="16315"/>
    <cellStyle name="표준 51 115" xfId="16316"/>
    <cellStyle name="표준 51 116" xfId="16317"/>
    <cellStyle name="표준 51 117" xfId="16318"/>
    <cellStyle name="표준 51 118" xfId="16319"/>
    <cellStyle name="표준 51 119" xfId="16320"/>
    <cellStyle name="표준 51 12" xfId="16321"/>
    <cellStyle name="표준 51 120" xfId="16322"/>
    <cellStyle name="표준 51 121" xfId="16323"/>
    <cellStyle name="표준 51 122" xfId="16324"/>
    <cellStyle name="표준 51 123" xfId="16325"/>
    <cellStyle name="표준 51 124" xfId="16326"/>
    <cellStyle name="표준 51 125" xfId="16327"/>
    <cellStyle name="표준 51 126" xfId="16328"/>
    <cellStyle name="표준 51 127" xfId="16329"/>
    <cellStyle name="표준 51 128" xfId="16330"/>
    <cellStyle name="표준 51 129" xfId="16331"/>
    <cellStyle name="표준 51 13" xfId="16332"/>
    <cellStyle name="표준 51 130" xfId="16333"/>
    <cellStyle name="표준 51 131" xfId="16334"/>
    <cellStyle name="표준 51 132" xfId="16335"/>
    <cellStyle name="표준 51 133" xfId="16336"/>
    <cellStyle name="표준 51 134" xfId="16337"/>
    <cellStyle name="표준 51 135" xfId="16338"/>
    <cellStyle name="표준 51 136" xfId="16339"/>
    <cellStyle name="표준 51 137" xfId="16340"/>
    <cellStyle name="표준 51 138" xfId="16341"/>
    <cellStyle name="표준 51 139" xfId="16342"/>
    <cellStyle name="표준 51 14" xfId="16343"/>
    <cellStyle name="표준 51 140" xfId="16344"/>
    <cellStyle name="표준 51 141" xfId="16345"/>
    <cellStyle name="표준 51 142" xfId="16346"/>
    <cellStyle name="표준 51 143" xfId="16347"/>
    <cellStyle name="표준 51 144" xfId="16348"/>
    <cellStyle name="표준 51 145" xfId="16349"/>
    <cellStyle name="표준 51 146" xfId="16350"/>
    <cellStyle name="표준 51 147" xfId="16351"/>
    <cellStyle name="표준 51 148" xfId="16352"/>
    <cellStyle name="표준 51 149" xfId="16353"/>
    <cellStyle name="표준 51 15" xfId="16354"/>
    <cellStyle name="표준 51 150" xfId="16355"/>
    <cellStyle name="표준 51 151" xfId="16356"/>
    <cellStyle name="표준 51 152" xfId="16357"/>
    <cellStyle name="표준 51 153" xfId="16358"/>
    <cellStyle name="표준 51 154" xfId="16359"/>
    <cellStyle name="표준 51 155" xfId="16360"/>
    <cellStyle name="표준 51 156" xfId="16361"/>
    <cellStyle name="표준 51 157" xfId="16362"/>
    <cellStyle name="표준 51 158" xfId="16363"/>
    <cellStyle name="표준 51 159" xfId="16364"/>
    <cellStyle name="표준 51 16" xfId="16365"/>
    <cellStyle name="표준 51 160" xfId="16366"/>
    <cellStyle name="표준 51 161" xfId="16367"/>
    <cellStyle name="표준 51 162" xfId="16368"/>
    <cellStyle name="표준 51 163" xfId="16369"/>
    <cellStyle name="표준 51 164" xfId="16370"/>
    <cellStyle name="표준 51 165" xfId="16371"/>
    <cellStyle name="표준 51 166" xfId="16372"/>
    <cellStyle name="표준 51 167" xfId="16373"/>
    <cellStyle name="표준 51 168" xfId="16374"/>
    <cellStyle name="표준 51 169" xfId="16375"/>
    <cellStyle name="표준 51 17" xfId="16376"/>
    <cellStyle name="표준 51 170" xfId="16377"/>
    <cellStyle name="표준 51 171" xfId="16378"/>
    <cellStyle name="표준 51 172" xfId="16379"/>
    <cellStyle name="표준 51 173" xfId="16380"/>
    <cellStyle name="표준 51 174" xfId="16381"/>
    <cellStyle name="표준 51 175" xfId="16382"/>
    <cellStyle name="표준 51 176" xfId="16383"/>
    <cellStyle name="표준 51 177" xfId="16384"/>
    <cellStyle name="표준 51 178" xfId="16385"/>
    <cellStyle name="표준 51 179" xfId="16386"/>
    <cellStyle name="표준 51 18" xfId="16387"/>
    <cellStyle name="표준 51 180" xfId="16388"/>
    <cellStyle name="표준 51 181" xfId="16389"/>
    <cellStyle name="표준 51 182" xfId="16390"/>
    <cellStyle name="표준 51 183" xfId="16391"/>
    <cellStyle name="표준 51 19" xfId="16392"/>
    <cellStyle name="표준 51 2" xfId="16393"/>
    <cellStyle name="표준 51 20" xfId="16394"/>
    <cellStyle name="표준 51 21" xfId="16395"/>
    <cellStyle name="표준 51 22" xfId="16396"/>
    <cellStyle name="표준 51 23" xfId="16397"/>
    <cellStyle name="표준 51 24" xfId="16398"/>
    <cellStyle name="표준 51 25" xfId="16399"/>
    <cellStyle name="표준 51 26" xfId="16400"/>
    <cellStyle name="표준 51 27" xfId="16401"/>
    <cellStyle name="표준 51 28" xfId="16402"/>
    <cellStyle name="표준 51 29" xfId="16403"/>
    <cellStyle name="표준 51 3" xfId="16404"/>
    <cellStyle name="표준 51 30" xfId="16405"/>
    <cellStyle name="표준 51 31" xfId="16406"/>
    <cellStyle name="표준 51 32" xfId="16407"/>
    <cellStyle name="표준 51 33" xfId="16408"/>
    <cellStyle name="표준 51 34" xfId="16409"/>
    <cellStyle name="표준 51 35" xfId="16410"/>
    <cellStyle name="표준 51 36" xfId="16411"/>
    <cellStyle name="표준 51 37" xfId="16412"/>
    <cellStyle name="표준 51 38" xfId="16413"/>
    <cellStyle name="표준 51 39" xfId="16414"/>
    <cellStyle name="표준 51 4" xfId="16415"/>
    <cellStyle name="표준 51 40" xfId="16416"/>
    <cellStyle name="표준 51 41" xfId="16417"/>
    <cellStyle name="표준 51 42" xfId="16418"/>
    <cellStyle name="표준 51 43" xfId="16419"/>
    <cellStyle name="표준 51 44" xfId="16420"/>
    <cellStyle name="표준 51 45" xfId="16421"/>
    <cellStyle name="표준 51 46" xfId="16422"/>
    <cellStyle name="표준 51 47" xfId="16423"/>
    <cellStyle name="표준 51 48" xfId="16424"/>
    <cellStyle name="표준 51 49" xfId="16425"/>
    <cellStyle name="표준 51 5" xfId="16426"/>
    <cellStyle name="표준 51 50" xfId="16427"/>
    <cellStyle name="표준 51 51" xfId="16428"/>
    <cellStyle name="표준 51 52" xfId="16429"/>
    <cellStyle name="표준 51 53" xfId="16430"/>
    <cellStyle name="표준 51 54" xfId="16431"/>
    <cellStyle name="표준 51 55" xfId="16432"/>
    <cellStyle name="표준 51 56" xfId="16433"/>
    <cellStyle name="표준 51 57" xfId="16434"/>
    <cellStyle name="표준 51 58" xfId="16435"/>
    <cellStyle name="표준 51 59" xfId="16436"/>
    <cellStyle name="표준 51 6" xfId="16437"/>
    <cellStyle name="표준 51 60" xfId="16438"/>
    <cellStyle name="표준 51 61" xfId="16439"/>
    <cellStyle name="표준 51 62" xfId="16440"/>
    <cellStyle name="표준 51 63" xfId="16441"/>
    <cellStyle name="표준 51 64" xfId="16442"/>
    <cellStyle name="표준 51 65" xfId="16443"/>
    <cellStyle name="표준 51 66" xfId="16444"/>
    <cellStyle name="표준 51 67" xfId="16445"/>
    <cellStyle name="표준 51 68" xfId="16446"/>
    <cellStyle name="표준 51 69" xfId="16447"/>
    <cellStyle name="표준 51 7" xfId="16448"/>
    <cellStyle name="표준 51 70" xfId="16449"/>
    <cellStyle name="표준 51 71" xfId="16450"/>
    <cellStyle name="표준 51 72" xfId="16451"/>
    <cellStyle name="표준 51 73" xfId="16452"/>
    <cellStyle name="표준 51 74" xfId="16453"/>
    <cellStyle name="표준 51 75" xfId="16454"/>
    <cellStyle name="표준 51 76" xfId="16455"/>
    <cellStyle name="표준 51 77" xfId="16456"/>
    <cellStyle name="표준 51 78" xfId="16457"/>
    <cellStyle name="표준 51 79" xfId="16458"/>
    <cellStyle name="표준 51 8" xfId="16459"/>
    <cellStyle name="표준 51 80" xfId="16460"/>
    <cellStyle name="표준 51 81" xfId="16461"/>
    <cellStyle name="표준 51 82" xfId="16462"/>
    <cellStyle name="표준 51 83" xfId="16463"/>
    <cellStyle name="표준 51 84" xfId="16464"/>
    <cellStyle name="표준 51 85" xfId="16465"/>
    <cellStyle name="표준 51 86" xfId="16466"/>
    <cellStyle name="표준 51 87" xfId="16467"/>
    <cellStyle name="표준 51 88" xfId="16468"/>
    <cellStyle name="표준 51 89" xfId="16469"/>
    <cellStyle name="표준 51 9" xfId="16470"/>
    <cellStyle name="표준 51 90" xfId="16471"/>
    <cellStyle name="표준 51 91" xfId="16472"/>
    <cellStyle name="표준 51 92" xfId="16473"/>
    <cellStyle name="표준 51 93" xfId="16474"/>
    <cellStyle name="표준 51 94" xfId="16475"/>
    <cellStyle name="표준 51 95" xfId="16476"/>
    <cellStyle name="표준 51 96" xfId="16477"/>
    <cellStyle name="표준 51 97" xfId="16478"/>
    <cellStyle name="표준 51 98" xfId="16479"/>
    <cellStyle name="표준 51 99" xfId="16480"/>
    <cellStyle name="표준 52" xfId="16481"/>
    <cellStyle name="표준 52 10" xfId="16482"/>
    <cellStyle name="표준 52 100" xfId="16483"/>
    <cellStyle name="표준 52 101" xfId="16484"/>
    <cellStyle name="표준 52 102" xfId="16485"/>
    <cellStyle name="표준 52 103" xfId="16486"/>
    <cellStyle name="표준 52 104" xfId="16487"/>
    <cellStyle name="표준 52 105" xfId="16488"/>
    <cellStyle name="표준 52 106" xfId="16489"/>
    <cellStyle name="표준 52 107" xfId="16490"/>
    <cellStyle name="표준 52 108" xfId="16491"/>
    <cellStyle name="표준 52 109" xfId="16492"/>
    <cellStyle name="표준 52 11" xfId="16493"/>
    <cellStyle name="표준 52 110" xfId="16494"/>
    <cellStyle name="표준 52 111" xfId="16495"/>
    <cellStyle name="표준 52 112" xfId="16496"/>
    <cellStyle name="표준 52 113" xfId="16497"/>
    <cellStyle name="표준 52 114" xfId="16498"/>
    <cellStyle name="표준 52 115" xfId="16499"/>
    <cellStyle name="표준 52 116" xfId="16500"/>
    <cellStyle name="표준 52 117" xfId="16501"/>
    <cellStyle name="표준 52 118" xfId="16502"/>
    <cellStyle name="표준 52 119" xfId="16503"/>
    <cellStyle name="표준 52 12" xfId="16504"/>
    <cellStyle name="표준 52 120" xfId="16505"/>
    <cellStyle name="표준 52 121" xfId="16506"/>
    <cellStyle name="표준 52 122" xfId="16507"/>
    <cellStyle name="표준 52 123" xfId="16508"/>
    <cellStyle name="표준 52 124" xfId="16509"/>
    <cellStyle name="표준 52 125" xfId="16510"/>
    <cellStyle name="표준 52 126" xfId="16511"/>
    <cellStyle name="표준 52 127" xfId="16512"/>
    <cellStyle name="표준 52 128" xfId="16513"/>
    <cellStyle name="표준 52 129" xfId="16514"/>
    <cellStyle name="표준 52 13" xfId="16515"/>
    <cellStyle name="표준 52 130" xfId="16516"/>
    <cellStyle name="표준 52 131" xfId="16517"/>
    <cellStyle name="표준 52 132" xfId="16518"/>
    <cellStyle name="표준 52 133" xfId="16519"/>
    <cellStyle name="표준 52 134" xfId="16520"/>
    <cellStyle name="표준 52 135" xfId="16521"/>
    <cellStyle name="표준 52 136" xfId="16522"/>
    <cellStyle name="표준 52 137" xfId="16523"/>
    <cellStyle name="표준 52 138" xfId="16524"/>
    <cellStyle name="표준 52 139" xfId="16525"/>
    <cellStyle name="표준 52 14" xfId="16526"/>
    <cellStyle name="표준 52 140" xfId="16527"/>
    <cellStyle name="표준 52 141" xfId="16528"/>
    <cellStyle name="표준 52 142" xfId="16529"/>
    <cellStyle name="표준 52 143" xfId="16530"/>
    <cellStyle name="표준 52 144" xfId="16531"/>
    <cellStyle name="표준 52 145" xfId="16532"/>
    <cellStyle name="표준 52 146" xfId="16533"/>
    <cellStyle name="표준 52 147" xfId="16534"/>
    <cellStyle name="표준 52 148" xfId="16535"/>
    <cellStyle name="표준 52 149" xfId="16536"/>
    <cellStyle name="표준 52 15" xfId="16537"/>
    <cellStyle name="표준 52 150" xfId="16538"/>
    <cellStyle name="표준 52 151" xfId="16539"/>
    <cellStyle name="표준 52 152" xfId="16540"/>
    <cellStyle name="표준 52 153" xfId="16541"/>
    <cellStyle name="표준 52 154" xfId="16542"/>
    <cellStyle name="표준 52 155" xfId="16543"/>
    <cellStyle name="표준 52 156" xfId="16544"/>
    <cellStyle name="표준 52 157" xfId="16545"/>
    <cellStyle name="표준 52 158" xfId="16546"/>
    <cellStyle name="표준 52 159" xfId="16547"/>
    <cellStyle name="표준 52 16" xfId="16548"/>
    <cellStyle name="표준 52 160" xfId="16549"/>
    <cellStyle name="표준 52 161" xfId="16550"/>
    <cellStyle name="표준 52 162" xfId="16551"/>
    <cellStyle name="표준 52 163" xfId="16552"/>
    <cellStyle name="표준 52 164" xfId="16553"/>
    <cellStyle name="표준 52 165" xfId="16554"/>
    <cellStyle name="표준 52 166" xfId="16555"/>
    <cellStyle name="표준 52 167" xfId="16556"/>
    <cellStyle name="표준 52 168" xfId="16557"/>
    <cellStyle name="표준 52 169" xfId="16558"/>
    <cellStyle name="표준 52 17" xfId="16559"/>
    <cellStyle name="표준 52 170" xfId="16560"/>
    <cellStyle name="표준 52 171" xfId="16561"/>
    <cellStyle name="표준 52 172" xfId="16562"/>
    <cellStyle name="표준 52 173" xfId="16563"/>
    <cellStyle name="표준 52 174" xfId="16564"/>
    <cellStyle name="표준 52 175" xfId="16565"/>
    <cellStyle name="표준 52 176" xfId="16566"/>
    <cellStyle name="표준 52 177" xfId="16567"/>
    <cellStyle name="표준 52 178" xfId="16568"/>
    <cellStyle name="표준 52 179" xfId="16569"/>
    <cellStyle name="표준 52 18" xfId="16570"/>
    <cellStyle name="표준 52 180" xfId="16571"/>
    <cellStyle name="표준 52 181" xfId="16572"/>
    <cellStyle name="표준 52 182" xfId="16573"/>
    <cellStyle name="표준 52 183" xfId="16574"/>
    <cellStyle name="표준 52 19" xfId="16575"/>
    <cellStyle name="표준 52 2" xfId="16576"/>
    <cellStyle name="표준 52 20" xfId="16577"/>
    <cellStyle name="표준 52 21" xfId="16578"/>
    <cellStyle name="표준 52 22" xfId="16579"/>
    <cellStyle name="표준 52 23" xfId="16580"/>
    <cellStyle name="표준 52 24" xfId="16581"/>
    <cellStyle name="표준 52 25" xfId="16582"/>
    <cellStyle name="표준 52 26" xfId="16583"/>
    <cellStyle name="표준 52 27" xfId="16584"/>
    <cellStyle name="표준 52 28" xfId="16585"/>
    <cellStyle name="표준 52 29" xfId="16586"/>
    <cellStyle name="표준 52 3" xfId="16587"/>
    <cellStyle name="표준 52 30" xfId="16588"/>
    <cellStyle name="표준 52 31" xfId="16589"/>
    <cellStyle name="표준 52 32" xfId="16590"/>
    <cellStyle name="표준 52 33" xfId="16591"/>
    <cellStyle name="표준 52 34" xfId="16592"/>
    <cellStyle name="표준 52 35" xfId="16593"/>
    <cellStyle name="표준 52 36" xfId="16594"/>
    <cellStyle name="표준 52 37" xfId="16595"/>
    <cellStyle name="표준 52 38" xfId="16596"/>
    <cellStyle name="표준 52 39" xfId="16597"/>
    <cellStyle name="표준 52 4" xfId="16598"/>
    <cellStyle name="표준 52 40" xfId="16599"/>
    <cellStyle name="표준 52 41" xfId="16600"/>
    <cellStyle name="표준 52 42" xfId="16601"/>
    <cellStyle name="표준 52 43" xfId="16602"/>
    <cellStyle name="표준 52 44" xfId="16603"/>
    <cellStyle name="표준 52 45" xfId="16604"/>
    <cellStyle name="표준 52 46" xfId="16605"/>
    <cellStyle name="표준 52 47" xfId="16606"/>
    <cellStyle name="표준 52 48" xfId="16607"/>
    <cellStyle name="표준 52 49" xfId="16608"/>
    <cellStyle name="표준 52 5" xfId="16609"/>
    <cellStyle name="표준 52 50" xfId="16610"/>
    <cellStyle name="표준 52 51" xfId="16611"/>
    <cellStyle name="표준 52 52" xfId="16612"/>
    <cellStyle name="표준 52 53" xfId="16613"/>
    <cellStyle name="표준 52 54" xfId="16614"/>
    <cellStyle name="표준 52 55" xfId="16615"/>
    <cellStyle name="표준 52 56" xfId="16616"/>
    <cellStyle name="표준 52 57" xfId="16617"/>
    <cellStyle name="표준 52 58" xfId="16618"/>
    <cellStyle name="표준 52 59" xfId="16619"/>
    <cellStyle name="표준 52 6" xfId="16620"/>
    <cellStyle name="표준 52 60" xfId="16621"/>
    <cellStyle name="표준 52 61" xfId="16622"/>
    <cellStyle name="표준 52 62" xfId="16623"/>
    <cellStyle name="표준 52 63" xfId="16624"/>
    <cellStyle name="표준 52 64" xfId="16625"/>
    <cellStyle name="표준 52 65" xfId="16626"/>
    <cellStyle name="표준 52 66" xfId="16627"/>
    <cellStyle name="표준 52 67" xfId="16628"/>
    <cellStyle name="표준 52 68" xfId="16629"/>
    <cellStyle name="표준 52 69" xfId="16630"/>
    <cellStyle name="표준 52 7" xfId="16631"/>
    <cellStyle name="표준 52 70" xfId="16632"/>
    <cellStyle name="표준 52 71" xfId="16633"/>
    <cellStyle name="표준 52 72" xfId="16634"/>
    <cellStyle name="표준 52 73" xfId="16635"/>
    <cellStyle name="표준 52 74" xfId="16636"/>
    <cellStyle name="표준 52 75" xfId="16637"/>
    <cellStyle name="표준 52 76" xfId="16638"/>
    <cellStyle name="표준 52 77" xfId="16639"/>
    <cellStyle name="표준 52 78" xfId="16640"/>
    <cellStyle name="표준 52 79" xfId="16641"/>
    <cellStyle name="표준 52 8" xfId="16642"/>
    <cellStyle name="표준 52 80" xfId="16643"/>
    <cellStyle name="표준 52 81" xfId="16644"/>
    <cellStyle name="표준 52 82" xfId="16645"/>
    <cellStyle name="표준 52 83" xfId="16646"/>
    <cellStyle name="표준 52 84" xfId="16647"/>
    <cellStyle name="표준 52 85" xfId="16648"/>
    <cellStyle name="표준 52 86" xfId="16649"/>
    <cellStyle name="표준 52 87" xfId="16650"/>
    <cellStyle name="표준 52 88" xfId="16651"/>
    <cellStyle name="표준 52 89" xfId="16652"/>
    <cellStyle name="표준 52 9" xfId="16653"/>
    <cellStyle name="표준 52 90" xfId="16654"/>
    <cellStyle name="표준 52 91" xfId="16655"/>
    <cellStyle name="표준 52 92" xfId="16656"/>
    <cellStyle name="표준 52 93" xfId="16657"/>
    <cellStyle name="표준 52 94" xfId="16658"/>
    <cellStyle name="표준 52 95" xfId="16659"/>
    <cellStyle name="표준 52 96" xfId="16660"/>
    <cellStyle name="표준 52 97" xfId="16661"/>
    <cellStyle name="표준 52 98" xfId="16662"/>
    <cellStyle name="표준 52 99" xfId="16663"/>
    <cellStyle name="표준 53" xfId="16664"/>
    <cellStyle name="표준 53 10" xfId="16665"/>
    <cellStyle name="표준 53 100" xfId="16666"/>
    <cellStyle name="표준 53 101" xfId="16667"/>
    <cellStyle name="표준 53 102" xfId="16668"/>
    <cellStyle name="표준 53 103" xfId="16669"/>
    <cellStyle name="표준 53 104" xfId="16670"/>
    <cellStyle name="표준 53 105" xfId="16671"/>
    <cellStyle name="표준 53 106" xfId="16672"/>
    <cellStyle name="표준 53 107" xfId="16673"/>
    <cellStyle name="표준 53 108" xfId="16674"/>
    <cellStyle name="표준 53 109" xfId="16675"/>
    <cellStyle name="표준 53 11" xfId="16676"/>
    <cellStyle name="표준 53 110" xfId="16677"/>
    <cellStyle name="표준 53 111" xfId="16678"/>
    <cellStyle name="표준 53 112" xfId="16679"/>
    <cellStyle name="표준 53 113" xfId="16680"/>
    <cellStyle name="표준 53 114" xfId="16681"/>
    <cellStyle name="표준 53 115" xfId="16682"/>
    <cellStyle name="표준 53 116" xfId="16683"/>
    <cellStyle name="표준 53 117" xfId="16684"/>
    <cellStyle name="표준 53 118" xfId="16685"/>
    <cellStyle name="표준 53 119" xfId="16686"/>
    <cellStyle name="표준 53 12" xfId="16687"/>
    <cellStyle name="표준 53 120" xfId="16688"/>
    <cellStyle name="표준 53 121" xfId="16689"/>
    <cellStyle name="표준 53 122" xfId="16690"/>
    <cellStyle name="표준 53 123" xfId="16691"/>
    <cellStyle name="표준 53 124" xfId="16692"/>
    <cellStyle name="표준 53 125" xfId="16693"/>
    <cellStyle name="표준 53 126" xfId="16694"/>
    <cellStyle name="표준 53 127" xfId="16695"/>
    <cellStyle name="표준 53 128" xfId="16696"/>
    <cellStyle name="표준 53 129" xfId="16697"/>
    <cellStyle name="표준 53 13" xfId="16698"/>
    <cellStyle name="표준 53 130" xfId="16699"/>
    <cellStyle name="표준 53 131" xfId="16700"/>
    <cellStyle name="표준 53 132" xfId="16701"/>
    <cellStyle name="표준 53 133" xfId="16702"/>
    <cellStyle name="표준 53 134" xfId="16703"/>
    <cellStyle name="표준 53 135" xfId="16704"/>
    <cellStyle name="표준 53 136" xfId="16705"/>
    <cellStyle name="표준 53 137" xfId="16706"/>
    <cellStyle name="표준 53 138" xfId="16707"/>
    <cellStyle name="표준 53 139" xfId="16708"/>
    <cellStyle name="표준 53 14" xfId="16709"/>
    <cellStyle name="표준 53 140" xfId="16710"/>
    <cellStyle name="표준 53 141" xfId="16711"/>
    <cellStyle name="표준 53 142" xfId="16712"/>
    <cellStyle name="표준 53 143" xfId="16713"/>
    <cellStyle name="표준 53 144" xfId="16714"/>
    <cellStyle name="표준 53 145" xfId="16715"/>
    <cellStyle name="표준 53 146" xfId="16716"/>
    <cellStyle name="표준 53 147" xfId="16717"/>
    <cellStyle name="표준 53 148" xfId="16718"/>
    <cellStyle name="표준 53 149" xfId="16719"/>
    <cellStyle name="표준 53 15" xfId="16720"/>
    <cellStyle name="표준 53 150" xfId="16721"/>
    <cellStyle name="표준 53 151" xfId="16722"/>
    <cellStyle name="표준 53 152" xfId="16723"/>
    <cellStyle name="표준 53 153" xfId="16724"/>
    <cellStyle name="표준 53 154" xfId="16725"/>
    <cellStyle name="표준 53 155" xfId="16726"/>
    <cellStyle name="표준 53 156" xfId="16727"/>
    <cellStyle name="표준 53 157" xfId="16728"/>
    <cellStyle name="표준 53 158" xfId="16729"/>
    <cellStyle name="표준 53 159" xfId="16730"/>
    <cellStyle name="표준 53 16" xfId="16731"/>
    <cellStyle name="표준 53 160" xfId="16732"/>
    <cellStyle name="표준 53 161" xfId="16733"/>
    <cellStyle name="표준 53 162" xfId="16734"/>
    <cellStyle name="표준 53 163" xfId="16735"/>
    <cellStyle name="표준 53 164" xfId="16736"/>
    <cellStyle name="표준 53 165" xfId="16737"/>
    <cellStyle name="표준 53 166" xfId="16738"/>
    <cellStyle name="표준 53 167" xfId="16739"/>
    <cellStyle name="표준 53 168" xfId="16740"/>
    <cellStyle name="표준 53 169" xfId="16741"/>
    <cellStyle name="표준 53 17" xfId="16742"/>
    <cellStyle name="표준 53 170" xfId="16743"/>
    <cellStyle name="표준 53 171" xfId="16744"/>
    <cellStyle name="표준 53 172" xfId="16745"/>
    <cellStyle name="표준 53 173" xfId="16746"/>
    <cellStyle name="표준 53 174" xfId="16747"/>
    <cellStyle name="표준 53 175" xfId="16748"/>
    <cellStyle name="표준 53 176" xfId="16749"/>
    <cellStyle name="표준 53 177" xfId="16750"/>
    <cellStyle name="표준 53 178" xfId="16751"/>
    <cellStyle name="표준 53 179" xfId="16752"/>
    <cellStyle name="표준 53 18" xfId="16753"/>
    <cellStyle name="표준 53 180" xfId="16754"/>
    <cellStyle name="표준 53 181" xfId="16755"/>
    <cellStyle name="표준 53 182" xfId="16756"/>
    <cellStyle name="표준 53 183" xfId="16757"/>
    <cellStyle name="표준 53 19" xfId="16758"/>
    <cellStyle name="표준 53 2" xfId="16759"/>
    <cellStyle name="표준 53 20" xfId="16760"/>
    <cellStyle name="표준 53 21" xfId="16761"/>
    <cellStyle name="표준 53 22" xfId="16762"/>
    <cellStyle name="표준 53 23" xfId="16763"/>
    <cellStyle name="표준 53 24" xfId="16764"/>
    <cellStyle name="표준 53 25" xfId="16765"/>
    <cellStyle name="표준 53 26" xfId="16766"/>
    <cellStyle name="표준 53 27" xfId="16767"/>
    <cellStyle name="표준 53 28" xfId="16768"/>
    <cellStyle name="표준 53 29" xfId="16769"/>
    <cellStyle name="표준 53 3" xfId="16770"/>
    <cellStyle name="표준 53 30" xfId="16771"/>
    <cellStyle name="표준 53 31" xfId="16772"/>
    <cellStyle name="표준 53 32" xfId="16773"/>
    <cellStyle name="표준 53 33" xfId="16774"/>
    <cellStyle name="표준 53 34" xfId="16775"/>
    <cellStyle name="표준 53 35" xfId="16776"/>
    <cellStyle name="표준 53 36" xfId="16777"/>
    <cellStyle name="표준 53 37" xfId="16778"/>
    <cellStyle name="표준 53 38" xfId="16779"/>
    <cellStyle name="표준 53 39" xfId="16780"/>
    <cellStyle name="표준 53 4" xfId="16781"/>
    <cellStyle name="표준 53 40" xfId="16782"/>
    <cellStyle name="표준 53 41" xfId="16783"/>
    <cellStyle name="표준 53 42" xfId="16784"/>
    <cellStyle name="표준 53 43" xfId="16785"/>
    <cellStyle name="표준 53 44" xfId="16786"/>
    <cellStyle name="표준 53 45" xfId="16787"/>
    <cellStyle name="표준 53 46" xfId="16788"/>
    <cellStyle name="표준 53 47" xfId="16789"/>
    <cellStyle name="표준 53 48" xfId="16790"/>
    <cellStyle name="표준 53 49" xfId="16791"/>
    <cellStyle name="표준 53 5" xfId="16792"/>
    <cellStyle name="표준 53 50" xfId="16793"/>
    <cellStyle name="표준 53 51" xfId="16794"/>
    <cellStyle name="표준 53 52" xfId="16795"/>
    <cellStyle name="표준 53 53" xfId="16796"/>
    <cellStyle name="표준 53 54" xfId="16797"/>
    <cellStyle name="표준 53 55" xfId="16798"/>
    <cellStyle name="표준 53 56" xfId="16799"/>
    <cellStyle name="표준 53 57" xfId="16800"/>
    <cellStyle name="표준 53 58" xfId="16801"/>
    <cellStyle name="표준 53 59" xfId="16802"/>
    <cellStyle name="표준 53 6" xfId="16803"/>
    <cellStyle name="표준 53 60" xfId="16804"/>
    <cellStyle name="표준 53 61" xfId="16805"/>
    <cellStyle name="표준 53 62" xfId="16806"/>
    <cellStyle name="표준 53 63" xfId="16807"/>
    <cellStyle name="표준 53 64" xfId="16808"/>
    <cellStyle name="표준 53 65" xfId="16809"/>
    <cellStyle name="표준 53 66" xfId="16810"/>
    <cellStyle name="표준 53 67" xfId="16811"/>
    <cellStyle name="표준 53 68" xfId="16812"/>
    <cellStyle name="표준 53 69" xfId="16813"/>
    <cellStyle name="표준 53 7" xfId="16814"/>
    <cellStyle name="표준 53 70" xfId="16815"/>
    <cellStyle name="표준 53 71" xfId="16816"/>
    <cellStyle name="표준 53 72" xfId="16817"/>
    <cellStyle name="표준 53 73" xfId="16818"/>
    <cellStyle name="표준 53 74" xfId="16819"/>
    <cellStyle name="표준 53 75" xfId="16820"/>
    <cellStyle name="표준 53 76" xfId="16821"/>
    <cellStyle name="표준 53 77" xfId="16822"/>
    <cellStyle name="표준 53 78" xfId="16823"/>
    <cellStyle name="표준 53 79" xfId="16824"/>
    <cellStyle name="표준 53 8" xfId="16825"/>
    <cellStyle name="표준 53 80" xfId="16826"/>
    <cellStyle name="표준 53 81" xfId="16827"/>
    <cellStyle name="표준 53 82" xfId="16828"/>
    <cellStyle name="표준 53 83" xfId="16829"/>
    <cellStyle name="표준 53 84" xfId="16830"/>
    <cellStyle name="표준 53 85" xfId="16831"/>
    <cellStyle name="표준 53 86" xfId="16832"/>
    <cellStyle name="표준 53 87" xfId="16833"/>
    <cellStyle name="표준 53 88" xfId="16834"/>
    <cellStyle name="표준 53 89" xfId="16835"/>
    <cellStyle name="표준 53 9" xfId="16836"/>
    <cellStyle name="표준 53 90" xfId="16837"/>
    <cellStyle name="표준 53 91" xfId="16838"/>
    <cellStyle name="표준 53 92" xfId="16839"/>
    <cellStyle name="표준 53 93" xfId="16840"/>
    <cellStyle name="표준 53 94" xfId="16841"/>
    <cellStyle name="표준 53 95" xfId="16842"/>
    <cellStyle name="표준 53 96" xfId="16843"/>
    <cellStyle name="표준 53 97" xfId="16844"/>
    <cellStyle name="표준 53 98" xfId="16845"/>
    <cellStyle name="표준 53 99" xfId="16846"/>
    <cellStyle name="표준 54" xfId="16847"/>
    <cellStyle name="표준 54 10" xfId="16848"/>
    <cellStyle name="표준 54 100" xfId="16849"/>
    <cellStyle name="표준 54 101" xfId="16850"/>
    <cellStyle name="표준 54 102" xfId="16851"/>
    <cellStyle name="표준 54 103" xfId="16852"/>
    <cellStyle name="표준 54 104" xfId="16853"/>
    <cellStyle name="표준 54 105" xfId="16854"/>
    <cellStyle name="표준 54 106" xfId="16855"/>
    <cellStyle name="표준 54 107" xfId="16856"/>
    <cellStyle name="표준 54 108" xfId="16857"/>
    <cellStyle name="표준 54 109" xfId="16858"/>
    <cellStyle name="표준 54 11" xfId="16859"/>
    <cellStyle name="표준 54 110" xfId="16860"/>
    <cellStyle name="표준 54 111" xfId="16861"/>
    <cellStyle name="표준 54 112" xfId="16862"/>
    <cellStyle name="표준 54 113" xfId="16863"/>
    <cellStyle name="표준 54 114" xfId="16864"/>
    <cellStyle name="표준 54 115" xfId="16865"/>
    <cellStyle name="표준 54 116" xfId="16866"/>
    <cellStyle name="표준 54 117" xfId="16867"/>
    <cellStyle name="표준 54 118" xfId="16868"/>
    <cellStyle name="표준 54 119" xfId="16869"/>
    <cellStyle name="표준 54 12" xfId="16870"/>
    <cellStyle name="표준 54 120" xfId="16871"/>
    <cellStyle name="표준 54 121" xfId="16872"/>
    <cellStyle name="표준 54 122" xfId="16873"/>
    <cellStyle name="표준 54 123" xfId="16874"/>
    <cellStyle name="표준 54 124" xfId="16875"/>
    <cellStyle name="표준 54 125" xfId="16876"/>
    <cellStyle name="표준 54 126" xfId="16877"/>
    <cellStyle name="표준 54 127" xfId="16878"/>
    <cellStyle name="표준 54 128" xfId="16879"/>
    <cellStyle name="표준 54 129" xfId="16880"/>
    <cellStyle name="표준 54 13" xfId="16881"/>
    <cellStyle name="표준 54 130" xfId="16882"/>
    <cellStyle name="표준 54 131" xfId="16883"/>
    <cellStyle name="표준 54 132" xfId="16884"/>
    <cellStyle name="표준 54 133" xfId="16885"/>
    <cellStyle name="표준 54 134" xfId="16886"/>
    <cellStyle name="표준 54 135" xfId="16887"/>
    <cellStyle name="표준 54 136" xfId="16888"/>
    <cellStyle name="표준 54 137" xfId="16889"/>
    <cellStyle name="표준 54 138" xfId="16890"/>
    <cellStyle name="표준 54 139" xfId="16891"/>
    <cellStyle name="표준 54 14" xfId="16892"/>
    <cellStyle name="표준 54 140" xfId="16893"/>
    <cellStyle name="표준 54 141" xfId="16894"/>
    <cellStyle name="표준 54 142" xfId="16895"/>
    <cellStyle name="표준 54 143" xfId="16896"/>
    <cellStyle name="표준 54 144" xfId="16897"/>
    <cellStyle name="표준 54 145" xfId="16898"/>
    <cellStyle name="표준 54 146" xfId="16899"/>
    <cellStyle name="표준 54 147" xfId="16900"/>
    <cellStyle name="표준 54 148" xfId="16901"/>
    <cellStyle name="표준 54 149" xfId="16902"/>
    <cellStyle name="표준 54 15" xfId="16903"/>
    <cellStyle name="표준 54 150" xfId="16904"/>
    <cellStyle name="표준 54 151" xfId="16905"/>
    <cellStyle name="표준 54 152" xfId="16906"/>
    <cellStyle name="표준 54 153" xfId="16907"/>
    <cellStyle name="표준 54 154" xfId="16908"/>
    <cellStyle name="표준 54 155" xfId="16909"/>
    <cellStyle name="표준 54 156" xfId="16910"/>
    <cellStyle name="표준 54 157" xfId="16911"/>
    <cellStyle name="표준 54 158" xfId="16912"/>
    <cellStyle name="표준 54 159" xfId="16913"/>
    <cellStyle name="표준 54 16" xfId="16914"/>
    <cellStyle name="표준 54 160" xfId="16915"/>
    <cellStyle name="표준 54 161" xfId="16916"/>
    <cellStyle name="표준 54 162" xfId="16917"/>
    <cellStyle name="표준 54 163" xfId="16918"/>
    <cellStyle name="표준 54 164" xfId="16919"/>
    <cellStyle name="표준 54 165" xfId="16920"/>
    <cellStyle name="표준 54 166" xfId="16921"/>
    <cellStyle name="표준 54 167" xfId="16922"/>
    <cellStyle name="표준 54 168" xfId="16923"/>
    <cellStyle name="표준 54 169" xfId="16924"/>
    <cellStyle name="표준 54 17" xfId="16925"/>
    <cellStyle name="표준 54 170" xfId="16926"/>
    <cellStyle name="표준 54 171" xfId="16927"/>
    <cellStyle name="표준 54 172" xfId="16928"/>
    <cellStyle name="표준 54 173" xfId="16929"/>
    <cellStyle name="표준 54 174" xfId="16930"/>
    <cellStyle name="표준 54 175" xfId="16931"/>
    <cellStyle name="표준 54 176" xfId="16932"/>
    <cellStyle name="표준 54 177" xfId="16933"/>
    <cellStyle name="표준 54 178" xfId="16934"/>
    <cellStyle name="표준 54 179" xfId="16935"/>
    <cellStyle name="표준 54 18" xfId="16936"/>
    <cellStyle name="표준 54 180" xfId="16937"/>
    <cellStyle name="표준 54 181" xfId="16938"/>
    <cellStyle name="표준 54 182" xfId="16939"/>
    <cellStyle name="표준 54 183" xfId="16940"/>
    <cellStyle name="표준 54 19" xfId="16941"/>
    <cellStyle name="표준 54 2" xfId="16942"/>
    <cellStyle name="표준 54 20" xfId="16943"/>
    <cellStyle name="표준 54 21" xfId="16944"/>
    <cellStyle name="표준 54 22" xfId="16945"/>
    <cellStyle name="표준 54 23" xfId="16946"/>
    <cellStyle name="표준 54 24" xfId="16947"/>
    <cellStyle name="표준 54 25" xfId="16948"/>
    <cellStyle name="표준 54 26" xfId="16949"/>
    <cellStyle name="표준 54 27" xfId="16950"/>
    <cellStyle name="표준 54 28" xfId="16951"/>
    <cellStyle name="표준 54 29" xfId="16952"/>
    <cellStyle name="표준 54 3" xfId="16953"/>
    <cellStyle name="표준 54 30" xfId="16954"/>
    <cellStyle name="표준 54 31" xfId="16955"/>
    <cellStyle name="표준 54 32" xfId="16956"/>
    <cellStyle name="표준 54 33" xfId="16957"/>
    <cellStyle name="표준 54 34" xfId="16958"/>
    <cellStyle name="표준 54 35" xfId="16959"/>
    <cellStyle name="표준 54 36" xfId="16960"/>
    <cellStyle name="표준 54 37" xfId="16961"/>
    <cellStyle name="표준 54 38" xfId="16962"/>
    <cellStyle name="표준 54 39" xfId="16963"/>
    <cellStyle name="표준 54 4" xfId="16964"/>
    <cellStyle name="표준 54 40" xfId="16965"/>
    <cellStyle name="표준 54 41" xfId="16966"/>
    <cellStyle name="표준 54 42" xfId="16967"/>
    <cellStyle name="표준 54 43" xfId="16968"/>
    <cellStyle name="표준 54 44" xfId="16969"/>
    <cellStyle name="표준 54 45" xfId="16970"/>
    <cellStyle name="표준 54 46" xfId="16971"/>
    <cellStyle name="표준 54 47" xfId="16972"/>
    <cellStyle name="표준 54 48" xfId="16973"/>
    <cellStyle name="표준 54 49" xfId="16974"/>
    <cellStyle name="표준 54 5" xfId="16975"/>
    <cellStyle name="표준 54 50" xfId="16976"/>
    <cellStyle name="표준 54 51" xfId="16977"/>
    <cellStyle name="표준 54 52" xfId="16978"/>
    <cellStyle name="표준 54 53" xfId="16979"/>
    <cellStyle name="표준 54 54" xfId="16980"/>
    <cellStyle name="표준 54 55" xfId="16981"/>
    <cellStyle name="표준 54 56" xfId="16982"/>
    <cellStyle name="표준 54 57" xfId="16983"/>
    <cellStyle name="표준 54 58" xfId="16984"/>
    <cellStyle name="표준 54 59" xfId="16985"/>
    <cellStyle name="표준 54 6" xfId="16986"/>
    <cellStyle name="표준 54 60" xfId="16987"/>
    <cellStyle name="표준 54 61" xfId="16988"/>
    <cellStyle name="표준 54 62" xfId="16989"/>
    <cellStyle name="표준 54 63" xfId="16990"/>
    <cellStyle name="표준 54 64" xfId="16991"/>
    <cellStyle name="표준 54 65" xfId="16992"/>
    <cellStyle name="표준 54 66" xfId="16993"/>
    <cellStyle name="표준 54 67" xfId="16994"/>
    <cellStyle name="표준 54 68" xfId="16995"/>
    <cellStyle name="표준 54 69" xfId="16996"/>
    <cellStyle name="표준 54 7" xfId="16997"/>
    <cellStyle name="표준 54 70" xfId="16998"/>
    <cellStyle name="표준 54 71" xfId="16999"/>
    <cellStyle name="표준 54 72" xfId="17000"/>
    <cellStyle name="표준 54 73" xfId="17001"/>
    <cellStyle name="표준 54 74" xfId="17002"/>
    <cellStyle name="표준 54 75" xfId="17003"/>
    <cellStyle name="표준 54 76" xfId="17004"/>
    <cellStyle name="표준 54 77" xfId="17005"/>
    <cellStyle name="표준 54 78" xfId="17006"/>
    <cellStyle name="표준 54 79" xfId="17007"/>
    <cellStyle name="표준 54 8" xfId="17008"/>
    <cellStyle name="표준 54 80" xfId="17009"/>
    <cellStyle name="표준 54 81" xfId="17010"/>
    <cellStyle name="표준 54 82" xfId="17011"/>
    <cellStyle name="표준 54 83" xfId="17012"/>
    <cellStyle name="표준 54 84" xfId="17013"/>
    <cellStyle name="표준 54 85" xfId="17014"/>
    <cellStyle name="표준 54 86" xfId="17015"/>
    <cellStyle name="표준 54 87" xfId="17016"/>
    <cellStyle name="표준 54 88" xfId="17017"/>
    <cellStyle name="표준 54 89" xfId="17018"/>
    <cellStyle name="표준 54 9" xfId="17019"/>
    <cellStyle name="표준 54 90" xfId="17020"/>
    <cellStyle name="표준 54 91" xfId="17021"/>
    <cellStyle name="표준 54 92" xfId="17022"/>
    <cellStyle name="표준 54 93" xfId="17023"/>
    <cellStyle name="표준 54 94" xfId="17024"/>
    <cellStyle name="표준 54 95" xfId="17025"/>
    <cellStyle name="표준 54 96" xfId="17026"/>
    <cellStyle name="표준 54 97" xfId="17027"/>
    <cellStyle name="표준 54 98" xfId="17028"/>
    <cellStyle name="표준 54 99" xfId="17029"/>
    <cellStyle name="표준 55" xfId="17030"/>
    <cellStyle name="표준 55 10" xfId="17031"/>
    <cellStyle name="표준 55 100" xfId="17032"/>
    <cellStyle name="표준 55 101" xfId="17033"/>
    <cellStyle name="표준 55 102" xfId="17034"/>
    <cellStyle name="표준 55 103" xfId="17035"/>
    <cellStyle name="표준 55 104" xfId="17036"/>
    <cellStyle name="표준 55 105" xfId="17037"/>
    <cellStyle name="표준 55 106" xfId="17038"/>
    <cellStyle name="표준 55 107" xfId="17039"/>
    <cellStyle name="표준 55 108" xfId="17040"/>
    <cellStyle name="표준 55 109" xfId="17041"/>
    <cellStyle name="표준 55 11" xfId="17042"/>
    <cellStyle name="표준 55 110" xfId="17043"/>
    <cellStyle name="표준 55 111" xfId="17044"/>
    <cellStyle name="표준 55 112" xfId="17045"/>
    <cellStyle name="표준 55 113" xfId="17046"/>
    <cellStyle name="표준 55 114" xfId="17047"/>
    <cellStyle name="표준 55 115" xfId="17048"/>
    <cellStyle name="표준 55 116" xfId="17049"/>
    <cellStyle name="표준 55 117" xfId="17050"/>
    <cellStyle name="표준 55 118" xfId="17051"/>
    <cellStyle name="표준 55 119" xfId="17052"/>
    <cellStyle name="표준 55 12" xfId="17053"/>
    <cellStyle name="표준 55 120" xfId="17054"/>
    <cellStyle name="표준 55 121" xfId="17055"/>
    <cellStyle name="표준 55 122" xfId="17056"/>
    <cellStyle name="표준 55 123" xfId="17057"/>
    <cellStyle name="표준 55 124" xfId="17058"/>
    <cellStyle name="표준 55 125" xfId="17059"/>
    <cellStyle name="표준 55 126" xfId="17060"/>
    <cellStyle name="표준 55 127" xfId="17061"/>
    <cellStyle name="표준 55 128" xfId="17062"/>
    <cellStyle name="표준 55 129" xfId="17063"/>
    <cellStyle name="표준 55 13" xfId="17064"/>
    <cellStyle name="표준 55 130" xfId="17065"/>
    <cellStyle name="표준 55 131" xfId="17066"/>
    <cellStyle name="표준 55 132" xfId="17067"/>
    <cellStyle name="표준 55 133" xfId="17068"/>
    <cellStyle name="표준 55 134" xfId="17069"/>
    <cellStyle name="표준 55 135" xfId="17070"/>
    <cellStyle name="표준 55 136" xfId="17071"/>
    <cellStyle name="표준 55 137" xfId="17072"/>
    <cellStyle name="표준 55 138" xfId="17073"/>
    <cellStyle name="표준 55 139" xfId="17074"/>
    <cellStyle name="표준 55 14" xfId="17075"/>
    <cellStyle name="표준 55 140" xfId="17076"/>
    <cellStyle name="표준 55 141" xfId="17077"/>
    <cellStyle name="표준 55 142" xfId="17078"/>
    <cellStyle name="표준 55 143" xfId="17079"/>
    <cellStyle name="표준 55 144" xfId="17080"/>
    <cellStyle name="표준 55 145" xfId="17081"/>
    <cellStyle name="표준 55 146" xfId="17082"/>
    <cellStyle name="표준 55 147" xfId="17083"/>
    <cellStyle name="표준 55 148" xfId="17084"/>
    <cellStyle name="표준 55 149" xfId="17085"/>
    <cellStyle name="표준 55 15" xfId="17086"/>
    <cellStyle name="표준 55 150" xfId="17087"/>
    <cellStyle name="표준 55 151" xfId="17088"/>
    <cellStyle name="표준 55 152" xfId="17089"/>
    <cellStyle name="표준 55 153" xfId="17090"/>
    <cellStyle name="표준 55 154" xfId="17091"/>
    <cellStyle name="표준 55 155" xfId="17092"/>
    <cellStyle name="표준 55 156" xfId="17093"/>
    <cellStyle name="표준 55 157" xfId="17094"/>
    <cellStyle name="표준 55 158" xfId="17095"/>
    <cellStyle name="표준 55 159" xfId="17096"/>
    <cellStyle name="표준 55 16" xfId="17097"/>
    <cellStyle name="표준 55 160" xfId="17098"/>
    <cellStyle name="표준 55 161" xfId="17099"/>
    <cellStyle name="표준 55 162" xfId="17100"/>
    <cellStyle name="표준 55 163" xfId="17101"/>
    <cellStyle name="표준 55 164" xfId="17102"/>
    <cellStyle name="표준 55 165" xfId="17103"/>
    <cellStyle name="표준 55 166" xfId="17104"/>
    <cellStyle name="표준 55 167" xfId="17105"/>
    <cellStyle name="표준 55 168" xfId="17106"/>
    <cellStyle name="표준 55 169" xfId="17107"/>
    <cellStyle name="표준 55 17" xfId="17108"/>
    <cellStyle name="표준 55 170" xfId="17109"/>
    <cellStyle name="표준 55 171" xfId="17110"/>
    <cellStyle name="표준 55 172" xfId="17111"/>
    <cellStyle name="표준 55 173" xfId="17112"/>
    <cellStyle name="표준 55 174" xfId="17113"/>
    <cellStyle name="표준 55 175" xfId="17114"/>
    <cellStyle name="표준 55 176" xfId="17115"/>
    <cellStyle name="표준 55 177" xfId="17116"/>
    <cellStyle name="표준 55 178" xfId="17117"/>
    <cellStyle name="표준 55 179" xfId="17118"/>
    <cellStyle name="표준 55 18" xfId="17119"/>
    <cellStyle name="표준 55 180" xfId="17120"/>
    <cellStyle name="표준 55 181" xfId="17121"/>
    <cellStyle name="표준 55 182" xfId="17122"/>
    <cellStyle name="표준 55 183" xfId="17123"/>
    <cellStyle name="표준 55 19" xfId="17124"/>
    <cellStyle name="표준 55 2" xfId="17125"/>
    <cellStyle name="표준 55 20" xfId="17126"/>
    <cellStyle name="표준 55 21" xfId="17127"/>
    <cellStyle name="표준 55 22" xfId="17128"/>
    <cellStyle name="표준 55 23" xfId="17129"/>
    <cellStyle name="표준 55 24" xfId="17130"/>
    <cellStyle name="표준 55 25" xfId="17131"/>
    <cellStyle name="표준 55 26" xfId="17132"/>
    <cellStyle name="표준 55 27" xfId="17133"/>
    <cellStyle name="표준 55 28" xfId="17134"/>
    <cellStyle name="표준 55 29" xfId="17135"/>
    <cellStyle name="표준 55 3" xfId="17136"/>
    <cellStyle name="표준 55 30" xfId="17137"/>
    <cellStyle name="표준 55 31" xfId="17138"/>
    <cellStyle name="표준 55 32" xfId="17139"/>
    <cellStyle name="표준 55 33" xfId="17140"/>
    <cellStyle name="표준 55 34" xfId="17141"/>
    <cellStyle name="표준 55 35" xfId="17142"/>
    <cellStyle name="표준 55 36" xfId="17143"/>
    <cellStyle name="표준 55 37" xfId="17144"/>
    <cellStyle name="표준 55 38" xfId="17145"/>
    <cellStyle name="표준 55 39" xfId="17146"/>
    <cellStyle name="표준 55 4" xfId="17147"/>
    <cellStyle name="표준 55 40" xfId="17148"/>
    <cellStyle name="표준 55 41" xfId="17149"/>
    <cellStyle name="표준 55 42" xfId="17150"/>
    <cellStyle name="표준 55 43" xfId="17151"/>
    <cellStyle name="표준 55 44" xfId="17152"/>
    <cellStyle name="표준 55 45" xfId="17153"/>
    <cellStyle name="표준 55 46" xfId="17154"/>
    <cellStyle name="표준 55 47" xfId="17155"/>
    <cellStyle name="표준 55 48" xfId="17156"/>
    <cellStyle name="표준 55 49" xfId="17157"/>
    <cellStyle name="표준 55 5" xfId="17158"/>
    <cellStyle name="표준 55 50" xfId="17159"/>
    <cellStyle name="표준 55 51" xfId="17160"/>
    <cellStyle name="표준 55 52" xfId="17161"/>
    <cellStyle name="표준 55 53" xfId="17162"/>
    <cellStyle name="표준 55 54" xfId="17163"/>
    <cellStyle name="표준 55 55" xfId="17164"/>
    <cellStyle name="표준 55 56" xfId="17165"/>
    <cellStyle name="표준 55 57" xfId="17166"/>
    <cellStyle name="표준 55 58" xfId="17167"/>
    <cellStyle name="표준 55 59" xfId="17168"/>
    <cellStyle name="표준 55 6" xfId="17169"/>
    <cellStyle name="표준 55 60" xfId="17170"/>
    <cellStyle name="표준 55 61" xfId="17171"/>
    <cellStyle name="표준 55 62" xfId="17172"/>
    <cellStyle name="표준 55 63" xfId="17173"/>
    <cellStyle name="표준 55 64" xfId="17174"/>
    <cellStyle name="표준 55 65" xfId="17175"/>
    <cellStyle name="표준 55 66" xfId="17176"/>
    <cellStyle name="표준 55 67" xfId="17177"/>
    <cellStyle name="표준 55 68" xfId="17178"/>
    <cellStyle name="표준 55 69" xfId="17179"/>
    <cellStyle name="표준 55 7" xfId="17180"/>
    <cellStyle name="표준 55 70" xfId="17181"/>
    <cellStyle name="표준 55 71" xfId="17182"/>
    <cellStyle name="표준 55 72" xfId="17183"/>
    <cellStyle name="표준 55 73" xfId="17184"/>
    <cellStyle name="표준 55 74" xfId="17185"/>
    <cellStyle name="표준 55 75" xfId="17186"/>
    <cellStyle name="표준 55 76" xfId="17187"/>
    <cellStyle name="표준 55 77" xfId="17188"/>
    <cellStyle name="표준 55 78" xfId="17189"/>
    <cellStyle name="표준 55 79" xfId="17190"/>
    <cellStyle name="표준 55 8" xfId="17191"/>
    <cellStyle name="표준 55 80" xfId="17192"/>
    <cellStyle name="표준 55 81" xfId="17193"/>
    <cellStyle name="표준 55 82" xfId="17194"/>
    <cellStyle name="표준 55 83" xfId="17195"/>
    <cellStyle name="표준 55 84" xfId="17196"/>
    <cellStyle name="표준 55 85" xfId="17197"/>
    <cellStyle name="표준 55 86" xfId="17198"/>
    <cellStyle name="표준 55 87" xfId="17199"/>
    <cellStyle name="표준 55 88" xfId="17200"/>
    <cellStyle name="표준 55 89" xfId="17201"/>
    <cellStyle name="표준 55 9" xfId="17202"/>
    <cellStyle name="표준 55 90" xfId="17203"/>
    <cellStyle name="표준 55 91" xfId="17204"/>
    <cellStyle name="표준 55 92" xfId="17205"/>
    <cellStyle name="표준 55 93" xfId="17206"/>
    <cellStyle name="표준 55 94" xfId="17207"/>
    <cellStyle name="표준 55 95" xfId="17208"/>
    <cellStyle name="표준 55 96" xfId="17209"/>
    <cellStyle name="표준 55 97" xfId="17210"/>
    <cellStyle name="표준 55 98" xfId="17211"/>
    <cellStyle name="표준 55 99" xfId="17212"/>
    <cellStyle name="표준 56" xfId="17213"/>
    <cellStyle name="표준 56 10" xfId="17214"/>
    <cellStyle name="표준 56 100" xfId="17215"/>
    <cellStyle name="표준 56 101" xfId="17216"/>
    <cellStyle name="표준 56 102" xfId="17217"/>
    <cellStyle name="표준 56 103" xfId="17218"/>
    <cellStyle name="표준 56 104" xfId="17219"/>
    <cellStyle name="표준 56 105" xfId="17220"/>
    <cellStyle name="표준 56 106" xfId="17221"/>
    <cellStyle name="표준 56 107" xfId="17222"/>
    <cellStyle name="표준 56 108" xfId="17223"/>
    <cellStyle name="표준 56 109" xfId="17224"/>
    <cellStyle name="표준 56 11" xfId="17225"/>
    <cellStyle name="표준 56 110" xfId="17226"/>
    <cellStyle name="표준 56 111" xfId="17227"/>
    <cellStyle name="표준 56 112" xfId="17228"/>
    <cellStyle name="표준 56 113" xfId="17229"/>
    <cellStyle name="표준 56 114" xfId="17230"/>
    <cellStyle name="표준 56 115" xfId="17231"/>
    <cellStyle name="표준 56 116" xfId="17232"/>
    <cellStyle name="표준 56 117" xfId="17233"/>
    <cellStyle name="표준 56 118" xfId="17234"/>
    <cellStyle name="표준 56 119" xfId="17235"/>
    <cellStyle name="표준 56 12" xfId="17236"/>
    <cellStyle name="표준 56 120" xfId="17237"/>
    <cellStyle name="표준 56 121" xfId="17238"/>
    <cellStyle name="표준 56 122" xfId="17239"/>
    <cellStyle name="표준 56 123" xfId="17240"/>
    <cellStyle name="표준 56 124" xfId="17241"/>
    <cellStyle name="표준 56 125" xfId="17242"/>
    <cellStyle name="표준 56 126" xfId="17243"/>
    <cellStyle name="표준 56 127" xfId="17244"/>
    <cellStyle name="표준 56 128" xfId="17245"/>
    <cellStyle name="표준 56 129" xfId="17246"/>
    <cellStyle name="표준 56 13" xfId="17247"/>
    <cellStyle name="표준 56 130" xfId="17248"/>
    <cellStyle name="표준 56 131" xfId="17249"/>
    <cellStyle name="표준 56 132" xfId="17250"/>
    <cellStyle name="표준 56 133" xfId="17251"/>
    <cellStyle name="표준 56 134" xfId="17252"/>
    <cellStyle name="표준 56 135" xfId="17253"/>
    <cellStyle name="표준 56 136" xfId="17254"/>
    <cellStyle name="표준 56 137" xfId="17255"/>
    <cellStyle name="표준 56 138" xfId="17256"/>
    <cellStyle name="표준 56 139" xfId="17257"/>
    <cellStyle name="표준 56 14" xfId="17258"/>
    <cellStyle name="표준 56 140" xfId="17259"/>
    <cellStyle name="표준 56 141" xfId="17260"/>
    <cellStyle name="표준 56 142" xfId="17261"/>
    <cellStyle name="표준 56 143" xfId="17262"/>
    <cellStyle name="표준 56 144" xfId="17263"/>
    <cellStyle name="표준 56 145" xfId="17264"/>
    <cellStyle name="표준 56 146" xfId="17265"/>
    <cellStyle name="표준 56 147" xfId="17266"/>
    <cellStyle name="표준 56 148" xfId="17267"/>
    <cellStyle name="표준 56 149" xfId="17268"/>
    <cellStyle name="표준 56 15" xfId="17269"/>
    <cellStyle name="표준 56 150" xfId="17270"/>
    <cellStyle name="표준 56 151" xfId="17271"/>
    <cellStyle name="표준 56 152" xfId="17272"/>
    <cellStyle name="표준 56 153" xfId="17273"/>
    <cellStyle name="표준 56 154" xfId="17274"/>
    <cellStyle name="표준 56 155" xfId="17275"/>
    <cellStyle name="표준 56 156" xfId="17276"/>
    <cellStyle name="표준 56 157" xfId="17277"/>
    <cellStyle name="표준 56 158" xfId="17278"/>
    <cellStyle name="표준 56 159" xfId="17279"/>
    <cellStyle name="표준 56 16" xfId="17280"/>
    <cellStyle name="표준 56 160" xfId="17281"/>
    <cellStyle name="표준 56 161" xfId="17282"/>
    <cellStyle name="표준 56 162" xfId="17283"/>
    <cellStyle name="표준 56 163" xfId="17284"/>
    <cellStyle name="표준 56 164" xfId="17285"/>
    <cellStyle name="표준 56 165" xfId="17286"/>
    <cellStyle name="표준 56 166" xfId="17287"/>
    <cellStyle name="표준 56 167" xfId="17288"/>
    <cellStyle name="표준 56 168" xfId="17289"/>
    <cellStyle name="표준 56 169" xfId="17290"/>
    <cellStyle name="표준 56 17" xfId="17291"/>
    <cellStyle name="표준 56 170" xfId="17292"/>
    <cellStyle name="표준 56 171" xfId="17293"/>
    <cellStyle name="표준 56 172" xfId="17294"/>
    <cellStyle name="표준 56 173" xfId="17295"/>
    <cellStyle name="표준 56 174" xfId="17296"/>
    <cellStyle name="표준 56 175" xfId="17297"/>
    <cellStyle name="표준 56 176" xfId="17298"/>
    <cellStyle name="표준 56 177" xfId="17299"/>
    <cellStyle name="표준 56 178" xfId="17300"/>
    <cellStyle name="표준 56 179" xfId="17301"/>
    <cellStyle name="표준 56 18" xfId="17302"/>
    <cellStyle name="표준 56 180" xfId="17303"/>
    <cellStyle name="표준 56 181" xfId="17304"/>
    <cellStyle name="표준 56 182" xfId="17305"/>
    <cellStyle name="표준 56 183" xfId="17306"/>
    <cellStyle name="표준 56 19" xfId="17307"/>
    <cellStyle name="표준 56 2" xfId="17308"/>
    <cellStyle name="표준 56 20" xfId="17309"/>
    <cellStyle name="표준 56 21" xfId="17310"/>
    <cellStyle name="표준 56 22" xfId="17311"/>
    <cellStyle name="표준 56 23" xfId="17312"/>
    <cellStyle name="표준 56 24" xfId="17313"/>
    <cellStyle name="표준 56 25" xfId="17314"/>
    <cellStyle name="표준 56 26" xfId="17315"/>
    <cellStyle name="표준 56 27" xfId="17316"/>
    <cellStyle name="표준 56 28" xfId="17317"/>
    <cellStyle name="표준 56 29" xfId="17318"/>
    <cellStyle name="표준 56 3" xfId="17319"/>
    <cellStyle name="표준 56 30" xfId="17320"/>
    <cellStyle name="표준 56 31" xfId="17321"/>
    <cellStyle name="표준 56 32" xfId="17322"/>
    <cellStyle name="표준 56 33" xfId="17323"/>
    <cellStyle name="표준 56 34" xfId="17324"/>
    <cellStyle name="표준 56 35" xfId="17325"/>
    <cellStyle name="표준 56 36" xfId="17326"/>
    <cellStyle name="표준 56 37" xfId="17327"/>
    <cellStyle name="표준 56 38" xfId="17328"/>
    <cellStyle name="표준 56 39" xfId="17329"/>
    <cellStyle name="표준 56 4" xfId="17330"/>
    <cellStyle name="표준 56 40" xfId="17331"/>
    <cellStyle name="표준 56 41" xfId="17332"/>
    <cellStyle name="표준 56 42" xfId="17333"/>
    <cellStyle name="표준 56 43" xfId="17334"/>
    <cellStyle name="표준 56 44" xfId="17335"/>
    <cellStyle name="표준 56 45" xfId="17336"/>
    <cellStyle name="표준 56 46" xfId="17337"/>
    <cellStyle name="표준 56 47" xfId="17338"/>
    <cellStyle name="표준 56 48" xfId="17339"/>
    <cellStyle name="표준 56 49" xfId="17340"/>
    <cellStyle name="표준 56 5" xfId="17341"/>
    <cellStyle name="표준 56 50" xfId="17342"/>
    <cellStyle name="표준 56 51" xfId="17343"/>
    <cellStyle name="표준 56 52" xfId="17344"/>
    <cellStyle name="표준 56 53" xfId="17345"/>
    <cellStyle name="표준 56 54" xfId="17346"/>
    <cellStyle name="표준 56 55" xfId="17347"/>
    <cellStyle name="표준 56 56" xfId="17348"/>
    <cellStyle name="표준 56 57" xfId="17349"/>
    <cellStyle name="표준 56 58" xfId="17350"/>
    <cellStyle name="표준 56 59" xfId="17351"/>
    <cellStyle name="표준 56 6" xfId="17352"/>
    <cellStyle name="표준 56 60" xfId="17353"/>
    <cellStyle name="표준 56 61" xfId="17354"/>
    <cellStyle name="표준 56 62" xfId="17355"/>
    <cellStyle name="표준 56 63" xfId="17356"/>
    <cellStyle name="표준 56 64" xfId="17357"/>
    <cellStyle name="표준 56 65" xfId="17358"/>
    <cellStyle name="표준 56 66" xfId="17359"/>
    <cellStyle name="표준 56 67" xfId="17360"/>
    <cellStyle name="표준 56 68" xfId="17361"/>
    <cellStyle name="표준 56 69" xfId="17362"/>
    <cellStyle name="표준 56 7" xfId="17363"/>
    <cellStyle name="표준 56 70" xfId="17364"/>
    <cellStyle name="표준 56 71" xfId="17365"/>
    <cellStyle name="표준 56 72" xfId="17366"/>
    <cellStyle name="표준 56 73" xfId="17367"/>
    <cellStyle name="표준 56 74" xfId="17368"/>
    <cellStyle name="표준 56 75" xfId="17369"/>
    <cellStyle name="표준 56 76" xfId="17370"/>
    <cellStyle name="표준 56 77" xfId="17371"/>
    <cellStyle name="표준 56 78" xfId="17372"/>
    <cellStyle name="표준 56 79" xfId="17373"/>
    <cellStyle name="표준 56 8" xfId="17374"/>
    <cellStyle name="표준 56 80" xfId="17375"/>
    <cellStyle name="표준 56 81" xfId="17376"/>
    <cellStyle name="표준 56 82" xfId="17377"/>
    <cellStyle name="표준 56 83" xfId="17378"/>
    <cellStyle name="표준 56 84" xfId="17379"/>
    <cellStyle name="표준 56 85" xfId="17380"/>
    <cellStyle name="표준 56 86" xfId="17381"/>
    <cellStyle name="표준 56 87" xfId="17382"/>
    <cellStyle name="표준 56 88" xfId="17383"/>
    <cellStyle name="표준 56 89" xfId="17384"/>
    <cellStyle name="표준 56 9" xfId="17385"/>
    <cellStyle name="표준 56 90" xfId="17386"/>
    <cellStyle name="표준 56 91" xfId="17387"/>
    <cellStyle name="표준 56 92" xfId="17388"/>
    <cellStyle name="표준 56 93" xfId="17389"/>
    <cellStyle name="표준 56 94" xfId="17390"/>
    <cellStyle name="표준 56 95" xfId="17391"/>
    <cellStyle name="표준 56 96" xfId="17392"/>
    <cellStyle name="표준 56 97" xfId="17393"/>
    <cellStyle name="표준 56 98" xfId="17394"/>
    <cellStyle name="표준 56 99" xfId="17395"/>
    <cellStyle name="표준 57" xfId="17396"/>
    <cellStyle name="표준 57 10" xfId="17397"/>
    <cellStyle name="표준 57 100" xfId="17398"/>
    <cellStyle name="표준 57 101" xfId="17399"/>
    <cellStyle name="표준 57 102" xfId="17400"/>
    <cellStyle name="표준 57 103" xfId="17401"/>
    <cellStyle name="표준 57 104" xfId="17402"/>
    <cellStyle name="표준 57 105" xfId="17403"/>
    <cellStyle name="표준 57 106" xfId="17404"/>
    <cellStyle name="표준 57 107" xfId="17405"/>
    <cellStyle name="표준 57 108" xfId="17406"/>
    <cellStyle name="표준 57 109" xfId="17407"/>
    <cellStyle name="표준 57 11" xfId="17408"/>
    <cellStyle name="표준 57 110" xfId="17409"/>
    <cellStyle name="표준 57 111" xfId="17410"/>
    <cellStyle name="표준 57 112" xfId="17411"/>
    <cellStyle name="표준 57 113" xfId="17412"/>
    <cellStyle name="표준 57 114" xfId="17413"/>
    <cellStyle name="표준 57 115" xfId="17414"/>
    <cellStyle name="표준 57 116" xfId="17415"/>
    <cellStyle name="표준 57 117" xfId="17416"/>
    <cellStyle name="표준 57 118" xfId="17417"/>
    <cellStyle name="표준 57 119" xfId="17418"/>
    <cellStyle name="표준 57 12" xfId="17419"/>
    <cellStyle name="표준 57 120" xfId="17420"/>
    <cellStyle name="표준 57 121" xfId="17421"/>
    <cellStyle name="표준 57 122" xfId="17422"/>
    <cellStyle name="표준 57 123" xfId="17423"/>
    <cellStyle name="표준 57 124" xfId="17424"/>
    <cellStyle name="표준 57 125" xfId="17425"/>
    <cellStyle name="표준 57 126" xfId="17426"/>
    <cellStyle name="표준 57 127" xfId="17427"/>
    <cellStyle name="표준 57 128" xfId="17428"/>
    <cellStyle name="표준 57 129" xfId="17429"/>
    <cellStyle name="표준 57 13" xfId="17430"/>
    <cellStyle name="표준 57 130" xfId="17431"/>
    <cellStyle name="표준 57 131" xfId="17432"/>
    <cellStyle name="표준 57 132" xfId="17433"/>
    <cellStyle name="표준 57 133" xfId="17434"/>
    <cellStyle name="표준 57 134" xfId="17435"/>
    <cellStyle name="표준 57 135" xfId="17436"/>
    <cellStyle name="표준 57 136" xfId="17437"/>
    <cellStyle name="표준 57 137" xfId="17438"/>
    <cellStyle name="표준 57 138" xfId="17439"/>
    <cellStyle name="표준 57 139" xfId="17440"/>
    <cellStyle name="표준 57 14" xfId="17441"/>
    <cellStyle name="표준 57 140" xfId="17442"/>
    <cellStyle name="표준 57 141" xfId="17443"/>
    <cellStyle name="표준 57 142" xfId="17444"/>
    <cellStyle name="표준 57 143" xfId="17445"/>
    <cellStyle name="표준 57 144" xfId="17446"/>
    <cellStyle name="표준 57 145" xfId="17447"/>
    <cellStyle name="표준 57 146" xfId="17448"/>
    <cellStyle name="표준 57 147" xfId="17449"/>
    <cellStyle name="표준 57 148" xfId="17450"/>
    <cellStyle name="표준 57 149" xfId="17451"/>
    <cellStyle name="표준 57 15" xfId="17452"/>
    <cellStyle name="표준 57 150" xfId="17453"/>
    <cellStyle name="표준 57 151" xfId="17454"/>
    <cellStyle name="표준 57 152" xfId="17455"/>
    <cellStyle name="표준 57 153" xfId="17456"/>
    <cellStyle name="표준 57 154" xfId="17457"/>
    <cellStyle name="표준 57 155" xfId="17458"/>
    <cellStyle name="표준 57 156" xfId="17459"/>
    <cellStyle name="표준 57 157" xfId="17460"/>
    <cellStyle name="표준 57 158" xfId="17461"/>
    <cellStyle name="표준 57 159" xfId="17462"/>
    <cellStyle name="표준 57 16" xfId="17463"/>
    <cellStyle name="표준 57 160" xfId="17464"/>
    <cellStyle name="표준 57 161" xfId="17465"/>
    <cellStyle name="표준 57 162" xfId="17466"/>
    <cellStyle name="표준 57 163" xfId="17467"/>
    <cellStyle name="표준 57 164" xfId="17468"/>
    <cellStyle name="표준 57 165" xfId="17469"/>
    <cellStyle name="표준 57 166" xfId="17470"/>
    <cellStyle name="표준 57 167" xfId="17471"/>
    <cellStyle name="표준 57 168" xfId="17472"/>
    <cellStyle name="표준 57 169" xfId="17473"/>
    <cellStyle name="표준 57 17" xfId="17474"/>
    <cellStyle name="표준 57 170" xfId="17475"/>
    <cellStyle name="표준 57 171" xfId="17476"/>
    <cellStyle name="표준 57 172" xfId="17477"/>
    <cellStyle name="표준 57 173" xfId="17478"/>
    <cellStyle name="표준 57 174" xfId="17479"/>
    <cellStyle name="표준 57 175" xfId="17480"/>
    <cellStyle name="표준 57 176" xfId="17481"/>
    <cellStyle name="표준 57 177" xfId="17482"/>
    <cellStyle name="표준 57 178" xfId="17483"/>
    <cellStyle name="표준 57 179" xfId="17484"/>
    <cellStyle name="표준 57 18" xfId="17485"/>
    <cellStyle name="표준 57 180" xfId="17486"/>
    <cellStyle name="표준 57 181" xfId="17487"/>
    <cellStyle name="표준 57 182" xfId="17488"/>
    <cellStyle name="표준 57 183" xfId="17489"/>
    <cellStyle name="표준 57 19" xfId="17490"/>
    <cellStyle name="표준 57 2" xfId="17491"/>
    <cellStyle name="표준 57 20" xfId="17492"/>
    <cellStyle name="표준 57 21" xfId="17493"/>
    <cellStyle name="표준 57 22" xfId="17494"/>
    <cellStyle name="표준 57 23" xfId="17495"/>
    <cellStyle name="표준 57 24" xfId="17496"/>
    <cellStyle name="표준 57 25" xfId="17497"/>
    <cellStyle name="표준 57 26" xfId="17498"/>
    <cellStyle name="표준 57 27" xfId="17499"/>
    <cellStyle name="표준 57 28" xfId="17500"/>
    <cellStyle name="표준 57 29" xfId="17501"/>
    <cellStyle name="표준 57 3" xfId="17502"/>
    <cellStyle name="표준 57 30" xfId="17503"/>
    <cellStyle name="표준 57 31" xfId="17504"/>
    <cellStyle name="표준 57 32" xfId="17505"/>
    <cellStyle name="표준 57 33" xfId="17506"/>
    <cellStyle name="표준 57 34" xfId="17507"/>
    <cellStyle name="표준 57 35" xfId="17508"/>
    <cellStyle name="표준 57 36" xfId="17509"/>
    <cellStyle name="표준 57 37" xfId="17510"/>
    <cellStyle name="표준 57 38" xfId="17511"/>
    <cellStyle name="표준 57 39" xfId="17512"/>
    <cellStyle name="표준 57 4" xfId="17513"/>
    <cellStyle name="표준 57 40" xfId="17514"/>
    <cellStyle name="표준 57 41" xfId="17515"/>
    <cellStyle name="표준 57 42" xfId="17516"/>
    <cellStyle name="표준 57 43" xfId="17517"/>
    <cellStyle name="표준 57 44" xfId="17518"/>
    <cellStyle name="표준 57 45" xfId="17519"/>
    <cellStyle name="표준 57 46" xfId="17520"/>
    <cellStyle name="표준 57 47" xfId="17521"/>
    <cellStyle name="표준 57 48" xfId="17522"/>
    <cellStyle name="표준 57 49" xfId="17523"/>
    <cellStyle name="표준 57 5" xfId="17524"/>
    <cellStyle name="표준 57 50" xfId="17525"/>
    <cellStyle name="표준 57 51" xfId="17526"/>
    <cellStyle name="표준 57 52" xfId="17527"/>
    <cellStyle name="표준 57 53" xfId="17528"/>
    <cellStyle name="표준 57 54" xfId="17529"/>
    <cellStyle name="표준 57 55" xfId="17530"/>
    <cellStyle name="표준 57 56" xfId="17531"/>
    <cellStyle name="표준 57 57" xfId="17532"/>
    <cellStyle name="표준 57 58" xfId="17533"/>
    <cellStyle name="표준 57 59" xfId="17534"/>
    <cellStyle name="표준 57 6" xfId="17535"/>
    <cellStyle name="표준 57 60" xfId="17536"/>
    <cellStyle name="표준 57 61" xfId="17537"/>
    <cellStyle name="표준 57 62" xfId="17538"/>
    <cellStyle name="표준 57 63" xfId="17539"/>
    <cellStyle name="표준 57 64" xfId="17540"/>
    <cellStyle name="표준 57 65" xfId="17541"/>
    <cellStyle name="표준 57 66" xfId="17542"/>
    <cellStyle name="표준 57 67" xfId="17543"/>
    <cellStyle name="표준 57 68" xfId="17544"/>
    <cellStyle name="표준 57 69" xfId="17545"/>
    <cellStyle name="표준 57 7" xfId="17546"/>
    <cellStyle name="표준 57 70" xfId="17547"/>
    <cellStyle name="표준 57 71" xfId="17548"/>
    <cellStyle name="표준 57 72" xfId="17549"/>
    <cellStyle name="표준 57 73" xfId="17550"/>
    <cellStyle name="표준 57 74" xfId="17551"/>
    <cellStyle name="표준 57 75" xfId="17552"/>
    <cellStyle name="표준 57 76" xfId="17553"/>
    <cellStyle name="표준 57 77" xfId="17554"/>
    <cellStyle name="표준 57 78" xfId="17555"/>
    <cellStyle name="표준 57 79" xfId="17556"/>
    <cellStyle name="표준 57 8" xfId="17557"/>
    <cellStyle name="표준 57 80" xfId="17558"/>
    <cellStyle name="표준 57 81" xfId="17559"/>
    <cellStyle name="표준 57 82" xfId="17560"/>
    <cellStyle name="표준 57 83" xfId="17561"/>
    <cellStyle name="표준 57 84" xfId="17562"/>
    <cellStyle name="표준 57 85" xfId="17563"/>
    <cellStyle name="표준 57 86" xfId="17564"/>
    <cellStyle name="표준 57 87" xfId="17565"/>
    <cellStyle name="표준 57 88" xfId="17566"/>
    <cellStyle name="표준 57 89" xfId="17567"/>
    <cellStyle name="표준 57 9" xfId="17568"/>
    <cellStyle name="표준 57 90" xfId="17569"/>
    <cellStyle name="표준 57 91" xfId="17570"/>
    <cellStyle name="표준 57 92" xfId="17571"/>
    <cellStyle name="표준 57 93" xfId="17572"/>
    <cellStyle name="표준 57 94" xfId="17573"/>
    <cellStyle name="표준 57 95" xfId="17574"/>
    <cellStyle name="표준 57 96" xfId="17575"/>
    <cellStyle name="표준 57 97" xfId="17576"/>
    <cellStyle name="표준 57 98" xfId="17577"/>
    <cellStyle name="표준 57 99" xfId="17578"/>
    <cellStyle name="표준 58" xfId="17579"/>
    <cellStyle name="표준 58 10" xfId="17580"/>
    <cellStyle name="표준 58 100" xfId="17581"/>
    <cellStyle name="표준 58 101" xfId="17582"/>
    <cellStyle name="표준 58 102" xfId="17583"/>
    <cellStyle name="표준 58 103" xfId="17584"/>
    <cellStyle name="표준 58 104" xfId="17585"/>
    <cellStyle name="표준 58 105" xfId="17586"/>
    <cellStyle name="표준 58 106" xfId="17587"/>
    <cellStyle name="표준 58 107" xfId="17588"/>
    <cellStyle name="표준 58 108" xfId="17589"/>
    <cellStyle name="표준 58 109" xfId="17590"/>
    <cellStyle name="표준 58 11" xfId="17591"/>
    <cellStyle name="표준 58 110" xfId="17592"/>
    <cellStyle name="표준 58 111" xfId="17593"/>
    <cellStyle name="표준 58 112" xfId="17594"/>
    <cellStyle name="표준 58 113" xfId="17595"/>
    <cellStyle name="표준 58 114" xfId="17596"/>
    <cellStyle name="표준 58 115" xfId="17597"/>
    <cellStyle name="표준 58 116" xfId="17598"/>
    <cellStyle name="표준 58 117" xfId="17599"/>
    <cellStyle name="표준 58 118" xfId="17600"/>
    <cellStyle name="표준 58 119" xfId="17601"/>
    <cellStyle name="표준 58 12" xfId="17602"/>
    <cellStyle name="표준 58 120" xfId="17603"/>
    <cellStyle name="표준 58 121" xfId="17604"/>
    <cellStyle name="표준 58 122" xfId="17605"/>
    <cellStyle name="표준 58 123" xfId="17606"/>
    <cellStyle name="표준 58 124" xfId="17607"/>
    <cellStyle name="표준 58 125" xfId="17608"/>
    <cellStyle name="표준 58 126" xfId="17609"/>
    <cellStyle name="표준 58 127" xfId="17610"/>
    <cellStyle name="표준 58 128" xfId="17611"/>
    <cellStyle name="표준 58 129" xfId="17612"/>
    <cellStyle name="표준 58 13" xfId="17613"/>
    <cellStyle name="표준 58 130" xfId="17614"/>
    <cellStyle name="표준 58 131" xfId="17615"/>
    <cellStyle name="표준 58 132" xfId="17616"/>
    <cellStyle name="표준 58 133" xfId="17617"/>
    <cellStyle name="표준 58 134" xfId="17618"/>
    <cellStyle name="표준 58 135" xfId="17619"/>
    <cellStyle name="표준 58 136" xfId="17620"/>
    <cellStyle name="표준 58 137" xfId="17621"/>
    <cellStyle name="표준 58 138" xfId="17622"/>
    <cellStyle name="표준 58 139" xfId="17623"/>
    <cellStyle name="표준 58 14" xfId="17624"/>
    <cellStyle name="표준 58 140" xfId="17625"/>
    <cellStyle name="표준 58 141" xfId="17626"/>
    <cellStyle name="표준 58 142" xfId="17627"/>
    <cellStyle name="표준 58 143" xfId="17628"/>
    <cellStyle name="표준 58 144" xfId="17629"/>
    <cellStyle name="표준 58 145" xfId="17630"/>
    <cellStyle name="표준 58 146" xfId="17631"/>
    <cellStyle name="표준 58 147" xfId="17632"/>
    <cellStyle name="표준 58 148" xfId="17633"/>
    <cellStyle name="표준 58 149" xfId="17634"/>
    <cellStyle name="표준 58 15" xfId="17635"/>
    <cellStyle name="표준 58 150" xfId="17636"/>
    <cellStyle name="표준 58 151" xfId="17637"/>
    <cellStyle name="표준 58 152" xfId="17638"/>
    <cellStyle name="표준 58 153" xfId="17639"/>
    <cellStyle name="표준 58 154" xfId="17640"/>
    <cellStyle name="표준 58 155" xfId="17641"/>
    <cellStyle name="표준 58 156" xfId="17642"/>
    <cellStyle name="표준 58 157" xfId="17643"/>
    <cellStyle name="표준 58 158" xfId="17644"/>
    <cellStyle name="표준 58 159" xfId="17645"/>
    <cellStyle name="표준 58 16" xfId="17646"/>
    <cellStyle name="표준 58 160" xfId="17647"/>
    <cellStyle name="표준 58 161" xfId="17648"/>
    <cellStyle name="표준 58 162" xfId="17649"/>
    <cellStyle name="표준 58 163" xfId="17650"/>
    <cellStyle name="표준 58 164" xfId="17651"/>
    <cellStyle name="표준 58 165" xfId="17652"/>
    <cellStyle name="표준 58 166" xfId="17653"/>
    <cellStyle name="표준 58 167" xfId="17654"/>
    <cellStyle name="표준 58 168" xfId="17655"/>
    <cellStyle name="표준 58 169" xfId="17656"/>
    <cellStyle name="표준 58 17" xfId="17657"/>
    <cellStyle name="표준 58 170" xfId="17658"/>
    <cellStyle name="표준 58 171" xfId="17659"/>
    <cellStyle name="표준 58 172" xfId="17660"/>
    <cellStyle name="표준 58 173" xfId="17661"/>
    <cellStyle name="표준 58 174" xfId="17662"/>
    <cellStyle name="표준 58 175" xfId="17663"/>
    <cellStyle name="표준 58 176" xfId="17664"/>
    <cellStyle name="표준 58 177" xfId="17665"/>
    <cellStyle name="표준 58 178" xfId="17666"/>
    <cellStyle name="표준 58 179" xfId="17667"/>
    <cellStyle name="표준 58 18" xfId="17668"/>
    <cellStyle name="표준 58 180" xfId="17669"/>
    <cellStyle name="표준 58 181" xfId="17670"/>
    <cellStyle name="표준 58 182" xfId="17671"/>
    <cellStyle name="표준 58 183" xfId="17672"/>
    <cellStyle name="표준 58 19" xfId="17673"/>
    <cellStyle name="표준 58 2" xfId="17674"/>
    <cellStyle name="표준 58 20" xfId="17675"/>
    <cellStyle name="표준 58 21" xfId="17676"/>
    <cellStyle name="표준 58 22" xfId="17677"/>
    <cellStyle name="표준 58 23" xfId="17678"/>
    <cellStyle name="표준 58 24" xfId="17679"/>
    <cellStyle name="표준 58 25" xfId="17680"/>
    <cellStyle name="표준 58 26" xfId="17681"/>
    <cellStyle name="표준 58 27" xfId="17682"/>
    <cellStyle name="표준 58 28" xfId="17683"/>
    <cellStyle name="표준 58 29" xfId="17684"/>
    <cellStyle name="표준 58 3" xfId="17685"/>
    <cellStyle name="표준 58 30" xfId="17686"/>
    <cellStyle name="표준 58 31" xfId="17687"/>
    <cellStyle name="표준 58 32" xfId="17688"/>
    <cellStyle name="표준 58 33" xfId="17689"/>
    <cellStyle name="표준 58 34" xfId="17690"/>
    <cellStyle name="표준 58 35" xfId="17691"/>
    <cellStyle name="표준 58 36" xfId="17692"/>
    <cellStyle name="표준 58 37" xfId="17693"/>
    <cellStyle name="표준 58 38" xfId="17694"/>
    <cellStyle name="표준 58 39" xfId="17695"/>
    <cellStyle name="표준 58 4" xfId="17696"/>
    <cellStyle name="표준 58 40" xfId="17697"/>
    <cellStyle name="표준 58 41" xfId="17698"/>
    <cellStyle name="표준 58 42" xfId="17699"/>
    <cellStyle name="표준 58 43" xfId="17700"/>
    <cellStyle name="표준 58 44" xfId="17701"/>
    <cellStyle name="표준 58 45" xfId="17702"/>
    <cellStyle name="표준 58 46" xfId="17703"/>
    <cellStyle name="표준 58 47" xfId="17704"/>
    <cellStyle name="표준 58 48" xfId="17705"/>
    <cellStyle name="표준 58 49" xfId="17706"/>
    <cellStyle name="표준 58 5" xfId="17707"/>
    <cellStyle name="표준 58 50" xfId="17708"/>
    <cellStyle name="표준 58 51" xfId="17709"/>
    <cellStyle name="표준 58 52" xfId="17710"/>
    <cellStyle name="표준 58 53" xfId="17711"/>
    <cellStyle name="표준 58 54" xfId="17712"/>
    <cellStyle name="표준 58 55" xfId="17713"/>
    <cellStyle name="표준 58 56" xfId="17714"/>
    <cellStyle name="표준 58 57" xfId="17715"/>
    <cellStyle name="표준 58 58" xfId="17716"/>
    <cellStyle name="표준 58 59" xfId="17717"/>
    <cellStyle name="표준 58 6" xfId="17718"/>
    <cellStyle name="표준 58 60" xfId="17719"/>
    <cellStyle name="표준 58 61" xfId="17720"/>
    <cellStyle name="표준 58 62" xfId="17721"/>
    <cellStyle name="표준 58 63" xfId="17722"/>
    <cellStyle name="표준 58 64" xfId="17723"/>
    <cellStyle name="표준 58 65" xfId="17724"/>
    <cellStyle name="표준 58 66" xfId="17725"/>
    <cellStyle name="표준 58 67" xfId="17726"/>
    <cellStyle name="표준 58 68" xfId="17727"/>
    <cellStyle name="표준 58 69" xfId="17728"/>
    <cellStyle name="표준 58 7" xfId="17729"/>
    <cellStyle name="표준 58 70" xfId="17730"/>
    <cellStyle name="표준 58 71" xfId="17731"/>
    <cellStyle name="표준 58 72" xfId="17732"/>
    <cellStyle name="표준 58 73" xfId="17733"/>
    <cellStyle name="표준 58 74" xfId="17734"/>
    <cellStyle name="표준 58 75" xfId="17735"/>
    <cellStyle name="표준 58 76" xfId="17736"/>
    <cellStyle name="표준 58 77" xfId="17737"/>
    <cellStyle name="표준 58 78" xfId="17738"/>
    <cellStyle name="표준 58 79" xfId="17739"/>
    <cellStyle name="표준 58 8" xfId="17740"/>
    <cellStyle name="표준 58 80" xfId="17741"/>
    <cellStyle name="표준 58 81" xfId="17742"/>
    <cellStyle name="표준 58 82" xfId="17743"/>
    <cellStyle name="표준 58 83" xfId="17744"/>
    <cellStyle name="표준 58 84" xfId="17745"/>
    <cellStyle name="표준 58 85" xfId="17746"/>
    <cellStyle name="표준 58 86" xfId="17747"/>
    <cellStyle name="표준 58 87" xfId="17748"/>
    <cellStyle name="표준 58 88" xfId="17749"/>
    <cellStyle name="표준 58 89" xfId="17750"/>
    <cellStyle name="표준 58 9" xfId="17751"/>
    <cellStyle name="표준 58 90" xfId="17752"/>
    <cellStyle name="표준 58 91" xfId="17753"/>
    <cellStyle name="표준 58 92" xfId="17754"/>
    <cellStyle name="표준 58 93" xfId="17755"/>
    <cellStyle name="표준 58 94" xfId="17756"/>
    <cellStyle name="표준 58 95" xfId="17757"/>
    <cellStyle name="표준 58 96" xfId="17758"/>
    <cellStyle name="표준 58 97" xfId="17759"/>
    <cellStyle name="표준 58 98" xfId="17760"/>
    <cellStyle name="표준 58 99" xfId="17761"/>
    <cellStyle name="표준 59" xfId="17762"/>
    <cellStyle name="표준 59 10" xfId="17763"/>
    <cellStyle name="표준 59 100" xfId="17764"/>
    <cellStyle name="표준 59 101" xfId="17765"/>
    <cellStyle name="표준 59 102" xfId="17766"/>
    <cellStyle name="표준 59 103" xfId="17767"/>
    <cellStyle name="표준 59 104" xfId="17768"/>
    <cellStyle name="표준 59 105" xfId="17769"/>
    <cellStyle name="표준 59 106" xfId="17770"/>
    <cellStyle name="표준 59 107" xfId="17771"/>
    <cellStyle name="표준 59 108" xfId="17772"/>
    <cellStyle name="표준 59 109" xfId="17773"/>
    <cellStyle name="표준 59 11" xfId="17774"/>
    <cellStyle name="표준 59 110" xfId="17775"/>
    <cellStyle name="표준 59 111" xfId="17776"/>
    <cellStyle name="표준 59 112" xfId="17777"/>
    <cellStyle name="표준 59 113" xfId="17778"/>
    <cellStyle name="표준 59 114" xfId="17779"/>
    <cellStyle name="표준 59 115" xfId="17780"/>
    <cellStyle name="표준 59 116" xfId="17781"/>
    <cellStyle name="표준 59 117" xfId="17782"/>
    <cellStyle name="표준 59 118" xfId="17783"/>
    <cellStyle name="표준 59 119" xfId="17784"/>
    <cellStyle name="표준 59 12" xfId="17785"/>
    <cellStyle name="표준 59 120" xfId="17786"/>
    <cellStyle name="표준 59 121" xfId="17787"/>
    <cellStyle name="표준 59 122" xfId="17788"/>
    <cellStyle name="표준 59 123" xfId="17789"/>
    <cellStyle name="표준 59 124" xfId="17790"/>
    <cellStyle name="표준 59 125" xfId="17791"/>
    <cellStyle name="표준 59 126" xfId="17792"/>
    <cellStyle name="표준 59 127" xfId="17793"/>
    <cellStyle name="표준 59 128" xfId="17794"/>
    <cellStyle name="표준 59 129" xfId="17795"/>
    <cellStyle name="표준 59 13" xfId="17796"/>
    <cellStyle name="표준 59 130" xfId="17797"/>
    <cellStyle name="표준 59 131" xfId="17798"/>
    <cellStyle name="표준 59 132" xfId="17799"/>
    <cellStyle name="표준 59 133" xfId="17800"/>
    <cellStyle name="표준 59 134" xfId="17801"/>
    <cellStyle name="표준 59 135" xfId="17802"/>
    <cellStyle name="표준 59 136" xfId="17803"/>
    <cellStyle name="표준 59 137" xfId="17804"/>
    <cellStyle name="표준 59 138" xfId="17805"/>
    <cellStyle name="표준 59 139" xfId="17806"/>
    <cellStyle name="표준 59 14" xfId="17807"/>
    <cellStyle name="표준 59 140" xfId="17808"/>
    <cellStyle name="표준 59 141" xfId="17809"/>
    <cellStyle name="표준 59 142" xfId="17810"/>
    <cellStyle name="표준 59 143" xfId="17811"/>
    <cellStyle name="표준 59 144" xfId="17812"/>
    <cellStyle name="표준 59 145" xfId="17813"/>
    <cellStyle name="표준 59 146" xfId="17814"/>
    <cellStyle name="표준 59 147" xfId="17815"/>
    <cellStyle name="표준 59 148" xfId="17816"/>
    <cellStyle name="표준 59 149" xfId="17817"/>
    <cellStyle name="표준 59 15" xfId="17818"/>
    <cellStyle name="표준 59 150" xfId="17819"/>
    <cellStyle name="표준 59 151" xfId="17820"/>
    <cellStyle name="표준 59 152" xfId="17821"/>
    <cellStyle name="표준 59 153" xfId="17822"/>
    <cellStyle name="표준 59 154" xfId="17823"/>
    <cellStyle name="표준 59 155" xfId="17824"/>
    <cellStyle name="표준 59 156" xfId="17825"/>
    <cellStyle name="표준 59 157" xfId="17826"/>
    <cellStyle name="표준 59 158" xfId="17827"/>
    <cellStyle name="표준 59 159" xfId="17828"/>
    <cellStyle name="표준 59 16" xfId="17829"/>
    <cellStyle name="표준 59 160" xfId="17830"/>
    <cellStyle name="표준 59 161" xfId="17831"/>
    <cellStyle name="표준 59 162" xfId="17832"/>
    <cellStyle name="표준 59 163" xfId="17833"/>
    <cellStyle name="표준 59 164" xfId="17834"/>
    <cellStyle name="표준 59 165" xfId="17835"/>
    <cellStyle name="표준 59 166" xfId="17836"/>
    <cellStyle name="표준 59 167" xfId="17837"/>
    <cellStyle name="표준 59 168" xfId="17838"/>
    <cellStyle name="표준 59 169" xfId="17839"/>
    <cellStyle name="표준 59 17" xfId="17840"/>
    <cellStyle name="표준 59 170" xfId="17841"/>
    <cellStyle name="표준 59 171" xfId="17842"/>
    <cellStyle name="표준 59 172" xfId="17843"/>
    <cellStyle name="표준 59 173" xfId="17844"/>
    <cellStyle name="표준 59 174" xfId="17845"/>
    <cellStyle name="표준 59 175" xfId="17846"/>
    <cellStyle name="표준 59 176" xfId="17847"/>
    <cellStyle name="표준 59 177" xfId="17848"/>
    <cellStyle name="표준 59 178" xfId="17849"/>
    <cellStyle name="표준 59 179" xfId="17850"/>
    <cellStyle name="표준 59 18" xfId="17851"/>
    <cellStyle name="표준 59 180" xfId="17852"/>
    <cellStyle name="표준 59 181" xfId="17853"/>
    <cellStyle name="표준 59 182" xfId="17854"/>
    <cellStyle name="표준 59 183" xfId="17855"/>
    <cellStyle name="표준 59 19" xfId="17856"/>
    <cellStyle name="표준 59 2" xfId="17857"/>
    <cellStyle name="표준 59 20" xfId="17858"/>
    <cellStyle name="표준 59 21" xfId="17859"/>
    <cellStyle name="표준 59 22" xfId="17860"/>
    <cellStyle name="표준 59 23" xfId="17861"/>
    <cellStyle name="표준 59 24" xfId="17862"/>
    <cellStyle name="표준 59 25" xfId="17863"/>
    <cellStyle name="표준 59 26" xfId="17864"/>
    <cellStyle name="표준 59 27" xfId="17865"/>
    <cellStyle name="표준 59 28" xfId="17866"/>
    <cellStyle name="표준 59 29" xfId="17867"/>
    <cellStyle name="표준 59 3" xfId="17868"/>
    <cellStyle name="표준 59 30" xfId="17869"/>
    <cellStyle name="표준 59 31" xfId="17870"/>
    <cellStyle name="표준 59 32" xfId="17871"/>
    <cellStyle name="표준 59 33" xfId="17872"/>
    <cellStyle name="표준 59 34" xfId="17873"/>
    <cellStyle name="표준 59 35" xfId="17874"/>
    <cellStyle name="표준 59 36" xfId="17875"/>
    <cellStyle name="표준 59 37" xfId="17876"/>
    <cellStyle name="표준 59 38" xfId="17877"/>
    <cellStyle name="표준 59 39" xfId="17878"/>
    <cellStyle name="표준 59 4" xfId="17879"/>
    <cellStyle name="표준 59 40" xfId="17880"/>
    <cellStyle name="표준 59 41" xfId="17881"/>
    <cellStyle name="표준 59 42" xfId="17882"/>
    <cellStyle name="표준 59 43" xfId="17883"/>
    <cellStyle name="표준 59 44" xfId="17884"/>
    <cellStyle name="표준 59 45" xfId="17885"/>
    <cellStyle name="표준 59 46" xfId="17886"/>
    <cellStyle name="표준 59 47" xfId="17887"/>
    <cellStyle name="표준 59 48" xfId="17888"/>
    <cellStyle name="표준 59 49" xfId="17889"/>
    <cellStyle name="표준 59 5" xfId="17890"/>
    <cellStyle name="표준 59 50" xfId="17891"/>
    <cellStyle name="표준 59 51" xfId="17892"/>
    <cellStyle name="표준 59 52" xfId="17893"/>
    <cellStyle name="표준 59 53" xfId="17894"/>
    <cellStyle name="표준 59 54" xfId="17895"/>
    <cellStyle name="표준 59 55" xfId="17896"/>
    <cellStyle name="표준 59 56" xfId="17897"/>
    <cellStyle name="표준 59 57" xfId="17898"/>
    <cellStyle name="표준 59 58" xfId="17899"/>
    <cellStyle name="표준 59 59" xfId="17900"/>
    <cellStyle name="표준 59 6" xfId="17901"/>
    <cellStyle name="표준 59 60" xfId="17902"/>
    <cellStyle name="표준 59 61" xfId="17903"/>
    <cellStyle name="표준 59 62" xfId="17904"/>
    <cellStyle name="표준 59 63" xfId="17905"/>
    <cellStyle name="표준 59 64" xfId="17906"/>
    <cellStyle name="표준 59 65" xfId="17907"/>
    <cellStyle name="표준 59 66" xfId="17908"/>
    <cellStyle name="표준 59 67" xfId="17909"/>
    <cellStyle name="표준 59 68" xfId="17910"/>
    <cellStyle name="표준 59 69" xfId="17911"/>
    <cellStyle name="표준 59 7" xfId="17912"/>
    <cellStyle name="표준 59 70" xfId="17913"/>
    <cellStyle name="표준 59 71" xfId="17914"/>
    <cellStyle name="표준 59 72" xfId="17915"/>
    <cellStyle name="표준 59 73" xfId="17916"/>
    <cellStyle name="표준 59 74" xfId="17917"/>
    <cellStyle name="표준 59 75" xfId="17918"/>
    <cellStyle name="표준 59 76" xfId="17919"/>
    <cellStyle name="표준 59 77" xfId="17920"/>
    <cellStyle name="표준 59 78" xfId="17921"/>
    <cellStyle name="표준 59 79" xfId="17922"/>
    <cellStyle name="표준 59 8" xfId="17923"/>
    <cellStyle name="표준 59 80" xfId="17924"/>
    <cellStyle name="표준 59 81" xfId="17925"/>
    <cellStyle name="표준 59 82" xfId="17926"/>
    <cellStyle name="표준 59 83" xfId="17927"/>
    <cellStyle name="표준 59 84" xfId="17928"/>
    <cellStyle name="표준 59 85" xfId="17929"/>
    <cellStyle name="표준 59 86" xfId="17930"/>
    <cellStyle name="표준 59 87" xfId="17931"/>
    <cellStyle name="표준 59 88" xfId="17932"/>
    <cellStyle name="표준 59 89" xfId="17933"/>
    <cellStyle name="표준 59 9" xfId="17934"/>
    <cellStyle name="표준 59 90" xfId="17935"/>
    <cellStyle name="표준 59 91" xfId="17936"/>
    <cellStyle name="표준 59 92" xfId="17937"/>
    <cellStyle name="표준 59 93" xfId="17938"/>
    <cellStyle name="표준 59 94" xfId="17939"/>
    <cellStyle name="표준 59 95" xfId="17940"/>
    <cellStyle name="표준 59 96" xfId="17941"/>
    <cellStyle name="표준 59 97" xfId="17942"/>
    <cellStyle name="표준 59 98" xfId="17943"/>
    <cellStyle name="표준 59 99" xfId="17944"/>
    <cellStyle name="표준 6" xfId="17945"/>
    <cellStyle name="표준 6 10" xfId="17946"/>
    <cellStyle name="표준 6 100" xfId="17947"/>
    <cellStyle name="표준 6 101" xfId="17948"/>
    <cellStyle name="표준 6 102" xfId="17949"/>
    <cellStyle name="표준 6 103" xfId="17950"/>
    <cellStyle name="표준 6 104" xfId="17951"/>
    <cellStyle name="표준 6 105" xfId="17952"/>
    <cellStyle name="표준 6 106" xfId="17953"/>
    <cellStyle name="표준 6 107" xfId="17954"/>
    <cellStyle name="표준 6 108" xfId="17955"/>
    <cellStyle name="표준 6 109" xfId="17956"/>
    <cellStyle name="표준 6 11" xfId="17957"/>
    <cellStyle name="표준 6 110" xfId="17958"/>
    <cellStyle name="표준 6 111" xfId="17959"/>
    <cellStyle name="표준 6 112" xfId="17960"/>
    <cellStyle name="표준 6 113" xfId="17961"/>
    <cellStyle name="표준 6 114" xfId="17962"/>
    <cellStyle name="표준 6 115" xfId="17963"/>
    <cellStyle name="표준 6 116" xfId="17964"/>
    <cellStyle name="표준 6 117" xfId="17965"/>
    <cellStyle name="표준 6 118" xfId="17966"/>
    <cellStyle name="표준 6 119" xfId="17967"/>
    <cellStyle name="표준 6 12" xfId="17968"/>
    <cellStyle name="표준 6 120" xfId="17969"/>
    <cellStyle name="표준 6 121" xfId="17970"/>
    <cellStyle name="표준 6 122" xfId="17971"/>
    <cellStyle name="표준 6 123" xfId="17972"/>
    <cellStyle name="표준 6 124" xfId="17973"/>
    <cellStyle name="표준 6 125" xfId="17974"/>
    <cellStyle name="표준 6 126" xfId="17975"/>
    <cellStyle name="표준 6 127" xfId="17976"/>
    <cellStyle name="표준 6 128" xfId="17977"/>
    <cellStyle name="표준 6 129" xfId="17978"/>
    <cellStyle name="표준 6 13" xfId="17979"/>
    <cellStyle name="표준 6 130" xfId="17980"/>
    <cellStyle name="표준 6 131" xfId="17981"/>
    <cellStyle name="표준 6 132" xfId="17982"/>
    <cellStyle name="표준 6 133" xfId="17983"/>
    <cellStyle name="표준 6 134" xfId="17984"/>
    <cellStyle name="표준 6 135" xfId="17985"/>
    <cellStyle name="표준 6 136" xfId="17986"/>
    <cellStyle name="표준 6 137" xfId="17987"/>
    <cellStyle name="표준 6 138" xfId="17988"/>
    <cellStyle name="표준 6 139" xfId="17989"/>
    <cellStyle name="표준 6 14" xfId="17990"/>
    <cellStyle name="표준 6 140" xfId="17991"/>
    <cellStyle name="표준 6 141" xfId="17992"/>
    <cellStyle name="표준 6 142" xfId="17993"/>
    <cellStyle name="표준 6 143" xfId="17994"/>
    <cellStyle name="표준 6 144" xfId="17995"/>
    <cellStyle name="표준 6 145" xfId="17996"/>
    <cellStyle name="표준 6 146" xfId="17997"/>
    <cellStyle name="표준 6 147" xfId="17998"/>
    <cellStyle name="표준 6 148" xfId="17999"/>
    <cellStyle name="표준 6 149" xfId="18000"/>
    <cellStyle name="표준 6 15" xfId="18001"/>
    <cellStyle name="표준 6 150" xfId="18002"/>
    <cellStyle name="표준 6 151" xfId="18003"/>
    <cellStyle name="표준 6 152" xfId="18004"/>
    <cellStyle name="표준 6 153" xfId="18005"/>
    <cellStyle name="표준 6 154" xfId="18006"/>
    <cellStyle name="표준 6 155" xfId="18007"/>
    <cellStyle name="표준 6 156" xfId="18008"/>
    <cellStyle name="표준 6 157" xfId="18009"/>
    <cellStyle name="표준 6 158" xfId="18010"/>
    <cellStyle name="표준 6 159" xfId="18011"/>
    <cellStyle name="표준 6 16" xfId="18012"/>
    <cellStyle name="표준 6 160" xfId="18013"/>
    <cellStyle name="표준 6 161" xfId="18014"/>
    <cellStyle name="표준 6 162" xfId="18015"/>
    <cellStyle name="표준 6 163" xfId="18016"/>
    <cellStyle name="표준 6 164" xfId="18017"/>
    <cellStyle name="표준 6 165" xfId="18018"/>
    <cellStyle name="표준 6 166" xfId="18019"/>
    <cellStyle name="표준 6 167" xfId="18020"/>
    <cellStyle name="표준 6 168" xfId="18021"/>
    <cellStyle name="표준 6 169" xfId="18022"/>
    <cellStyle name="표준 6 17" xfId="18023"/>
    <cellStyle name="표준 6 170" xfId="18024"/>
    <cellStyle name="표준 6 171" xfId="18025"/>
    <cellStyle name="표준 6 172" xfId="18026"/>
    <cellStyle name="표준 6 173" xfId="18027"/>
    <cellStyle name="표준 6 174" xfId="18028"/>
    <cellStyle name="표준 6 175" xfId="18029"/>
    <cellStyle name="표준 6 176" xfId="18030"/>
    <cellStyle name="표준 6 177" xfId="18031"/>
    <cellStyle name="표준 6 178" xfId="18032"/>
    <cellStyle name="표준 6 179" xfId="18033"/>
    <cellStyle name="표준 6 18" xfId="18034"/>
    <cellStyle name="표준 6 180" xfId="18035"/>
    <cellStyle name="표준 6 181" xfId="18036"/>
    <cellStyle name="표준 6 182" xfId="18037"/>
    <cellStyle name="표준 6 183" xfId="18038"/>
    <cellStyle name="표준 6 184" xfId="18039"/>
    <cellStyle name="표준 6 185" xfId="26070"/>
    <cellStyle name="표준 6 186" xfId="26321"/>
    <cellStyle name="표준 6 187" xfId="26667"/>
    <cellStyle name="표준 6 188" xfId="26708"/>
    <cellStyle name="표준 6 188 2" xfId="26753"/>
    <cellStyle name="표준 6 188 2 2" xfId="26876"/>
    <cellStyle name="표준 6 188 3" xfId="26835"/>
    <cellStyle name="표준 6 189" xfId="26660"/>
    <cellStyle name="표준 6 19" xfId="18040"/>
    <cellStyle name="표준 6 190" xfId="26794"/>
    <cellStyle name="표준 6 2" xfId="18041"/>
    <cellStyle name="표준 6 2 2" xfId="18042"/>
    <cellStyle name="표준 6 20" xfId="18043"/>
    <cellStyle name="표준 6 21" xfId="18044"/>
    <cellStyle name="표준 6 22" xfId="18045"/>
    <cellStyle name="표준 6 23" xfId="18046"/>
    <cellStyle name="표준 6 24" xfId="18047"/>
    <cellStyle name="표준 6 25" xfId="18048"/>
    <cellStyle name="표준 6 26" xfId="18049"/>
    <cellStyle name="표준 6 27" xfId="18050"/>
    <cellStyle name="표준 6 28" xfId="18051"/>
    <cellStyle name="표준 6 29" xfId="18052"/>
    <cellStyle name="표준 6 3" xfId="18053"/>
    <cellStyle name="표준 6 30" xfId="18054"/>
    <cellStyle name="표준 6 31" xfId="18055"/>
    <cellStyle name="표준 6 32" xfId="18056"/>
    <cellStyle name="표준 6 33" xfId="18057"/>
    <cellStyle name="표준 6 34" xfId="18058"/>
    <cellStyle name="표준 6 35" xfId="18059"/>
    <cellStyle name="표준 6 36" xfId="18060"/>
    <cellStyle name="표준 6 37" xfId="18061"/>
    <cellStyle name="표준 6 38" xfId="18062"/>
    <cellStyle name="표준 6 39" xfId="18063"/>
    <cellStyle name="표준 6 4" xfId="18064"/>
    <cellStyle name="표준 6 40" xfId="18065"/>
    <cellStyle name="표준 6 41" xfId="18066"/>
    <cellStyle name="표준 6 42" xfId="18067"/>
    <cellStyle name="표준 6 43" xfId="18068"/>
    <cellStyle name="표준 6 44" xfId="18069"/>
    <cellStyle name="표준 6 45" xfId="18070"/>
    <cellStyle name="표준 6 46" xfId="18071"/>
    <cellStyle name="표준 6 47" xfId="18072"/>
    <cellStyle name="표준 6 48" xfId="18073"/>
    <cellStyle name="표준 6 49" xfId="18074"/>
    <cellStyle name="표준 6 5" xfId="18075"/>
    <cellStyle name="표준 6 50" xfId="18076"/>
    <cellStyle name="표준 6 51" xfId="18077"/>
    <cellStyle name="표준 6 52" xfId="18078"/>
    <cellStyle name="표준 6 53" xfId="18079"/>
    <cellStyle name="표준 6 54" xfId="18080"/>
    <cellStyle name="표준 6 55" xfId="18081"/>
    <cellStyle name="표준 6 56" xfId="18082"/>
    <cellStyle name="표준 6 57" xfId="18083"/>
    <cellStyle name="표준 6 58" xfId="18084"/>
    <cellStyle name="표준 6 59" xfId="18085"/>
    <cellStyle name="표준 6 6" xfId="18086"/>
    <cellStyle name="표준 6 60" xfId="18087"/>
    <cellStyle name="표준 6 61" xfId="18088"/>
    <cellStyle name="표준 6 62" xfId="18089"/>
    <cellStyle name="표준 6 63" xfId="18090"/>
    <cellStyle name="표준 6 64" xfId="18091"/>
    <cellStyle name="표준 6 65" xfId="18092"/>
    <cellStyle name="표준 6 66" xfId="18093"/>
    <cellStyle name="표준 6 67" xfId="18094"/>
    <cellStyle name="표준 6 68" xfId="18095"/>
    <cellStyle name="표준 6 69" xfId="18096"/>
    <cellStyle name="표준 6 7" xfId="18097"/>
    <cellStyle name="표준 6 70" xfId="18098"/>
    <cellStyle name="표준 6 71" xfId="18099"/>
    <cellStyle name="표준 6 72" xfId="18100"/>
    <cellStyle name="표준 6 73" xfId="18101"/>
    <cellStyle name="표준 6 74" xfId="18102"/>
    <cellStyle name="표준 6 75" xfId="18103"/>
    <cellStyle name="표준 6 76" xfId="18104"/>
    <cellStyle name="표준 6 77" xfId="18105"/>
    <cellStyle name="표준 6 78" xfId="18106"/>
    <cellStyle name="표준 6 79" xfId="18107"/>
    <cellStyle name="표준 6 8" xfId="18108"/>
    <cellStyle name="표준 6 80" xfId="18109"/>
    <cellStyle name="표준 6 81" xfId="18110"/>
    <cellStyle name="표준 6 82" xfId="18111"/>
    <cellStyle name="표준 6 83" xfId="18112"/>
    <cellStyle name="표준 6 84" xfId="18113"/>
    <cellStyle name="표준 6 85" xfId="18114"/>
    <cellStyle name="표준 6 86" xfId="18115"/>
    <cellStyle name="표준 6 87" xfId="18116"/>
    <cellStyle name="표준 6 88" xfId="18117"/>
    <cellStyle name="표준 6 89" xfId="18118"/>
    <cellStyle name="표준 6 9" xfId="18119"/>
    <cellStyle name="표준 6 90" xfId="18120"/>
    <cellStyle name="표준 6 91" xfId="18121"/>
    <cellStyle name="표준 6 92" xfId="18122"/>
    <cellStyle name="표준 6 93" xfId="18123"/>
    <cellStyle name="표준 6 94" xfId="18124"/>
    <cellStyle name="표준 6 95" xfId="18125"/>
    <cellStyle name="표준 6 96" xfId="18126"/>
    <cellStyle name="표준 6 97" xfId="18127"/>
    <cellStyle name="표준 6 98" xfId="18128"/>
    <cellStyle name="표준 6 99" xfId="18129"/>
    <cellStyle name="표준 60" xfId="18130"/>
    <cellStyle name="표준 60 10" xfId="18131"/>
    <cellStyle name="표준 60 100" xfId="18132"/>
    <cellStyle name="표준 60 101" xfId="18133"/>
    <cellStyle name="표준 60 102" xfId="18134"/>
    <cellStyle name="표준 60 103" xfId="18135"/>
    <cellStyle name="표준 60 104" xfId="18136"/>
    <cellStyle name="표준 60 105" xfId="18137"/>
    <cellStyle name="표준 60 106" xfId="18138"/>
    <cellStyle name="표준 60 107" xfId="18139"/>
    <cellStyle name="표준 60 108" xfId="18140"/>
    <cellStyle name="표준 60 109" xfId="18141"/>
    <cellStyle name="표준 60 11" xfId="18142"/>
    <cellStyle name="표준 60 110" xfId="18143"/>
    <cellStyle name="표준 60 111" xfId="18144"/>
    <cellStyle name="표준 60 112" xfId="18145"/>
    <cellStyle name="표준 60 113" xfId="18146"/>
    <cellStyle name="표준 60 114" xfId="18147"/>
    <cellStyle name="표준 60 115" xfId="18148"/>
    <cellStyle name="표준 60 116" xfId="18149"/>
    <cellStyle name="표준 60 117" xfId="18150"/>
    <cellStyle name="표준 60 118" xfId="18151"/>
    <cellStyle name="표준 60 119" xfId="18152"/>
    <cellStyle name="표준 60 12" xfId="18153"/>
    <cellStyle name="표준 60 120" xfId="18154"/>
    <cellStyle name="표준 60 121" xfId="18155"/>
    <cellStyle name="표준 60 122" xfId="18156"/>
    <cellStyle name="표준 60 123" xfId="18157"/>
    <cellStyle name="표준 60 124" xfId="18158"/>
    <cellStyle name="표준 60 125" xfId="18159"/>
    <cellStyle name="표준 60 126" xfId="18160"/>
    <cellStyle name="표준 60 127" xfId="18161"/>
    <cellStyle name="표준 60 128" xfId="18162"/>
    <cellStyle name="표준 60 129" xfId="18163"/>
    <cellStyle name="표준 60 13" xfId="18164"/>
    <cellStyle name="표준 60 130" xfId="18165"/>
    <cellStyle name="표준 60 131" xfId="18166"/>
    <cellStyle name="표준 60 132" xfId="18167"/>
    <cellStyle name="표준 60 133" xfId="18168"/>
    <cellStyle name="표준 60 134" xfId="18169"/>
    <cellStyle name="표준 60 135" xfId="18170"/>
    <cellStyle name="표준 60 136" xfId="18171"/>
    <cellStyle name="표준 60 137" xfId="18172"/>
    <cellStyle name="표준 60 138" xfId="18173"/>
    <cellStyle name="표준 60 139" xfId="18174"/>
    <cellStyle name="표준 60 14" xfId="18175"/>
    <cellStyle name="표준 60 140" xfId="18176"/>
    <cellStyle name="표준 60 141" xfId="18177"/>
    <cellStyle name="표준 60 142" xfId="18178"/>
    <cellStyle name="표준 60 143" xfId="18179"/>
    <cellStyle name="표준 60 144" xfId="18180"/>
    <cellStyle name="표준 60 145" xfId="18181"/>
    <cellStyle name="표준 60 146" xfId="18182"/>
    <cellStyle name="표준 60 147" xfId="18183"/>
    <cellStyle name="표준 60 148" xfId="18184"/>
    <cellStyle name="표준 60 149" xfId="18185"/>
    <cellStyle name="표준 60 15" xfId="18186"/>
    <cellStyle name="표준 60 150" xfId="18187"/>
    <cellStyle name="표준 60 151" xfId="18188"/>
    <cellStyle name="표준 60 152" xfId="18189"/>
    <cellStyle name="표준 60 153" xfId="18190"/>
    <cellStyle name="표준 60 154" xfId="18191"/>
    <cellStyle name="표준 60 155" xfId="18192"/>
    <cellStyle name="표준 60 156" xfId="18193"/>
    <cellStyle name="표준 60 157" xfId="18194"/>
    <cellStyle name="표준 60 158" xfId="18195"/>
    <cellStyle name="표준 60 159" xfId="18196"/>
    <cellStyle name="표준 60 16" xfId="18197"/>
    <cellStyle name="표준 60 160" xfId="18198"/>
    <cellStyle name="표준 60 161" xfId="18199"/>
    <cellStyle name="표준 60 162" xfId="18200"/>
    <cellStyle name="표준 60 163" xfId="18201"/>
    <cellStyle name="표준 60 164" xfId="18202"/>
    <cellStyle name="표준 60 165" xfId="18203"/>
    <cellStyle name="표준 60 166" xfId="18204"/>
    <cellStyle name="표준 60 167" xfId="18205"/>
    <cellStyle name="표준 60 168" xfId="18206"/>
    <cellStyle name="표준 60 169" xfId="18207"/>
    <cellStyle name="표준 60 17" xfId="18208"/>
    <cellStyle name="표준 60 170" xfId="18209"/>
    <cellStyle name="표준 60 171" xfId="18210"/>
    <cellStyle name="표준 60 172" xfId="18211"/>
    <cellStyle name="표준 60 173" xfId="18212"/>
    <cellStyle name="표준 60 174" xfId="18213"/>
    <cellStyle name="표준 60 175" xfId="18214"/>
    <cellStyle name="표준 60 176" xfId="18215"/>
    <cellStyle name="표준 60 177" xfId="18216"/>
    <cellStyle name="표준 60 178" xfId="18217"/>
    <cellStyle name="표준 60 179" xfId="18218"/>
    <cellStyle name="표준 60 18" xfId="18219"/>
    <cellStyle name="표준 60 180" xfId="18220"/>
    <cellStyle name="표준 60 181" xfId="18221"/>
    <cellStyle name="표준 60 182" xfId="18222"/>
    <cellStyle name="표준 60 183" xfId="18223"/>
    <cellStyle name="표준 60 19" xfId="18224"/>
    <cellStyle name="표준 60 2" xfId="18225"/>
    <cellStyle name="표준 60 20" xfId="18226"/>
    <cellStyle name="표준 60 21" xfId="18227"/>
    <cellStyle name="표준 60 22" xfId="18228"/>
    <cellStyle name="표준 60 23" xfId="18229"/>
    <cellStyle name="표준 60 24" xfId="18230"/>
    <cellStyle name="표준 60 25" xfId="18231"/>
    <cellStyle name="표준 60 26" xfId="18232"/>
    <cellStyle name="표준 60 27" xfId="18233"/>
    <cellStyle name="표준 60 28" xfId="18234"/>
    <cellStyle name="표준 60 29" xfId="18235"/>
    <cellStyle name="표준 60 3" xfId="18236"/>
    <cellStyle name="표준 60 30" xfId="18237"/>
    <cellStyle name="표준 60 31" xfId="18238"/>
    <cellStyle name="표준 60 32" xfId="18239"/>
    <cellStyle name="표준 60 33" xfId="18240"/>
    <cellStyle name="표준 60 34" xfId="18241"/>
    <cellStyle name="표준 60 35" xfId="18242"/>
    <cellStyle name="표준 60 36" xfId="18243"/>
    <cellStyle name="표준 60 37" xfId="18244"/>
    <cellStyle name="표준 60 38" xfId="18245"/>
    <cellStyle name="표준 60 39" xfId="18246"/>
    <cellStyle name="표준 60 4" xfId="18247"/>
    <cellStyle name="표준 60 40" xfId="18248"/>
    <cellStyle name="표준 60 41" xfId="18249"/>
    <cellStyle name="표준 60 42" xfId="18250"/>
    <cellStyle name="표준 60 43" xfId="18251"/>
    <cellStyle name="표준 60 44" xfId="18252"/>
    <cellStyle name="표준 60 45" xfId="18253"/>
    <cellStyle name="표준 60 46" xfId="18254"/>
    <cellStyle name="표준 60 47" xfId="18255"/>
    <cellStyle name="표준 60 48" xfId="18256"/>
    <cellStyle name="표준 60 49" xfId="18257"/>
    <cellStyle name="표준 60 5" xfId="18258"/>
    <cellStyle name="표준 60 50" xfId="18259"/>
    <cellStyle name="표준 60 51" xfId="18260"/>
    <cellStyle name="표준 60 52" xfId="18261"/>
    <cellStyle name="표준 60 53" xfId="18262"/>
    <cellStyle name="표준 60 54" xfId="18263"/>
    <cellStyle name="표준 60 55" xfId="18264"/>
    <cellStyle name="표준 60 56" xfId="18265"/>
    <cellStyle name="표준 60 57" xfId="18266"/>
    <cellStyle name="표준 60 58" xfId="18267"/>
    <cellStyle name="표준 60 59" xfId="18268"/>
    <cellStyle name="표준 60 6" xfId="18269"/>
    <cellStyle name="표준 60 60" xfId="18270"/>
    <cellStyle name="표준 60 61" xfId="18271"/>
    <cellStyle name="표준 60 62" xfId="18272"/>
    <cellStyle name="표준 60 63" xfId="18273"/>
    <cellStyle name="표준 60 64" xfId="18274"/>
    <cellStyle name="표준 60 65" xfId="18275"/>
    <cellStyle name="표준 60 66" xfId="18276"/>
    <cellStyle name="표준 60 67" xfId="18277"/>
    <cellStyle name="표준 60 68" xfId="18278"/>
    <cellStyle name="표준 60 69" xfId="18279"/>
    <cellStyle name="표준 60 7" xfId="18280"/>
    <cellStyle name="표준 60 70" xfId="18281"/>
    <cellStyle name="표준 60 71" xfId="18282"/>
    <cellStyle name="표준 60 72" xfId="18283"/>
    <cellStyle name="표준 60 73" xfId="18284"/>
    <cellStyle name="표준 60 74" xfId="18285"/>
    <cellStyle name="표준 60 75" xfId="18286"/>
    <cellStyle name="표준 60 76" xfId="18287"/>
    <cellStyle name="표준 60 77" xfId="18288"/>
    <cellStyle name="표준 60 78" xfId="18289"/>
    <cellStyle name="표준 60 79" xfId="18290"/>
    <cellStyle name="표준 60 8" xfId="18291"/>
    <cellStyle name="표준 60 80" xfId="18292"/>
    <cellStyle name="표준 60 81" xfId="18293"/>
    <cellStyle name="표준 60 82" xfId="18294"/>
    <cellStyle name="표준 60 83" xfId="18295"/>
    <cellStyle name="표준 60 84" xfId="18296"/>
    <cellStyle name="표준 60 85" xfId="18297"/>
    <cellStyle name="표준 60 86" xfId="18298"/>
    <cellStyle name="표준 60 87" xfId="18299"/>
    <cellStyle name="표준 60 88" xfId="18300"/>
    <cellStyle name="표준 60 89" xfId="18301"/>
    <cellStyle name="표준 60 9" xfId="18302"/>
    <cellStyle name="표준 60 90" xfId="18303"/>
    <cellStyle name="표준 60 91" xfId="18304"/>
    <cellStyle name="표준 60 92" xfId="18305"/>
    <cellStyle name="표준 60 93" xfId="18306"/>
    <cellStyle name="표준 60 94" xfId="18307"/>
    <cellStyle name="표준 60 95" xfId="18308"/>
    <cellStyle name="표준 60 96" xfId="18309"/>
    <cellStyle name="표준 60 97" xfId="18310"/>
    <cellStyle name="표준 60 98" xfId="18311"/>
    <cellStyle name="표준 60 99" xfId="18312"/>
    <cellStyle name="표준 61" xfId="18313"/>
    <cellStyle name="표준 61 10" xfId="18314"/>
    <cellStyle name="표준 61 100" xfId="18315"/>
    <cellStyle name="표준 61 101" xfId="18316"/>
    <cellStyle name="표준 61 102" xfId="18317"/>
    <cellStyle name="표준 61 103" xfId="18318"/>
    <cellStyle name="표준 61 104" xfId="18319"/>
    <cellStyle name="표준 61 105" xfId="18320"/>
    <cellStyle name="표준 61 106" xfId="18321"/>
    <cellStyle name="표준 61 107" xfId="18322"/>
    <cellStyle name="표준 61 108" xfId="18323"/>
    <cellStyle name="표준 61 109" xfId="18324"/>
    <cellStyle name="표준 61 11" xfId="18325"/>
    <cellStyle name="표준 61 110" xfId="18326"/>
    <cellStyle name="표준 61 111" xfId="18327"/>
    <cellStyle name="표준 61 112" xfId="18328"/>
    <cellStyle name="표준 61 113" xfId="18329"/>
    <cellStyle name="표준 61 114" xfId="18330"/>
    <cellStyle name="표준 61 115" xfId="18331"/>
    <cellStyle name="표준 61 116" xfId="18332"/>
    <cellStyle name="표준 61 117" xfId="18333"/>
    <cellStyle name="표준 61 118" xfId="18334"/>
    <cellStyle name="표준 61 119" xfId="18335"/>
    <cellStyle name="표준 61 12" xfId="18336"/>
    <cellStyle name="표준 61 120" xfId="18337"/>
    <cellStyle name="표준 61 121" xfId="18338"/>
    <cellStyle name="표준 61 122" xfId="18339"/>
    <cellStyle name="표준 61 123" xfId="18340"/>
    <cellStyle name="표준 61 124" xfId="18341"/>
    <cellStyle name="표준 61 125" xfId="18342"/>
    <cellStyle name="표준 61 126" xfId="18343"/>
    <cellStyle name="표준 61 127" xfId="18344"/>
    <cellStyle name="표준 61 128" xfId="18345"/>
    <cellStyle name="표준 61 129" xfId="18346"/>
    <cellStyle name="표준 61 13" xfId="18347"/>
    <cellStyle name="표준 61 130" xfId="18348"/>
    <cellStyle name="표준 61 131" xfId="18349"/>
    <cellStyle name="표준 61 132" xfId="18350"/>
    <cellStyle name="표준 61 133" xfId="18351"/>
    <cellStyle name="표준 61 134" xfId="18352"/>
    <cellStyle name="표준 61 135" xfId="18353"/>
    <cellStyle name="표준 61 136" xfId="18354"/>
    <cellStyle name="표준 61 137" xfId="18355"/>
    <cellStyle name="표준 61 138" xfId="18356"/>
    <cellStyle name="표준 61 139" xfId="18357"/>
    <cellStyle name="표준 61 14" xfId="18358"/>
    <cellStyle name="표준 61 140" xfId="18359"/>
    <cellStyle name="표준 61 141" xfId="18360"/>
    <cellStyle name="표준 61 142" xfId="18361"/>
    <cellStyle name="표준 61 143" xfId="18362"/>
    <cellStyle name="표준 61 144" xfId="18363"/>
    <cellStyle name="표준 61 145" xfId="18364"/>
    <cellStyle name="표준 61 146" xfId="18365"/>
    <cellStyle name="표준 61 147" xfId="18366"/>
    <cellStyle name="표준 61 148" xfId="18367"/>
    <cellStyle name="표준 61 149" xfId="18368"/>
    <cellStyle name="표준 61 15" xfId="18369"/>
    <cellStyle name="표준 61 150" xfId="18370"/>
    <cellStyle name="표준 61 151" xfId="18371"/>
    <cellStyle name="표준 61 152" xfId="18372"/>
    <cellStyle name="표준 61 153" xfId="18373"/>
    <cellStyle name="표준 61 154" xfId="18374"/>
    <cellStyle name="표준 61 155" xfId="18375"/>
    <cellStyle name="표준 61 156" xfId="18376"/>
    <cellStyle name="표준 61 157" xfId="18377"/>
    <cellStyle name="표준 61 158" xfId="18378"/>
    <cellStyle name="표준 61 159" xfId="18379"/>
    <cellStyle name="표준 61 16" xfId="18380"/>
    <cellStyle name="표준 61 160" xfId="18381"/>
    <cellStyle name="표준 61 161" xfId="18382"/>
    <cellStyle name="표준 61 162" xfId="18383"/>
    <cellStyle name="표준 61 163" xfId="18384"/>
    <cellStyle name="표준 61 164" xfId="18385"/>
    <cellStyle name="표준 61 165" xfId="18386"/>
    <cellStyle name="표준 61 166" xfId="18387"/>
    <cellStyle name="표준 61 167" xfId="18388"/>
    <cellStyle name="표준 61 168" xfId="18389"/>
    <cellStyle name="표준 61 169" xfId="18390"/>
    <cellStyle name="표준 61 17" xfId="18391"/>
    <cellStyle name="표준 61 170" xfId="18392"/>
    <cellStyle name="표준 61 171" xfId="18393"/>
    <cellStyle name="표준 61 172" xfId="18394"/>
    <cellStyle name="표준 61 173" xfId="18395"/>
    <cellStyle name="표준 61 174" xfId="18396"/>
    <cellStyle name="표준 61 175" xfId="18397"/>
    <cellStyle name="표준 61 176" xfId="18398"/>
    <cellStyle name="표준 61 177" xfId="18399"/>
    <cellStyle name="표준 61 178" xfId="18400"/>
    <cellStyle name="표준 61 179" xfId="18401"/>
    <cellStyle name="표준 61 18" xfId="18402"/>
    <cellStyle name="표준 61 180" xfId="18403"/>
    <cellStyle name="표준 61 181" xfId="18404"/>
    <cellStyle name="표준 61 182" xfId="18405"/>
    <cellStyle name="표준 61 183" xfId="18406"/>
    <cellStyle name="표준 61 19" xfId="18407"/>
    <cellStyle name="표준 61 2" xfId="18408"/>
    <cellStyle name="표준 61 20" xfId="18409"/>
    <cellStyle name="표준 61 21" xfId="18410"/>
    <cellStyle name="표준 61 22" xfId="18411"/>
    <cellStyle name="표준 61 23" xfId="18412"/>
    <cellStyle name="표준 61 24" xfId="18413"/>
    <cellStyle name="표준 61 25" xfId="18414"/>
    <cellStyle name="표준 61 26" xfId="18415"/>
    <cellStyle name="표준 61 27" xfId="18416"/>
    <cellStyle name="표준 61 28" xfId="18417"/>
    <cellStyle name="표준 61 29" xfId="18418"/>
    <cellStyle name="표준 61 3" xfId="18419"/>
    <cellStyle name="표준 61 30" xfId="18420"/>
    <cellStyle name="표준 61 31" xfId="18421"/>
    <cellStyle name="표준 61 32" xfId="18422"/>
    <cellStyle name="표준 61 33" xfId="18423"/>
    <cellStyle name="표준 61 34" xfId="18424"/>
    <cellStyle name="표준 61 35" xfId="18425"/>
    <cellStyle name="표준 61 36" xfId="18426"/>
    <cellStyle name="표준 61 37" xfId="18427"/>
    <cellStyle name="표준 61 38" xfId="18428"/>
    <cellStyle name="표준 61 39" xfId="18429"/>
    <cellStyle name="표준 61 4" xfId="18430"/>
    <cellStyle name="표준 61 40" xfId="18431"/>
    <cellStyle name="표준 61 41" xfId="18432"/>
    <cellStyle name="표준 61 42" xfId="18433"/>
    <cellStyle name="표준 61 43" xfId="18434"/>
    <cellStyle name="표준 61 44" xfId="18435"/>
    <cellStyle name="표준 61 45" xfId="18436"/>
    <cellStyle name="표준 61 46" xfId="18437"/>
    <cellStyle name="표준 61 47" xfId="18438"/>
    <cellStyle name="표준 61 48" xfId="18439"/>
    <cellStyle name="표준 61 49" xfId="18440"/>
    <cellStyle name="표준 61 5" xfId="18441"/>
    <cellStyle name="표준 61 50" xfId="18442"/>
    <cellStyle name="표준 61 51" xfId="18443"/>
    <cellStyle name="표준 61 52" xfId="18444"/>
    <cellStyle name="표준 61 53" xfId="18445"/>
    <cellStyle name="표준 61 54" xfId="18446"/>
    <cellStyle name="표준 61 55" xfId="18447"/>
    <cellStyle name="표준 61 56" xfId="18448"/>
    <cellStyle name="표준 61 57" xfId="18449"/>
    <cellStyle name="표준 61 58" xfId="18450"/>
    <cellStyle name="표준 61 59" xfId="18451"/>
    <cellStyle name="표준 61 6" xfId="18452"/>
    <cellStyle name="표준 61 60" xfId="18453"/>
    <cellStyle name="표준 61 61" xfId="18454"/>
    <cellStyle name="표준 61 62" xfId="18455"/>
    <cellStyle name="표준 61 63" xfId="18456"/>
    <cellStyle name="표준 61 64" xfId="18457"/>
    <cellStyle name="표준 61 65" xfId="18458"/>
    <cellStyle name="표준 61 66" xfId="18459"/>
    <cellStyle name="표준 61 67" xfId="18460"/>
    <cellStyle name="표준 61 68" xfId="18461"/>
    <cellStyle name="표준 61 69" xfId="18462"/>
    <cellStyle name="표준 61 7" xfId="18463"/>
    <cellStyle name="표준 61 70" xfId="18464"/>
    <cellStyle name="표준 61 71" xfId="18465"/>
    <cellStyle name="표준 61 72" xfId="18466"/>
    <cellStyle name="표준 61 73" xfId="18467"/>
    <cellStyle name="표준 61 74" xfId="18468"/>
    <cellStyle name="표준 61 75" xfId="18469"/>
    <cellStyle name="표준 61 76" xfId="18470"/>
    <cellStyle name="표준 61 77" xfId="18471"/>
    <cellStyle name="표준 61 78" xfId="18472"/>
    <cellStyle name="표준 61 79" xfId="18473"/>
    <cellStyle name="표준 61 8" xfId="18474"/>
    <cellStyle name="표준 61 80" xfId="18475"/>
    <cellStyle name="표준 61 81" xfId="18476"/>
    <cellStyle name="표준 61 82" xfId="18477"/>
    <cellStyle name="표준 61 83" xfId="18478"/>
    <cellStyle name="표준 61 84" xfId="18479"/>
    <cellStyle name="표준 61 85" xfId="18480"/>
    <cellStyle name="표준 61 86" xfId="18481"/>
    <cellStyle name="표준 61 87" xfId="18482"/>
    <cellStyle name="표준 61 88" xfId="18483"/>
    <cellStyle name="표준 61 89" xfId="18484"/>
    <cellStyle name="표준 61 9" xfId="18485"/>
    <cellStyle name="표준 61 90" xfId="18486"/>
    <cellStyle name="표준 61 91" xfId="18487"/>
    <cellStyle name="표준 61 92" xfId="18488"/>
    <cellStyle name="표준 61 93" xfId="18489"/>
    <cellStyle name="표준 61 94" xfId="18490"/>
    <cellStyle name="표준 61 95" xfId="18491"/>
    <cellStyle name="표준 61 96" xfId="18492"/>
    <cellStyle name="표준 61 97" xfId="18493"/>
    <cellStyle name="표준 61 98" xfId="18494"/>
    <cellStyle name="표준 61 99" xfId="18495"/>
    <cellStyle name="표준 62" xfId="18496"/>
    <cellStyle name="표준 62 10" xfId="18497"/>
    <cellStyle name="표준 62 100" xfId="18498"/>
    <cellStyle name="표준 62 101" xfId="18499"/>
    <cellStyle name="표준 62 102" xfId="18500"/>
    <cellStyle name="표준 62 103" xfId="18501"/>
    <cellStyle name="표준 62 104" xfId="18502"/>
    <cellStyle name="표준 62 105" xfId="18503"/>
    <cellStyle name="표준 62 106" xfId="18504"/>
    <cellStyle name="표준 62 107" xfId="18505"/>
    <cellStyle name="표준 62 108" xfId="18506"/>
    <cellStyle name="표준 62 109" xfId="18507"/>
    <cellStyle name="표준 62 11" xfId="18508"/>
    <cellStyle name="표준 62 110" xfId="18509"/>
    <cellStyle name="표준 62 111" xfId="18510"/>
    <cellStyle name="표준 62 112" xfId="18511"/>
    <cellStyle name="표준 62 113" xfId="18512"/>
    <cellStyle name="표준 62 114" xfId="18513"/>
    <cellStyle name="표준 62 115" xfId="18514"/>
    <cellStyle name="표준 62 116" xfId="18515"/>
    <cellStyle name="표준 62 117" xfId="18516"/>
    <cellStyle name="표준 62 118" xfId="18517"/>
    <cellStyle name="표준 62 119" xfId="18518"/>
    <cellStyle name="표준 62 12" xfId="18519"/>
    <cellStyle name="표준 62 120" xfId="18520"/>
    <cellStyle name="표준 62 121" xfId="18521"/>
    <cellStyle name="표준 62 122" xfId="18522"/>
    <cellStyle name="표준 62 123" xfId="18523"/>
    <cellStyle name="표준 62 124" xfId="18524"/>
    <cellStyle name="표준 62 125" xfId="18525"/>
    <cellStyle name="표준 62 126" xfId="18526"/>
    <cellStyle name="표준 62 127" xfId="18527"/>
    <cellStyle name="표준 62 128" xfId="18528"/>
    <cellStyle name="표준 62 129" xfId="18529"/>
    <cellStyle name="표준 62 13" xfId="18530"/>
    <cellStyle name="표준 62 130" xfId="18531"/>
    <cellStyle name="표준 62 131" xfId="18532"/>
    <cellStyle name="표준 62 132" xfId="18533"/>
    <cellStyle name="표준 62 133" xfId="18534"/>
    <cellStyle name="표준 62 134" xfId="18535"/>
    <cellStyle name="표준 62 135" xfId="18536"/>
    <cellStyle name="표준 62 136" xfId="18537"/>
    <cellStyle name="표준 62 137" xfId="18538"/>
    <cellStyle name="표준 62 138" xfId="18539"/>
    <cellStyle name="표준 62 139" xfId="18540"/>
    <cellStyle name="표준 62 14" xfId="18541"/>
    <cellStyle name="표준 62 140" xfId="18542"/>
    <cellStyle name="표준 62 141" xfId="18543"/>
    <cellStyle name="표준 62 142" xfId="18544"/>
    <cellStyle name="표준 62 143" xfId="18545"/>
    <cellStyle name="표준 62 144" xfId="18546"/>
    <cellStyle name="표준 62 145" xfId="18547"/>
    <cellStyle name="표준 62 146" xfId="18548"/>
    <cellStyle name="표준 62 147" xfId="18549"/>
    <cellStyle name="표준 62 148" xfId="18550"/>
    <cellStyle name="표준 62 149" xfId="18551"/>
    <cellStyle name="표준 62 15" xfId="18552"/>
    <cellStyle name="표준 62 150" xfId="18553"/>
    <cellStyle name="표준 62 151" xfId="18554"/>
    <cellStyle name="표준 62 152" xfId="18555"/>
    <cellStyle name="표준 62 153" xfId="18556"/>
    <cellStyle name="표준 62 154" xfId="18557"/>
    <cellStyle name="표준 62 155" xfId="18558"/>
    <cellStyle name="표준 62 156" xfId="18559"/>
    <cellStyle name="표준 62 157" xfId="18560"/>
    <cellStyle name="표준 62 158" xfId="18561"/>
    <cellStyle name="표준 62 159" xfId="18562"/>
    <cellStyle name="표준 62 16" xfId="18563"/>
    <cellStyle name="표준 62 160" xfId="18564"/>
    <cellStyle name="표준 62 161" xfId="18565"/>
    <cellStyle name="표준 62 162" xfId="18566"/>
    <cellStyle name="표준 62 163" xfId="18567"/>
    <cellStyle name="표준 62 164" xfId="18568"/>
    <cellStyle name="표준 62 165" xfId="18569"/>
    <cellStyle name="표준 62 166" xfId="18570"/>
    <cellStyle name="표준 62 167" xfId="18571"/>
    <cellStyle name="표준 62 168" xfId="18572"/>
    <cellStyle name="표준 62 169" xfId="18573"/>
    <cellStyle name="표준 62 17" xfId="18574"/>
    <cellStyle name="표준 62 170" xfId="18575"/>
    <cellStyle name="표준 62 171" xfId="18576"/>
    <cellStyle name="표준 62 172" xfId="18577"/>
    <cellStyle name="표준 62 173" xfId="18578"/>
    <cellStyle name="표준 62 174" xfId="18579"/>
    <cellStyle name="표준 62 175" xfId="18580"/>
    <cellStyle name="표준 62 176" xfId="18581"/>
    <cellStyle name="표준 62 177" xfId="18582"/>
    <cellStyle name="표준 62 178" xfId="18583"/>
    <cellStyle name="표준 62 179" xfId="18584"/>
    <cellStyle name="표준 62 18" xfId="18585"/>
    <cellStyle name="표준 62 180" xfId="18586"/>
    <cellStyle name="표준 62 181" xfId="18587"/>
    <cellStyle name="표준 62 182" xfId="18588"/>
    <cellStyle name="표준 62 183" xfId="18589"/>
    <cellStyle name="표준 62 19" xfId="18590"/>
    <cellStyle name="표준 62 2" xfId="18591"/>
    <cellStyle name="표준 62 20" xfId="18592"/>
    <cellStyle name="표준 62 21" xfId="18593"/>
    <cellStyle name="표준 62 22" xfId="18594"/>
    <cellStyle name="표준 62 23" xfId="18595"/>
    <cellStyle name="표준 62 24" xfId="18596"/>
    <cellStyle name="표준 62 25" xfId="18597"/>
    <cellStyle name="표준 62 26" xfId="18598"/>
    <cellStyle name="표준 62 27" xfId="18599"/>
    <cellStyle name="표준 62 28" xfId="18600"/>
    <cellStyle name="표준 62 29" xfId="18601"/>
    <cellStyle name="표준 62 3" xfId="18602"/>
    <cellStyle name="표준 62 30" xfId="18603"/>
    <cellStyle name="표준 62 31" xfId="18604"/>
    <cellStyle name="표준 62 32" xfId="18605"/>
    <cellStyle name="표준 62 33" xfId="18606"/>
    <cellStyle name="표준 62 34" xfId="18607"/>
    <cellStyle name="표준 62 35" xfId="18608"/>
    <cellStyle name="표준 62 36" xfId="18609"/>
    <cellStyle name="표준 62 37" xfId="18610"/>
    <cellStyle name="표준 62 38" xfId="18611"/>
    <cellStyle name="표준 62 39" xfId="18612"/>
    <cellStyle name="표준 62 4" xfId="18613"/>
    <cellStyle name="표준 62 40" xfId="18614"/>
    <cellStyle name="표준 62 41" xfId="18615"/>
    <cellStyle name="표준 62 42" xfId="18616"/>
    <cellStyle name="표준 62 43" xfId="18617"/>
    <cellStyle name="표준 62 44" xfId="18618"/>
    <cellStyle name="표준 62 45" xfId="18619"/>
    <cellStyle name="표준 62 46" xfId="18620"/>
    <cellStyle name="표준 62 47" xfId="18621"/>
    <cellStyle name="표준 62 48" xfId="18622"/>
    <cellStyle name="표준 62 49" xfId="18623"/>
    <cellStyle name="표준 62 5" xfId="18624"/>
    <cellStyle name="표준 62 50" xfId="18625"/>
    <cellStyle name="표준 62 51" xfId="18626"/>
    <cellStyle name="표준 62 52" xfId="18627"/>
    <cellStyle name="표준 62 53" xfId="18628"/>
    <cellStyle name="표준 62 54" xfId="18629"/>
    <cellStyle name="표준 62 55" xfId="18630"/>
    <cellStyle name="표준 62 56" xfId="18631"/>
    <cellStyle name="표준 62 57" xfId="18632"/>
    <cellStyle name="표준 62 58" xfId="18633"/>
    <cellStyle name="표준 62 59" xfId="18634"/>
    <cellStyle name="표준 62 6" xfId="18635"/>
    <cellStyle name="표준 62 60" xfId="18636"/>
    <cellStyle name="표준 62 61" xfId="18637"/>
    <cellStyle name="표준 62 62" xfId="18638"/>
    <cellStyle name="표준 62 63" xfId="18639"/>
    <cellStyle name="표준 62 64" xfId="18640"/>
    <cellStyle name="표준 62 65" xfId="18641"/>
    <cellStyle name="표준 62 66" xfId="18642"/>
    <cellStyle name="표준 62 67" xfId="18643"/>
    <cellStyle name="표준 62 68" xfId="18644"/>
    <cellStyle name="표준 62 69" xfId="18645"/>
    <cellStyle name="표준 62 7" xfId="18646"/>
    <cellStyle name="표준 62 70" xfId="18647"/>
    <cellStyle name="표준 62 71" xfId="18648"/>
    <cellStyle name="표준 62 72" xfId="18649"/>
    <cellStyle name="표준 62 73" xfId="18650"/>
    <cellStyle name="표준 62 74" xfId="18651"/>
    <cellStyle name="표준 62 75" xfId="18652"/>
    <cellStyle name="표준 62 76" xfId="18653"/>
    <cellStyle name="표준 62 77" xfId="18654"/>
    <cellStyle name="표준 62 78" xfId="18655"/>
    <cellStyle name="표준 62 79" xfId="18656"/>
    <cellStyle name="표준 62 8" xfId="18657"/>
    <cellStyle name="표준 62 80" xfId="18658"/>
    <cellStyle name="표준 62 81" xfId="18659"/>
    <cellStyle name="표준 62 82" xfId="18660"/>
    <cellStyle name="표준 62 83" xfId="18661"/>
    <cellStyle name="표준 62 84" xfId="18662"/>
    <cellStyle name="표준 62 85" xfId="18663"/>
    <cellStyle name="표준 62 86" xfId="18664"/>
    <cellStyle name="표준 62 87" xfId="18665"/>
    <cellStyle name="표준 62 88" xfId="18666"/>
    <cellStyle name="표준 62 89" xfId="18667"/>
    <cellStyle name="표준 62 9" xfId="18668"/>
    <cellStyle name="표준 62 90" xfId="18669"/>
    <cellStyle name="표준 62 91" xfId="18670"/>
    <cellStyle name="표준 62 92" xfId="18671"/>
    <cellStyle name="표준 62 93" xfId="18672"/>
    <cellStyle name="표준 62 94" xfId="18673"/>
    <cellStyle name="표준 62 95" xfId="18674"/>
    <cellStyle name="표준 62 96" xfId="18675"/>
    <cellStyle name="표준 62 97" xfId="18676"/>
    <cellStyle name="표준 62 98" xfId="18677"/>
    <cellStyle name="표준 62 99" xfId="18678"/>
    <cellStyle name="표준 63" xfId="18679"/>
    <cellStyle name="표준 63 10" xfId="18680"/>
    <cellStyle name="표준 63 100" xfId="18681"/>
    <cellStyle name="표준 63 101" xfId="18682"/>
    <cellStyle name="표준 63 102" xfId="18683"/>
    <cellStyle name="표준 63 103" xfId="18684"/>
    <cellStyle name="표준 63 104" xfId="18685"/>
    <cellStyle name="표준 63 105" xfId="18686"/>
    <cellStyle name="표준 63 106" xfId="18687"/>
    <cellStyle name="표준 63 107" xfId="18688"/>
    <cellStyle name="표준 63 108" xfId="18689"/>
    <cellStyle name="표준 63 109" xfId="18690"/>
    <cellStyle name="표준 63 11" xfId="18691"/>
    <cellStyle name="표준 63 110" xfId="18692"/>
    <cellStyle name="표준 63 111" xfId="18693"/>
    <cellStyle name="표준 63 112" xfId="18694"/>
    <cellStyle name="표준 63 113" xfId="18695"/>
    <cellStyle name="표준 63 114" xfId="18696"/>
    <cellStyle name="표준 63 115" xfId="18697"/>
    <cellStyle name="표준 63 116" xfId="18698"/>
    <cellStyle name="표준 63 117" xfId="18699"/>
    <cellStyle name="표준 63 118" xfId="18700"/>
    <cellStyle name="표준 63 119" xfId="18701"/>
    <cellStyle name="표준 63 12" xfId="18702"/>
    <cellStyle name="표준 63 120" xfId="18703"/>
    <cellStyle name="표준 63 121" xfId="18704"/>
    <cellStyle name="표준 63 122" xfId="18705"/>
    <cellStyle name="표준 63 123" xfId="18706"/>
    <cellStyle name="표준 63 124" xfId="18707"/>
    <cellStyle name="표준 63 125" xfId="18708"/>
    <cellStyle name="표준 63 126" xfId="18709"/>
    <cellStyle name="표준 63 127" xfId="18710"/>
    <cellStyle name="표준 63 128" xfId="18711"/>
    <cellStyle name="표준 63 129" xfId="18712"/>
    <cellStyle name="표준 63 13" xfId="18713"/>
    <cellStyle name="표준 63 130" xfId="18714"/>
    <cellStyle name="표준 63 131" xfId="18715"/>
    <cellStyle name="표준 63 132" xfId="18716"/>
    <cellStyle name="표준 63 133" xfId="18717"/>
    <cellStyle name="표준 63 134" xfId="18718"/>
    <cellStyle name="표준 63 135" xfId="18719"/>
    <cellStyle name="표준 63 136" xfId="18720"/>
    <cellStyle name="표준 63 137" xfId="18721"/>
    <cellStyle name="표준 63 138" xfId="18722"/>
    <cellStyle name="표준 63 139" xfId="18723"/>
    <cellStyle name="표준 63 14" xfId="18724"/>
    <cellStyle name="표준 63 140" xfId="18725"/>
    <cellStyle name="표준 63 141" xfId="18726"/>
    <cellStyle name="표준 63 142" xfId="18727"/>
    <cellStyle name="표준 63 143" xfId="18728"/>
    <cellStyle name="표준 63 144" xfId="18729"/>
    <cellStyle name="표준 63 145" xfId="18730"/>
    <cellStyle name="표준 63 146" xfId="18731"/>
    <cellStyle name="표준 63 147" xfId="18732"/>
    <cellStyle name="표준 63 148" xfId="18733"/>
    <cellStyle name="표준 63 149" xfId="18734"/>
    <cellStyle name="표준 63 15" xfId="18735"/>
    <cellStyle name="표준 63 150" xfId="18736"/>
    <cellStyle name="표준 63 151" xfId="18737"/>
    <cellStyle name="표준 63 152" xfId="18738"/>
    <cellStyle name="표준 63 153" xfId="18739"/>
    <cellStyle name="표준 63 154" xfId="18740"/>
    <cellStyle name="표준 63 155" xfId="18741"/>
    <cellStyle name="표준 63 156" xfId="18742"/>
    <cellStyle name="표준 63 157" xfId="18743"/>
    <cellStyle name="표준 63 158" xfId="18744"/>
    <cellStyle name="표준 63 159" xfId="18745"/>
    <cellStyle name="표준 63 16" xfId="18746"/>
    <cellStyle name="표준 63 160" xfId="18747"/>
    <cellStyle name="표준 63 161" xfId="18748"/>
    <cellStyle name="표준 63 162" xfId="18749"/>
    <cellStyle name="표준 63 163" xfId="18750"/>
    <cellStyle name="표준 63 164" xfId="18751"/>
    <cellStyle name="표준 63 165" xfId="18752"/>
    <cellStyle name="표준 63 166" xfId="18753"/>
    <cellStyle name="표준 63 167" xfId="18754"/>
    <cellStyle name="표준 63 168" xfId="18755"/>
    <cellStyle name="표준 63 169" xfId="18756"/>
    <cellStyle name="표준 63 17" xfId="18757"/>
    <cellStyle name="표준 63 170" xfId="18758"/>
    <cellStyle name="표준 63 171" xfId="18759"/>
    <cellStyle name="표준 63 172" xfId="18760"/>
    <cellStyle name="표준 63 173" xfId="18761"/>
    <cellStyle name="표준 63 174" xfId="18762"/>
    <cellStyle name="표준 63 175" xfId="18763"/>
    <cellStyle name="표준 63 176" xfId="18764"/>
    <cellStyle name="표준 63 177" xfId="18765"/>
    <cellStyle name="표준 63 178" xfId="18766"/>
    <cellStyle name="표준 63 179" xfId="18767"/>
    <cellStyle name="표준 63 18" xfId="18768"/>
    <cellStyle name="표준 63 180" xfId="18769"/>
    <cellStyle name="표준 63 181" xfId="18770"/>
    <cellStyle name="표준 63 182" xfId="18771"/>
    <cellStyle name="표준 63 183" xfId="18772"/>
    <cellStyle name="표준 63 19" xfId="18773"/>
    <cellStyle name="표준 63 2" xfId="18774"/>
    <cellStyle name="표준 63 20" xfId="18775"/>
    <cellStyle name="표준 63 21" xfId="18776"/>
    <cellStyle name="표준 63 22" xfId="18777"/>
    <cellStyle name="표준 63 23" xfId="18778"/>
    <cellStyle name="표준 63 24" xfId="18779"/>
    <cellStyle name="표준 63 25" xfId="18780"/>
    <cellStyle name="표준 63 26" xfId="18781"/>
    <cellStyle name="표준 63 27" xfId="18782"/>
    <cellStyle name="표준 63 28" xfId="18783"/>
    <cellStyle name="표준 63 29" xfId="18784"/>
    <cellStyle name="표준 63 3" xfId="18785"/>
    <cellStyle name="표준 63 30" xfId="18786"/>
    <cellStyle name="표준 63 31" xfId="18787"/>
    <cellStyle name="표준 63 32" xfId="18788"/>
    <cellStyle name="표준 63 33" xfId="18789"/>
    <cellStyle name="표준 63 34" xfId="18790"/>
    <cellStyle name="표준 63 35" xfId="18791"/>
    <cellStyle name="표준 63 36" xfId="18792"/>
    <cellStyle name="표준 63 37" xfId="18793"/>
    <cellStyle name="표준 63 38" xfId="18794"/>
    <cellStyle name="표준 63 39" xfId="18795"/>
    <cellStyle name="표준 63 4" xfId="18796"/>
    <cellStyle name="표준 63 40" xfId="18797"/>
    <cellStyle name="표준 63 41" xfId="18798"/>
    <cellStyle name="표준 63 42" xfId="18799"/>
    <cellStyle name="표준 63 43" xfId="18800"/>
    <cellStyle name="표준 63 44" xfId="18801"/>
    <cellStyle name="표준 63 45" xfId="18802"/>
    <cellStyle name="표준 63 46" xfId="18803"/>
    <cellStyle name="표준 63 47" xfId="18804"/>
    <cellStyle name="표준 63 48" xfId="18805"/>
    <cellStyle name="표준 63 49" xfId="18806"/>
    <cellStyle name="표준 63 5" xfId="18807"/>
    <cellStyle name="표준 63 50" xfId="18808"/>
    <cellStyle name="표준 63 51" xfId="18809"/>
    <cellStyle name="표준 63 52" xfId="18810"/>
    <cellStyle name="표준 63 53" xfId="18811"/>
    <cellStyle name="표준 63 54" xfId="18812"/>
    <cellStyle name="표준 63 55" xfId="18813"/>
    <cellStyle name="표준 63 56" xfId="18814"/>
    <cellStyle name="표준 63 57" xfId="18815"/>
    <cellStyle name="표준 63 58" xfId="18816"/>
    <cellStyle name="표준 63 59" xfId="18817"/>
    <cellStyle name="표준 63 6" xfId="18818"/>
    <cellStyle name="표준 63 60" xfId="18819"/>
    <cellStyle name="표준 63 61" xfId="18820"/>
    <cellStyle name="표준 63 62" xfId="18821"/>
    <cellStyle name="표준 63 63" xfId="18822"/>
    <cellStyle name="표준 63 64" xfId="18823"/>
    <cellStyle name="표준 63 65" xfId="18824"/>
    <cellStyle name="표준 63 66" xfId="18825"/>
    <cellStyle name="표준 63 67" xfId="18826"/>
    <cellStyle name="표준 63 68" xfId="18827"/>
    <cellStyle name="표준 63 69" xfId="18828"/>
    <cellStyle name="표준 63 7" xfId="18829"/>
    <cellStyle name="표준 63 70" xfId="18830"/>
    <cellStyle name="표준 63 71" xfId="18831"/>
    <cellStyle name="표준 63 72" xfId="18832"/>
    <cellStyle name="표준 63 73" xfId="18833"/>
    <cellStyle name="표준 63 74" xfId="18834"/>
    <cellStyle name="표준 63 75" xfId="18835"/>
    <cellStyle name="표준 63 76" xfId="18836"/>
    <cellStyle name="표준 63 77" xfId="18837"/>
    <cellStyle name="표준 63 78" xfId="18838"/>
    <cellStyle name="표준 63 79" xfId="18839"/>
    <cellStyle name="표준 63 8" xfId="18840"/>
    <cellStyle name="표준 63 80" xfId="18841"/>
    <cellStyle name="표준 63 81" xfId="18842"/>
    <cellStyle name="표준 63 82" xfId="18843"/>
    <cellStyle name="표준 63 83" xfId="18844"/>
    <cellStyle name="표준 63 84" xfId="18845"/>
    <cellStyle name="표준 63 85" xfId="18846"/>
    <cellStyle name="표준 63 86" xfId="18847"/>
    <cellStyle name="표준 63 87" xfId="18848"/>
    <cellStyle name="표준 63 88" xfId="18849"/>
    <cellStyle name="표준 63 89" xfId="18850"/>
    <cellStyle name="표준 63 9" xfId="18851"/>
    <cellStyle name="표준 63 90" xfId="18852"/>
    <cellStyle name="표준 63 91" xfId="18853"/>
    <cellStyle name="표준 63 92" xfId="18854"/>
    <cellStyle name="표준 63 93" xfId="18855"/>
    <cellStyle name="표준 63 94" xfId="18856"/>
    <cellStyle name="표준 63 95" xfId="18857"/>
    <cellStyle name="표준 63 96" xfId="18858"/>
    <cellStyle name="표준 63 97" xfId="18859"/>
    <cellStyle name="표준 63 98" xfId="18860"/>
    <cellStyle name="표준 63 99" xfId="18861"/>
    <cellStyle name="표준 64" xfId="18862"/>
    <cellStyle name="표준 64 10" xfId="18863"/>
    <cellStyle name="표준 64 100" xfId="18864"/>
    <cellStyle name="표준 64 101" xfId="18865"/>
    <cellStyle name="표준 64 102" xfId="18866"/>
    <cellStyle name="표준 64 103" xfId="18867"/>
    <cellStyle name="표준 64 104" xfId="18868"/>
    <cellStyle name="표준 64 105" xfId="18869"/>
    <cellStyle name="표준 64 106" xfId="18870"/>
    <cellStyle name="표준 64 107" xfId="18871"/>
    <cellStyle name="표준 64 108" xfId="18872"/>
    <cellStyle name="표준 64 109" xfId="18873"/>
    <cellStyle name="표준 64 11" xfId="18874"/>
    <cellStyle name="표준 64 110" xfId="18875"/>
    <cellStyle name="표준 64 111" xfId="18876"/>
    <cellStyle name="표준 64 112" xfId="18877"/>
    <cellStyle name="표준 64 113" xfId="18878"/>
    <cellStyle name="표준 64 114" xfId="18879"/>
    <cellStyle name="표준 64 115" xfId="18880"/>
    <cellStyle name="표준 64 116" xfId="18881"/>
    <cellStyle name="표준 64 117" xfId="18882"/>
    <cellStyle name="표준 64 118" xfId="18883"/>
    <cellStyle name="표준 64 119" xfId="18884"/>
    <cellStyle name="표준 64 12" xfId="18885"/>
    <cellStyle name="표준 64 120" xfId="18886"/>
    <cellStyle name="표준 64 121" xfId="18887"/>
    <cellStyle name="표준 64 122" xfId="18888"/>
    <cellStyle name="표준 64 123" xfId="18889"/>
    <cellStyle name="표준 64 124" xfId="18890"/>
    <cellStyle name="표준 64 125" xfId="18891"/>
    <cellStyle name="표준 64 126" xfId="18892"/>
    <cellStyle name="표준 64 127" xfId="18893"/>
    <cellStyle name="표준 64 128" xfId="18894"/>
    <cellStyle name="표준 64 129" xfId="18895"/>
    <cellStyle name="표준 64 13" xfId="18896"/>
    <cellStyle name="표준 64 130" xfId="18897"/>
    <cellStyle name="표준 64 131" xfId="18898"/>
    <cellStyle name="표준 64 132" xfId="18899"/>
    <cellStyle name="표준 64 133" xfId="18900"/>
    <cellStyle name="표준 64 134" xfId="18901"/>
    <cellStyle name="표준 64 135" xfId="18902"/>
    <cellStyle name="표준 64 136" xfId="18903"/>
    <cellStyle name="표준 64 137" xfId="18904"/>
    <cellStyle name="표준 64 138" xfId="18905"/>
    <cellStyle name="표준 64 139" xfId="18906"/>
    <cellStyle name="표준 64 14" xfId="18907"/>
    <cellStyle name="표준 64 140" xfId="18908"/>
    <cellStyle name="표준 64 141" xfId="18909"/>
    <cellStyle name="표준 64 142" xfId="18910"/>
    <cellStyle name="표준 64 143" xfId="18911"/>
    <cellStyle name="표준 64 144" xfId="18912"/>
    <cellStyle name="표준 64 145" xfId="18913"/>
    <cellStyle name="표준 64 146" xfId="18914"/>
    <cellStyle name="표준 64 147" xfId="18915"/>
    <cellStyle name="표준 64 148" xfId="18916"/>
    <cellStyle name="표준 64 149" xfId="18917"/>
    <cellStyle name="표준 64 15" xfId="18918"/>
    <cellStyle name="표준 64 150" xfId="18919"/>
    <cellStyle name="표준 64 151" xfId="18920"/>
    <cellStyle name="표준 64 152" xfId="18921"/>
    <cellStyle name="표준 64 153" xfId="18922"/>
    <cellStyle name="표준 64 154" xfId="18923"/>
    <cellStyle name="표준 64 155" xfId="18924"/>
    <cellStyle name="표준 64 156" xfId="18925"/>
    <cellStyle name="표준 64 157" xfId="18926"/>
    <cellStyle name="표준 64 158" xfId="18927"/>
    <cellStyle name="표준 64 159" xfId="18928"/>
    <cellStyle name="표준 64 16" xfId="18929"/>
    <cellStyle name="표준 64 160" xfId="18930"/>
    <cellStyle name="표준 64 161" xfId="18931"/>
    <cellStyle name="표준 64 162" xfId="18932"/>
    <cellStyle name="표준 64 163" xfId="18933"/>
    <cellStyle name="표준 64 164" xfId="18934"/>
    <cellStyle name="표준 64 165" xfId="18935"/>
    <cellStyle name="표준 64 166" xfId="18936"/>
    <cellStyle name="표준 64 167" xfId="18937"/>
    <cellStyle name="표준 64 168" xfId="18938"/>
    <cellStyle name="표준 64 169" xfId="18939"/>
    <cellStyle name="표준 64 17" xfId="18940"/>
    <cellStyle name="표준 64 170" xfId="18941"/>
    <cellStyle name="표준 64 171" xfId="18942"/>
    <cellStyle name="표준 64 172" xfId="18943"/>
    <cellStyle name="표준 64 173" xfId="18944"/>
    <cellStyle name="표준 64 174" xfId="18945"/>
    <cellStyle name="표준 64 175" xfId="18946"/>
    <cellStyle name="표준 64 176" xfId="18947"/>
    <cellStyle name="표준 64 177" xfId="18948"/>
    <cellStyle name="표준 64 178" xfId="18949"/>
    <cellStyle name="표준 64 179" xfId="18950"/>
    <cellStyle name="표준 64 18" xfId="18951"/>
    <cellStyle name="표준 64 180" xfId="18952"/>
    <cellStyle name="표준 64 181" xfId="18953"/>
    <cellStyle name="표준 64 182" xfId="18954"/>
    <cellStyle name="표준 64 183" xfId="18955"/>
    <cellStyle name="표준 64 19" xfId="18956"/>
    <cellStyle name="표준 64 2" xfId="18957"/>
    <cellStyle name="표준 64 20" xfId="18958"/>
    <cellStyle name="표준 64 21" xfId="18959"/>
    <cellStyle name="표준 64 22" xfId="18960"/>
    <cellStyle name="표준 64 23" xfId="18961"/>
    <cellStyle name="표준 64 24" xfId="18962"/>
    <cellStyle name="표준 64 25" xfId="18963"/>
    <cellStyle name="표준 64 26" xfId="18964"/>
    <cellStyle name="표준 64 27" xfId="18965"/>
    <cellStyle name="표준 64 28" xfId="18966"/>
    <cellStyle name="표준 64 29" xfId="18967"/>
    <cellStyle name="표준 64 3" xfId="18968"/>
    <cellStyle name="표준 64 30" xfId="18969"/>
    <cellStyle name="표준 64 31" xfId="18970"/>
    <cellStyle name="표준 64 32" xfId="18971"/>
    <cellStyle name="표준 64 33" xfId="18972"/>
    <cellStyle name="표준 64 34" xfId="18973"/>
    <cellStyle name="표준 64 35" xfId="18974"/>
    <cellStyle name="표준 64 36" xfId="18975"/>
    <cellStyle name="표준 64 37" xfId="18976"/>
    <cellStyle name="표준 64 38" xfId="18977"/>
    <cellStyle name="표준 64 39" xfId="18978"/>
    <cellStyle name="표준 64 4" xfId="18979"/>
    <cellStyle name="표준 64 40" xfId="18980"/>
    <cellStyle name="표준 64 41" xfId="18981"/>
    <cellStyle name="표준 64 42" xfId="18982"/>
    <cellStyle name="표준 64 43" xfId="18983"/>
    <cellStyle name="표준 64 44" xfId="18984"/>
    <cellStyle name="표준 64 45" xfId="18985"/>
    <cellStyle name="표준 64 46" xfId="18986"/>
    <cellStyle name="표준 64 47" xfId="18987"/>
    <cellStyle name="표준 64 48" xfId="18988"/>
    <cellStyle name="표준 64 49" xfId="18989"/>
    <cellStyle name="표준 64 5" xfId="18990"/>
    <cellStyle name="표준 64 50" xfId="18991"/>
    <cellStyle name="표준 64 51" xfId="18992"/>
    <cellStyle name="표준 64 52" xfId="18993"/>
    <cellStyle name="표준 64 53" xfId="18994"/>
    <cellStyle name="표준 64 54" xfId="18995"/>
    <cellStyle name="표준 64 55" xfId="18996"/>
    <cellStyle name="표준 64 56" xfId="18997"/>
    <cellStyle name="표준 64 57" xfId="18998"/>
    <cellStyle name="표준 64 58" xfId="18999"/>
    <cellStyle name="표준 64 59" xfId="19000"/>
    <cellStyle name="표준 64 6" xfId="19001"/>
    <cellStyle name="표준 64 60" xfId="19002"/>
    <cellStyle name="표준 64 61" xfId="19003"/>
    <cellStyle name="표준 64 62" xfId="19004"/>
    <cellStyle name="표준 64 63" xfId="19005"/>
    <cellStyle name="표준 64 64" xfId="19006"/>
    <cellStyle name="표준 64 65" xfId="19007"/>
    <cellStyle name="표준 64 66" xfId="19008"/>
    <cellStyle name="표준 64 67" xfId="19009"/>
    <cellStyle name="표준 64 68" xfId="19010"/>
    <cellStyle name="표준 64 69" xfId="19011"/>
    <cellStyle name="표준 64 7" xfId="19012"/>
    <cellStyle name="표준 64 70" xfId="19013"/>
    <cellStyle name="표준 64 71" xfId="19014"/>
    <cellStyle name="표준 64 72" xfId="19015"/>
    <cellStyle name="표준 64 73" xfId="19016"/>
    <cellStyle name="표준 64 74" xfId="19017"/>
    <cellStyle name="표준 64 75" xfId="19018"/>
    <cellStyle name="표준 64 76" xfId="19019"/>
    <cellStyle name="표준 64 77" xfId="19020"/>
    <cellStyle name="표준 64 78" xfId="19021"/>
    <cellStyle name="표준 64 79" xfId="19022"/>
    <cellStyle name="표준 64 8" xfId="19023"/>
    <cellStyle name="표준 64 80" xfId="19024"/>
    <cellStyle name="표준 64 81" xfId="19025"/>
    <cellStyle name="표준 64 82" xfId="19026"/>
    <cellStyle name="표준 64 83" xfId="19027"/>
    <cellStyle name="표준 64 84" xfId="19028"/>
    <cellStyle name="표준 64 85" xfId="19029"/>
    <cellStyle name="표준 64 86" xfId="19030"/>
    <cellStyle name="표준 64 87" xfId="19031"/>
    <cellStyle name="표준 64 88" xfId="19032"/>
    <cellStyle name="표준 64 89" xfId="19033"/>
    <cellStyle name="표준 64 9" xfId="19034"/>
    <cellStyle name="표준 64 90" xfId="19035"/>
    <cellStyle name="표준 64 91" xfId="19036"/>
    <cellStyle name="표준 64 92" xfId="19037"/>
    <cellStyle name="표준 64 93" xfId="19038"/>
    <cellStyle name="표준 64 94" xfId="19039"/>
    <cellStyle name="표준 64 95" xfId="19040"/>
    <cellStyle name="표준 64 96" xfId="19041"/>
    <cellStyle name="표준 64 97" xfId="19042"/>
    <cellStyle name="표준 64 98" xfId="19043"/>
    <cellStyle name="표준 64 99" xfId="19044"/>
    <cellStyle name="표준 65" xfId="19045"/>
    <cellStyle name="표준 65 10" xfId="19046"/>
    <cellStyle name="표준 65 100" xfId="19047"/>
    <cellStyle name="표준 65 101" xfId="19048"/>
    <cellStyle name="표준 65 102" xfId="19049"/>
    <cellStyle name="표준 65 103" xfId="19050"/>
    <cellStyle name="표준 65 104" xfId="19051"/>
    <cellStyle name="표준 65 105" xfId="19052"/>
    <cellStyle name="표준 65 106" xfId="19053"/>
    <cellStyle name="표준 65 107" xfId="19054"/>
    <cellStyle name="표준 65 108" xfId="19055"/>
    <cellStyle name="표준 65 109" xfId="19056"/>
    <cellStyle name="표준 65 11" xfId="19057"/>
    <cellStyle name="표준 65 110" xfId="19058"/>
    <cellStyle name="표준 65 111" xfId="19059"/>
    <cellStyle name="표준 65 112" xfId="19060"/>
    <cellStyle name="표준 65 113" xfId="19061"/>
    <cellStyle name="표준 65 114" xfId="19062"/>
    <cellStyle name="표준 65 115" xfId="19063"/>
    <cellStyle name="표준 65 116" xfId="19064"/>
    <cellStyle name="표준 65 117" xfId="19065"/>
    <cellStyle name="표준 65 118" xfId="19066"/>
    <cellStyle name="표준 65 119" xfId="19067"/>
    <cellStyle name="표준 65 12" xfId="19068"/>
    <cellStyle name="표준 65 120" xfId="19069"/>
    <cellStyle name="표준 65 121" xfId="19070"/>
    <cellStyle name="표준 65 122" xfId="19071"/>
    <cellStyle name="표준 65 123" xfId="19072"/>
    <cellStyle name="표준 65 124" xfId="19073"/>
    <cellStyle name="표준 65 125" xfId="19074"/>
    <cellStyle name="표준 65 126" xfId="19075"/>
    <cellStyle name="표준 65 127" xfId="19076"/>
    <cellStyle name="표준 65 128" xfId="19077"/>
    <cellStyle name="표준 65 129" xfId="19078"/>
    <cellStyle name="표준 65 13" xfId="19079"/>
    <cellStyle name="표준 65 130" xfId="19080"/>
    <cellStyle name="표준 65 131" xfId="19081"/>
    <cellStyle name="표준 65 132" xfId="19082"/>
    <cellStyle name="표준 65 133" xfId="19083"/>
    <cellStyle name="표준 65 134" xfId="19084"/>
    <cellStyle name="표준 65 135" xfId="19085"/>
    <cellStyle name="표준 65 136" xfId="19086"/>
    <cellStyle name="표준 65 137" xfId="19087"/>
    <cellStyle name="표준 65 138" xfId="19088"/>
    <cellStyle name="표준 65 139" xfId="19089"/>
    <cellStyle name="표준 65 14" xfId="19090"/>
    <cellStyle name="표준 65 140" xfId="19091"/>
    <cellStyle name="표준 65 141" xfId="19092"/>
    <cellStyle name="표준 65 142" xfId="19093"/>
    <cellStyle name="표준 65 143" xfId="19094"/>
    <cellStyle name="표준 65 144" xfId="19095"/>
    <cellStyle name="표준 65 145" xfId="19096"/>
    <cellStyle name="표준 65 146" xfId="19097"/>
    <cellStyle name="표준 65 147" xfId="19098"/>
    <cellStyle name="표준 65 148" xfId="19099"/>
    <cellStyle name="표준 65 149" xfId="19100"/>
    <cellStyle name="표준 65 15" xfId="19101"/>
    <cellStyle name="표준 65 150" xfId="19102"/>
    <cellStyle name="표준 65 151" xfId="19103"/>
    <cellStyle name="표준 65 152" xfId="19104"/>
    <cellStyle name="표준 65 153" xfId="19105"/>
    <cellStyle name="표준 65 154" xfId="19106"/>
    <cellStyle name="표준 65 155" xfId="19107"/>
    <cellStyle name="표준 65 156" xfId="19108"/>
    <cellStyle name="표준 65 157" xfId="19109"/>
    <cellStyle name="표준 65 158" xfId="19110"/>
    <cellStyle name="표준 65 159" xfId="19111"/>
    <cellStyle name="표준 65 16" xfId="19112"/>
    <cellStyle name="표준 65 160" xfId="19113"/>
    <cellStyle name="표준 65 161" xfId="19114"/>
    <cellStyle name="표준 65 162" xfId="19115"/>
    <cellStyle name="표준 65 163" xfId="19116"/>
    <cellStyle name="표준 65 164" xfId="19117"/>
    <cellStyle name="표준 65 165" xfId="19118"/>
    <cellStyle name="표준 65 166" xfId="19119"/>
    <cellStyle name="표준 65 167" xfId="19120"/>
    <cellStyle name="표준 65 168" xfId="19121"/>
    <cellStyle name="표준 65 169" xfId="19122"/>
    <cellStyle name="표준 65 17" xfId="19123"/>
    <cellStyle name="표준 65 170" xfId="19124"/>
    <cellStyle name="표준 65 171" xfId="19125"/>
    <cellStyle name="표준 65 172" xfId="19126"/>
    <cellStyle name="표준 65 173" xfId="19127"/>
    <cellStyle name="표준 65 174" xfId="19128"/>
    <cellStyle name="표준 65 175" xfId="19129"/>
    <cellStyle name="표준 65 176" xfId="19130"/>
    <cellStyle name="표준 65 177" xfId="19131"/>
    <cellStyle name="표준 65 178" xfId="19132"/>
    <cellStyle name="표준 65 179" xfId="19133"/>
    <cellStyle name="표준 65 18" xfId="19134"/>
    <cellStyle name="표준 65 180" xfId="19135"/>
    <cellStyle name="표준 65 181" xfId="19136"/>
    <cellStyle name="표준 65 182" xfId="19137"/>
    <cellStyle name="표준 65 183" xfId="19138"/>
    <cellStyle name="표준 65 19" xfId="19139"/>
    <cellStyle name="표준 65 2" xfId="19140"/>
    <cellStyle name="표준 65 20" xfId="19141"/>
    <cellStyle name="표준 65 21" xfId="19142"/>
    <cellStyle name="표준 65 22" xfId="19143"/>
    <cellStyle name="표준 65 23" xfId="19144"/>
    <cellStyle name="표준 65 24" xfId="19145"/>
    <cellStyle name="표준 65 25" xfId="19146"/>
    <cellStyle name="표준 65 26" xfId="19147"/>
    <cellStyle name="표준 65 27" xfId="19148"/>
    <cellStyle name="표준 65 28" xfId="19149"/>
    <cellStyle name="표준 65 29" xfId="19150"/>
    <cellStyle name="표준 65 3" xfId="19151"/>
    <cellStyle name="표준 65 30" xfId="19152"/>
    <cellStyle name="표준 65 31" xfId="19153"/>
    <cellStyle name="표준 65 32" xfId="19154"/>
    <cellStyle name="표준 65 33" xfId="19155"/>
    <cellStyle name="표준 65 34" xfId="19156"/>
    <cellStyle name="표준 65 35" xfId="19157"/>
    <cellStyle name="표준 65 36" xfId="19158"/>
    <cellStyle name="표준 65 37" xfId="19159"/>
    <cellStyle name="표준 65 38" xfId="19160"/>
    <cellStyle name="표준 65 39" xfId="19161"/>
    <cellStyle name="표준 65 4" xfId="19162"/>
    <cellStyle name="표준 65 40" xfId="19163"/>
    <cellStyle name="표준 65 41" xfId="19164"/>
    <cellStyle name="표준 65 42" xfId="19165"/>
    <cellStyle name="표준 65 43" xfId="19166"/>
    <cellStyle name="표준 65 44" xfId="19167"/>
    <cellStyle name="표준 65 45" xfId="19168"/>
    <cellStyle name="표준 65 46" xfId="19169"/>
    <cellStyle name="표준 65 47" xfId="19170"/>
    <cellStyle name="표준 65 48" xfId="19171"/>
    <cellStyle name="표준 65 49" xfId="19172"/>
    <cellStyle name="표준 65 5" xfId="19173"/>
    <cellStyle name="표준 65 50" xfId="19174"/>
    <cellStyle name="표준 65 51" xfId="19175"/>
    <cellStyle name="표준 65 52" xfId="19176"/>
    <cellStyle name="표준 65 53" xfId="19177"/>
    <cellStyle name="표준 65 54" xfId="19178"/>
    <cellStyle name="표준 65 55" xfId="19179"/>
    <cellStyle name="표준 65 56" xfId="19180"/>
    <cellStyle name="표준 65 57" xfId="19181"/>
    <cellStyle name="표준 65 58" xfId="19182"/>
    <cellStyle name="표준 65 59" xfId="19183"/>
    <cellStyle name="표준 65 6" xfId="19184"/>
    <cellStyle name="표준 65 60" xfId="19185"/>
    <cellStyle name="표준 65 61" xfId="19186"/>
    <cellStyle name="표준 65 62" xfId="19187"/>
    <cellStyle name="표준 65 63" xfId="19188"/>
    <cellStyle name="표준 65 64" xfId="19189"/>
    <cellStyle name="표준 65 65" xfId="19190"/>
    <cellStyle name="표준 65 66" xfId="19191"/>
    <cellStyle name="표준 65 67" xfId="19192"/>
    <cellStyle name="표준 65 68" xfId="19193"/>
    <cellStyle name="표준 65 69" xfId="19194"/>
    <cellStyle name="표준 65 7" xfId="19195"/>
    <cellStyle name="표준 65 70" xfId="19196"/>
    <cellStyle name="표준 65 71" xfId="19197"/>
    <cellStyle name="표준 65 72" xfId="19198"/>
    <cellStyle name="표준 65 73" xfId="19199"/>
    <cellStyle name="표준 65 74" xfId="19200"/>
    <cellStyle name="표준 65 75" xfId="19201"/>
    <cellStyle name="표준 65 76" xfId="19202"/>
    <cellStyle name="표준 65 77" xfId="19203"/>
    <cellStyle name="표준 65 78" xfId="19204"/>
    <cellStyle name="표준 65 79" xfId="19205"/>
    <cellStyle name="표준 65 8" xfId="19206"/>
    <cellStyle name="표준 65 80" xfId="19207"/>
    <cellStyle name="표준 65 81" xfId="19208"/>
    <cellStyle name="표준 65 82" xfId="19209"/>
    <cellStyle name="표준 65 83" xfId="19210"/>
    <cellStyle name="표준 65 84" xfId="19211"/>
    <cellStyle name="표준 65 85" xfId="19212"/>
    <cellStyle name="표준 65 86" xfId="19213"/>
    <cellStyle name="표준 65 87" xfId="19214"/>
    <cellStyle name="표준 65 88" xfId="19215"/>
    <cellStyle name="표준 65 89" xfId="19216"/>
    <cellStyle name="표준 65 9" xfId="19217"/>
    <cellStyle name="표준 65 90" xfId="19218"/>
    <cellStyle name="표준 65 91" xfId="19219"/>
    <cellStyle name="표준 65 92" xfId="19220"/>
    <cellStyle name="표준 65 93" xfId="19221"/>
    <cellStyle name="표준 65 94" xfId="19222"/>
    <cellStyle name="표준 65 95" xfId="19223"/>
    <cellStyle name="표준 65 96" xfId="19224"/>
    <cellStyle name="표준 65 97" xfId="19225"/>
    <cellStyle name="표준 65 98" xfId="19226"/>
    <cellStyle name="표준 65 99" xfId="19227"/>
    <cellStyle name="표준 66" xfId="19228"/>
    <cellStyle name="표준 66 10" xfId="19229"/>
    <cellStyle name="표준 66 100" xfId="19230"/>
    <cellStyle name="표준 66 101" xfId="19231"/>
    <cellStyle name="표준 66 102" xfId="19232"/>
    <cellStyle name="표준 66 103" xfId="19233"/>
    <cellStyle name="표준 66 104" xfId="19234"/>
    <cellStyle name="표준 66 105" xfId="19235"/>
    <cellStyle name="표준 66 106" xfId="19236"/>
    <cellStyle name="표준 66 107" xfId="19237"/>
    <cellStyle name="표준 66 108" xfId="19238"/>
    <cellStyle name="표준 66 109" xfId="19239"/>
    <cellStyle name="표준 66 11" xfId="19240"/>
    <cellStyle name="표준 66 110" xfId="19241"/>
    <cellStyle name="표준 66 111" xfId="19242"/>
    <cellStyle name="표준 66 112" xfId="19243"/>
    <cellStyle name="표준 66 113" xfId="19244"/>
    <cellStyle name="표준 66 114" xfId="19245"/>
    <cellStyle name="표준 66 115" xfId="19246"/>
    <cellStyle name="표준 66 116" xfId="19247"/>
    <cellStyle name="표준 66 117" xfId="19248"/>
    <cellStyle name="표준 66 118" xfId="19249"/>
    <cellStyle name="표준 66 119" xfId="19250"/>
    <cellStyle name="표준 66 12" xfId="19251"/>
    <cellStyle name="표준 66 120" xfId="19252"/>
    <cellStyle name="표준 66 121" xfId="19253"/>
    <cellStyle name="표준 66 122" xfId="19254"/>
    <cellStyle name="표준 66 123" xfId="19255"/>
    <cellStyle name="표준 66 124" xfId="19256"/>
    <cellStyle name="표준 66 125" xfId="19257"/>
    <cellStyle name="표준 66 126" xfId="19258"/>
    <cellStyle name="표준 66 127" xfId="19259"/>
    <cellStyle name="표준 66 128" xfId="19260"/>
    <cellStyle name="표준 66 129" xfId="19261"/>
    <cellStyle name="표준 66 13" xfId="19262"/>
    <cellStyle name="표준 66 130" xfId="19263"/>
    <cellStyle name="표준 66 131" xfId="19264"/>
    <cellStyle name="표준 66 132" xfId="19265"/>
    <cellStyle name="표준 66 133" xfId="19266"/>
    <cellStyle name="표준 66 134" xfId="19267"/>
    <cellStyle name="표준 66 135" xfId="19268"/>
    <cellStyle name="표준 66 136" xfId="19269"/>
    <cellStyle name="표준 66 137" xfId="19270"/>
    <cellStyle name="표준 66 138" xfId="19271"/>
    <cellStyle name="표준 66 139" xfId="19272"/>
    <cellStyle name="표준 66 14" xfId="19273"/>
    <cellStyle name="표준 66 140" xfId="19274"/>
    <cellStyle name="표준 66 141" xfId="19275"/>
    <cellStyle name="표준 66 142" xfId="19276"/>
    <cellStyle name="표준 66 143" xfId="19277"/>
    <cellStyle name="표준 66 144" xfId="19278"/>
    <cellStyle name="표준 66 145" xfId="19279"/>
    <cellStyle name="표준 66 146" xfId="19280"/>
    <cellStyle name="표준 66 147" xfId="19281"/>
    <cellStyle name="표준 66 148" xfId="19282"/>
    <cellStyle name="표준 66 149" xfId="19283"/>
    <cellStyle name="표준 66 15" xfId="19284"/>
    <cellStyle name="표준 66 150" xfId="19285"/>
    <cellStyle name="표준 66 151" xfId="19286"/>
    <cellStyle name="표준 66 152" xfId="19287"/>
    <cellStyle name="표준 66 153" xfId="19288"/>
    <cellStyle name="표준 66 154" xfId="19289"/>
    <cellStyle name="표준 66 155" xfId="19290"/>
    <cellStyle name="표준 66 156" xfId="19291"/>
    <cellStyle name="표준 66 157" xfId="19292"/>
    <cellStyle name="표준 66 158" xfId="19293"/>
    <cellStyle name="표준 66 159" xfId="19294"/>
    <cellStyle name="표준 66 16" xfId="19295"/>
    <cellStyle name="표준 66 160" xfId="19296"/>
    <cellStyle name="표준 66 161" xfId="19297"/>
    <cellStyle name="표준 66 162" xfId="19298"/>
    <cellStyle name="표준 66 163" xfId="19299"/>
    <cellStyle name="표준 66 164" xfId="19300"/>
    <cellStyle name="표준 66 165" xfId="19301"/>
    <cellStyle name="표준 66 166" xfId="19302"/>
    <cellStyle name="표준 66 167" xfId="19303"/>
    <cellStyle name="표준 66 168" xfId="19304"/>
    <cellStyle name="표준 66 169" xfId="19305"/>
    <cellStyle name="표준 66 17" xfId="19306"/>
    <cellStyle name="표준 66 170" xfId="19307"/>
    <cellStyle name="표준 66 171" xfId="19308"/>
    <cellStyle name="표준 66 172" xfId="19309"/>
    <cellStyle name="표준 66 173" xfId="19310"/>
    <cellStyle name="표준 66 174" xfId="19311"/>
    <cellStyle name="표준 66 175" xfId="19312"/>
    <cellStyle name="표준 66 176" xfId="19313"/>
    <cellStyle name="표준 66 177" xfId="19314"/>
    <cellStyle name="표준 66 178" xfId="19315"/>
    <cellStyle name="표준 66 179" xfId="19316"/>
    <cellStyle name="표준 66 18" xfId="19317"/>
    <cellStyle name="표준 66 180" xfId="19318"/>
    <cellStyle name="표준 66 181" xfId="19319"/>
    <cellStyle name="표준 66 182" xfId="19320"/>
    <cellStyle name="표준 66 183" xfId="19321"/>
    <cellStyle name="표준 66 19" xfId="19322"/>
    <cellStyle name="표준 66 2" xfId="19323"/>
    <cellStyle name="표준 66 20" xfId="19324"/>
    <cellStyle name="표준 66 21" xfId="19325"/>
    <cellStyle name="표준 66 22" xfId="19326"/>
    <cellStyle name="표준 66 23" xfId="19327"/>
    <cellStyle name="표준 66 24" xfId="19328"/>
    <cellStyle name="표준 66 25" xfId="19329"/>
    <cellStyle name="표준 66 26" xfId="19330"/>
    <cellStyle name="표준 66 27" xfId="19331"/>
    <cellStyle name="표준 66 28" xfId="19332"/>
    <cellStyle name="표준 66 29" xfId="19333"/>
    <cellStyle name="표준 66 3" xfId="19334"/>
    <cellStyle name="표준 66 30" xfId="19335"/>
    <cellStyle name="표준 66 31" xfId="19336"/>
    <cellStyle name="표준 66 32" xfId="19337"/>
    <cellStyle name="표준 66 33" xfId="19338"/>
    <cellStyle name="표준 66 34" xfId="19339"/>
    <cellStyle name="표준 66 35" xfId="19340"/>
    <cellStyle name="표준 66 36" xfId="19341"/>
    <cellStyle name="표준 66 37" xfId="19342"/>
    <cellStyle name="표준 66 38" xfId="19343"/>
    <cellStyle name="표준 66 39" xfId="19344"/>
    <cellStyle name="표준 66 4" xfId="19345"/>
    <cellStyle name="표준 66 40" xfId="19346"/>
    <cellStyle name="표준 66 41" xfId="19347"/>
    <cellStyle name="표준 66 42" xfId="19348"/>
    <cellStyle name="표준 66 43" xfId="19349"/>
    <cellStyle name="표준 66 44" xfId="19350"/>
    <cellStyle name="표준 66 45" xfId="19351"/>
    <cellStyle name="표준 66 46" xfId="19352"/>
    <cellStyle name="표준 66 47" xfId="19353"/>
    <cellStyle name="표준 66 48" xfId="19354"/>
    <cellStyle name="표준 66 49" xfId="19355"/>
    <cellStyle name="표준 66 5" xfId="19356"/>
    <cellStyle name="표준 66 50" xfId="19357"/>
    <cellStyle name="표준 66 51" xfId="19358"/>
    <cellStyle name="표준 66 52" xfId="19359"/>
    <cellStyle name="표준 66 53" xfId="19360"/>
    <cellStyle name="표준 66 54" xfId="19361"/>
    <cellStyle name="표준 66 55" xfId="19362"/>
    <cellStyle name="표준 66 56" xfId="19363"/>
    <cellStyle name="표준 66 57" xfId="19364"/>
    <cellStyle name="표준 66 58" xfId="19365"/>
    <cellStyle name="표준 66 59" xfId="19366"/>
    <cellStyle name="표준 66 6" xfId="19367"/>
    <cellStyle name="표준 66 60" xfId="19368"/>
    <cellStyle name="표준 66 61" xfId="19369"/>
    <cellStyle name="표준 66 62" xfId="19370"/>
    <cellStyle name="표준 66 63" xfId="19371"/>
    <cellStyle name="표준 66 64" xfId="19372"/>
    <cellStyle name="표준 66 65" xfId="19373"/>
    <cellStyle name="표준 66 66" xfId="19374"/>
    <cellStyle name="표준 66 67" xfId="19375"/>
    <cellStyle name="표준 66 68" xfId="19376"/>
    <cellStyle name="표준 66 69" xfId="19377"/>
    <cellStyle name="표준 66 7" xfId="19378"/>
    <cellStyle name="표준 66 70" xfId="19379"/>
    <cellStyle name="표준 66 71" xfId="19380"/>
    <cellStyle name="표준 66 72" xfId="19381"/>
    <cellStyle name="표준 66 73" xfId="19382"/>
    <cellStyle name="표준 66 74" xfId="19383"/>
    <cellStyle name="표준 66 75" xfId="19384"/>
    <cellStyle name="표준 66 76" xfId="19385"/>
    <cellStyle name="표준 66 77" xfId="19386"/>
    <cellStyle name="표준 66 78" xfId="19387"/>
    <cellStyle name="표준 66 79" xfId="19388"/>
    <cellStyle name="표준 66 8" xfId="19389"/>
    <cellStyle name="표준 66 80" xfId="19390"/>
    <cellStyle name="표준 66 81" xfId="19391"/>
    <cellStyle name="표준 66 82" xfId="19392"/>
    <cellStyle name="표준 66 83" xfId="19393"/>
    <cellStyle name="표준 66 84" xfId="19394"/>
    <cellStyle name="표준 66 85" xfId="19395"/>
    <cellStyle name="표준 66 86" xfId="19396"/>
    <cellStyle name="표준 66 87" xfId="19397"/>
    <cellStyle name="표준 66 88" xfId="19398"/>
    <cellStyle name="표준 66 89" xfId="19399"/>
    <cellStyle name="표준 66 9" xfId="19400"/>
    <cellStyle name="표준 66 90" xfId="19401"/>
    <cellStyle name="표준 66 91" xfId="19402"/>
    <cellStyle name="표준 66 92" xfId="19403"/>
    <cellStyle name="표준 66 93" xfId="19404"/>
    <cellStyle name="표준 66 94" xfId="19405"/>
    <cellStyle name="표준 66 95" xfId="19406"/>
    <cellStyle name="표준 66 96" xfId="19407"/>
    <cellStyle name="표준 66 97" xfId="19408"/>
    <cellStyle name="표준 66 98" xfId="19409"/>
    <cellStyle name="표준 66 99" xfId="19410"/>
    <cellStyle name="표준 67" xfId="19411"/>
    <cellStyle name="표준 67 10" xfId="19412"/>
    <cellStyle name="표준 67 100" xfId="19413"/>
    <cellStyle name="표준 67 101" xfId="19414"/>
    <cellStyle name="표준 67 102" xfId="19415"/>
    <cellStyle name="표준 67 103" xfId="19416"/>
    <cellStyle name="표준 67 104" xfId="19417"/>
    <cellStyle name="표준 67 105" xfId="19418"/>
    <cellStyle name="표준 67 106" xfId="19419"/>
    <cellStyle name="표준 67 107" xfId="19420"/>
    <cellStyle name="표준 67 108" xfId="19421"/>
    <cellStyle name="표준 67 109" xfId="19422"/>
    <cellStyle name="표준 67 11" xfId="19423"/>
    <cellStyle name="표준 67 110" xfId="19424"/>
    <cellStyle name="표준 67 111" xfId="19425"/>
    <cellStyle name="표준 67 112" xfId="19426"/>
    <cellStyle name="표준 67 113" xfId="19427"/>
    <cellStyle name="표준 67 114" xfId="19428"/>
    <cellStyle name="표준 67 115" xfId="19429"/>
    <cellStyle name="표준 67 116" xfId="19430"/>
    <cellStyle name="표준 67 117" xfId="19431"/>
    <cellStyle name="표준 67 118" xfId="19432"/>
    <cellStyle name="표준 67 119" xfId="19433"/>
    <cellStyle name="표준 67 12" xfId="19434"/>
    <cellStyle name="표준 67 120" xfId="19435"/>
    <cellStyle name="표준 67 121" xfId="19436"/>
    <cellStyle name="표준 67 122" xfId="19437"/>
    <cellStyle name="표준 67 123" xfId="19438"/>
    <cellStyle name="표준 67 124" xfId="19439"/>
    <cellStyle name="표준 67 125" xfId="19440"/>
    <cellStyle name="표준 67 126" xfId="19441"/>
    <cellStyle name="표준 67 127" xfId="19442"/>
    <cellStyle name="표준 67 128" xfId="19443"/>
    <cellStyle name="표준 67 129" xfId="19444"/>
    <cellStyle name="표준 67 13" xfId="19445"/>
    <cellStyle name="표준 67 130" xfId="19446"/>
    <cellStyle name="표준 67 131" xfId="19447"/>
    <cellStyle name="표준 67 132" xfId="19448"/>
    <cellStyle name="표준 67 133" xfId="19449"/>
    <cellStyle name="표준 67 134" xfId="19450"/>
    <cellStyle name="표준 67 135" xfId="19451"/>
    <cellStyle name="표준 67 136" xfId="19452"/>
    <cellStyle name="표준 67 137" xfId="19453"/>
    <cellStyle name="표준 67 138" xfId="19454"/>
    <cellStyle name="표준 67 139" xfId="19455"/>
    <cellStyle name="표준 67 14" xfId="19456"/>
    <cellStyle name="표준 67 140" xfId="19457"/>
    <cellStyle name="표준 67 141" xfId="19458"/>
    <cellStyle name="표준 67 142" xfId="19459"/>
    <cellStyle name="표준 67 143" xfId="19460"/>
    <cellStyle name="표준 67 144" xfId="19461"/>
    <cellStyle name="표준 67 145" xfId="19462"/>
    <cellStyle name="표준 67 146" xfId="19463"/>
    <cellStyle name="표준 67 147" xfId="19464"/>
    <cellStyle name="표준 67 148" xfId="19465"/>
    <cellStyle name="표준 67 149" xfId="19466"/>
    <cellStyle name="표준 67 15" xfId="19467"/>
    <cellStyle name="표준 67 150" xfId="19468"/>
    <cellStyle name="표준 67 151" xfId="19469"/>
    <cellStyle name="표준 67 152" xfId="19470"/>
    <cellStyle name="표준 67 153" xfId="19471"/>
    <cellStyle name="표준 67 154" xfId="19472"/>
    <cellStyle name="표준 67 155" xfId="19473"/>
    <cellStyle name="표준 67 156" xfId="19474"/>
    <cellStyle name="표준 67 157" xfId="19475"/>
    <cellStyle name="표준 67 158" xfId="19476"/>
    <cellStyle name="표준 67 159" xfId="19477"/>
    <cellStyle name="표준 67 16" xfId="19478"/>
    <cellStyle name="표준 67 160" xfId="19479"/>
    <cellStyle name="표준 67 161" xfId="19480"/>
    <cellStyle name="표준 67 162" xfId="19481"/>
    <cellStyle name="표준 67 163" xfId="19482"/>
    <cellStyle name="표준 67 164" xfId="19483"/>
    <cellStyle name="표준 67 165" xfId="19484"/>
    <cellStyle name="표준 67 166" xfId="19485"/>
    <cellStyle name="표준 67 167" xfId="19486"/>
    <cellStyle name="표준 67 168" xfId="19487"/>
    <cellStyle name="표준 67 169" xfId="19488"/>
    <cellStyle name="표준 67 17" xfId="19489"/>
    <cellStyle name="표준 67 170" xfId="19490"/>
    <cellStyle name="표준 67 171" xfId="19491"/>
    <cellStyle name="표준 67 172" xfId="19492"/>
    <cellStyle name="표준 67 173" xfId="19493"/>
    <cellStyle name="표준 67 174" xfId="19494"/>
    <cellStyle name="표준 67 175" xfId="19495"/>
    <cellStyle name="표준 67 176" xfId="19496"/>
    <cellStyle name="표준 67 177" xfId="19497"/>
    <cellStyle name="표준 67 178" xfId="19498"/>
    <cellStyle name="표준 67 179" xfId="19499"/>
    <cellStyle name="표준 67 18" xfId="19500"/>
    <cellStyle name="표준 67 180" xfId="19501"/>
    <cellStyle name="표준 67 181" xfId="19502"/>
    <cellStyle name="표준 67 182" xfId="19503"/>
    <cellStyle name="표준 67 183" xfId="19504"/>
    <cellStyle name="표준 67 19" xfId="19505"/>
    <cellStyle name="표준 67 2" xfId="19506"/>
    <cellStyle name="표준 67 20" xfId="19507"/>
    <cellStyle name="표준 67 21" xfId="19508"/>
    <cellStyle name="표준 67 22" xfId="19509"/>
    <cellStyle name="표준 67 23" xfId="19510"/>
    <cellStyle name="표준 67 24" xfId="19511"/>
    <cellStyle name="표준 67 25" xfId="19512"/>
    <cellStyle name="표준 67 26" xfId="19513"/>
    <cellStyle name="표준 67 27" xfId="19514"/>
    <cellStyle name="표준 67 28" xfId="19515"/>
    <cellStyle name="표준 67 29" xfId="19516"/>
    <cellStyle name="표준 67 3" xfId="19517"/>
    <cellStyle name="표준 67 30" xfId="19518"/>
    <cellStyle name="표준 67 31" xfId="19519"/>
    <cellStyle name="표준 67 32" xfId="19520"/>
    <cellStyle name="표준 67 33" xfId="19521"/>
    <cellStyle name="표준 67 34" xfId="19522"/>
    <cellStyle name="표준 67 35" xfId="19523"/>
    <cellStyle name="표준 67 36" xfId="19524"/>
    <cellStyle name="표준 67 37" xfId="19525"/>
    <cellStyle name="표준 67 38" xfId="19526"/>
    <cellStyle name="표준 67 39" xfId="19527"/>
    <cellStyle name="표준 67 4" xfId="19528"/>
    <cellStyle name="표준 67 40" xfId="19529"/>
    <cellStyle name="표준 67 41" xfId="19530"/>
    <cellStyle name="표준 67 42" xfId="19531"/>
    <cellStyle name="표준 67 43" xfId="19532"/>
    <cellStyle name="표준 67 44" xfId="19533"/>
    <cellStyle name="표준 67 45" xfId="19534"/>
    <cellStyle name="표준 67 46" xfId="19535"/>
    <cellStyle name="표준 67 47" xfId="19536"/>
    <cellStyle name="표준 67 48" xfId="19537"/>
    <cellStyle name="표준 67 49" xfId="19538"/>
    <cellStyle name="표준 67 5" xfId="19539"/>
    <cellStyle name="표준 67 50" xfId="19540"/>
    <cellStyle name="표준 67 51" xfId="19541"/>
    <cellStyle name="표준 67 52" xfId="19542"/>
    <cellStyle name="표준 67 53" xfId="19543"/>
    <cellStyle name="표준 67 54" xfId="19544"/>
    <cellStyle name="표준 67 55" xfId="19545"/>
    <cellStyle name="표준 67 56" xfId="19546"/>
    <cellStyle name="표준 67 57" xfId="19547"/>
    <cellStyle name="표준 67 58" xfId="19548"/>
    <cellStyle name="표준 67 59" xfId="19549"/>
    <cellStyle name="표준 67 6" xfId="19550"/>
    <cellStyle name="표준 67 60" xfId="19551"/>
    <cellStyle name="표준 67 61" xfId="19552"/>
    <cellStyle name="표준 67 62" xfId="19553"/>
    <cellStyle name="표준 67 63" xfId="19554"/>
    <cellStyle name="표준 67 64" xfId="19555"/>
    <cellStyle name="표준 67 65" xfId="19556"/>
    <cellStyle name="표준 67 66" xfId="19557"/>
    <cellStyle name="표준 67 67" xfId="19558"/>
    <cellStyle name="표준 67 68" xfId="19559"/>
    <cellStyle name="표준 67 69" xfId="19560"/>
    <cellStyle name="표준 67 7" xfId="19561"/>
    <cellStyle name="표준 67 70" xfId="19562"/>
    <cellStyle name="표준 67 71" xfId="19563"/>
    <cellStyle name="표준 67 72" xfId="19564"/>
    <cellStyle name="표준 67 73" xfId="19565"/>
    <cellStyle name="표준 67 74" xfId="19566"/>
    <cellStyle name="표준 67 75" xfId="19567"/>
    <cellStyle name="표준 67 76" xfId="19568"/>
    <cellStyle name="표준 67 77" xfId="19569"/>
    <cellStyle name="표준 67 78" xfId="19570"/>
    <cellStyle name="표준 67 79" xfId="19571"/>
    <cellStyle name="표준 67 8" xfId="19572"/>
    <cellStyle name="표준 67 80" xfId="19573"/>
    <cellStyle name="표준 67 81" xfId="19574"/>
    <cellStyle name="표준 67 82" xfId="19575"/>
    <cellStyle name="표준 67 83" xfId="19576"/>
    <cellStyle name="표준 67 84" xfId="19577"/>
    <cellStyle name="표준 67 85" xfId="19578"/>
    <cellStyle name="표준 67 86" xfId="19579"/>
    <cellStyle name="표준 67 87" xfId="19580"/>
    <cellStyle name="표준 67 88" xfId="19581"/>
    <cellStyle name="표준 67 89" xfId="19582"/>
    <cellStyle name="표준 67 9" xfId="19583"/>
    <cellStyle name="표준 67 90" xfId="19584"/>
    <cellStyle name="표준 67 91" xfId="19585"/>
    <cellStyle name="표준 67 92" xfId="19586"/>
    <cellStyle name="표준 67 93" xfId="19587"/>
    <cellStyle name="표준 67 94" xfId="19588"/>
    <cellStyle name="표준 67 95" xfId="19589"/>
    <cellStyle name="표준 67 96" xfId="19590"/>
    <cellStyle name="표준 67 97" xfId="19591"/>
    <cellStyle name="표준 67 98" xfId="19592"/>
    <cellStyle name="표준 67 99" xfId="19593"/>
    <cellStyle name="표준 68" xfId="19594"/>
    <cellStyle name="표준 68 10" xfId="19595"/>
    <cellStyle name="표준 68 100" xfId="19596"/>
    <cellStyle name="표준 68 101" xfId="19597"/>
    <cellStyle name="표준 68 102" xfId="19598"/>
    <cellStyle name="표준 68 103" xfId="19599"/>
    <cellStyle name="표준 68 104" xfId="19600"/>
    <cellStyle name="표준 68 105" xfId="19601"/>
    <cellStyle name="표준 68 106" xfId="19602"/>
    <cellStyle name="표준 68 107" xfId="19603"/>
    <cellStyle name="표준 68 108" xfId="19604"/>
    <cellStyle name="표준 68 109" xfId="19605"/>
    <cellStyle name="표준 68 11" xfId="19606"/>
    <cellStyle name="표준 68 110" xfId="19607"/>
    <cellStyle name="표준 68 111" xfId="19608"/>
    <cellStyle name="표준 68 112" xfId="19609"/>
    <cellStyle name="표준 68 113" xfId="19610"/>
    <cellStyle name="표준 68 114" xfId="19611"/>
    <cellStyle name="표준 68 115" xfId="19612"/>
    <cellStyle name="표준 68 116" xfId="19613"/>
    <cellStyle name="표준 68 117" xfId="19614"/>
    <cellStyle name="표준 68 118" xfId="19615"/>
    <cellStyle name="표준 68 119" xfId="19616"/>
    <cellStyle name="표준 68 12" xfId="19617"/>
    <cellStyle name="표준 68 120" xfId="19618"/>
    <cellStyle name="표준 68 121" xfId="19619"/>
    <cellStyle name="표준 68 122" xfId="19620"/>
    <cellStyle name="표준 68 123" xfId="19621"/>
    <cellStyle name="표준 68 124" xfId="19622"/>
    <cellStyle name="표준 68 125" xfId="19623"/>
    <cellStyle name="표준 68 126" xfId="19624"/>
    <cellStyle name="표준 68 127" xfId="19625"/>
    <cellStyle name="표준 68 128" xfId="19626"/>
    <cellStyle name="표준 68 129" xfId="19627"/>
    <cellStyle name="표준 68 13" xfId="19628"/>
    <cellStyle name="표준 68 130" xfId="19629"/>
    <cellStyle name="표준 68 131" xfId="19630"/>
    <cellStyle name="표준 68 132" xfId="19631"/>
    <cellStyle name="표준 68 133" xfId="19632"/>
    <cellStyle name="표준 68 134" xfId="19633"/>
    <cellStyle name="표준 68 135" xfId="19634"/>
    <cellStyle name="표준 68 136" xfId="19635"/>
    <cellStyle name="표준 68 137" xfId="19636"/>
    <cellStyle name="표준 68 138" xfId="19637"/>
    <cellStyle name="표준 68 139" xfId="19638"/>
    <cellStyle name="표준 68 14" xfId="19639"/>
    <cellStyle name="표준 68 140" xfId="19640"/>
    <cellStyle name="표준 68 141" xfId="19641"/>
    <cellStyle name="표준 68 142" xfId="19642"/>
    <cellStyle name="표준 68 143" xfId="19643"/>
    <cellStyle name="표준 68 144" xfId="19644"/>
    <cellStyle name="표준 68 145" xfId="19645"/>
    <cellStyle name="표준 68 146" xfId="19646"/>
    <cellStyle name="표준 68 147" xfId="19647"/>
    <cellStyle name="표준 68 148" xfId="19648"/>
    <cellStyle name="표준 68 149" xfId="19649"/>
    <cellStyle name="표준 68 15" xfId="19650"/>
    <cellStyle name="표준 68 150" xfId="19651"/>
    <cellStyle name="표준 68 151" xfId="19652"/>
    <cellStyle name="표준 68 152" xfId="19653"/>
    <cellStyle name="표준 68 153" xfId="19654"/>
    <cellStyle name="표준 68 154" xfId="19655"/>
    <cellStyle name="표준 68 155" xfId="19656"/>
    <cellStyle name="표준 68 156" xfId="19657"/>
    <cellStyle name="표준 68 157" xfId="19658"/>
    <cellStyle name="표준 68 158" xfId="19659"/>
    <cellStyle name="표준 68 159" xfId="19660"/>
    <cellStyle name="표준 68 16" xfId="19661"/>
    <cellStyle name="표준 68 160" xfId="19662"/>
    <cellStyle name="표준 68 161" xfId="19663"/>
    <cellStyle name="표준 68 162" xfId="19664"/>
    <cellStyle name="표준 68 163" xfId="19665"/>
    <cellStyle name="표준 68 164" xfId="19666"/>
    <cellStyle name="표준 68 165" xfId="19667"/>
    <cellStyle name="표준 68 166" xfId="19668"/>
    <cellStyle name="표준 68 167" xfId="19669"/>
    <cellStyle name="표준 68 168" xfId="19670"/>
    <cellStyle name="표준 68 169" xfId="19671"/>
    <cellStyle name="표준 68 17" xfId="19672"/>
    <cellStyle name="표준 68 170" xfId="19673"/>
    <cellStyle name="표준 68 171" xfId="19674"/>
    <cellStyle name="표준 68 172" xfId="19675"/>
    <cellStyle name="표준 68 173" xfId="19676"/>
    <cellStyle name="표준 68 174" xfId="19677"/>
    <cellStyle name="표준 68 175" xfId="19678"/>
    <cellStyle name="표준 68 176" xfId="19679"/>
    <cellStyle name="표준 68 177" xfId="19680"/>
    <cellStyle name="표준 68 178" xfId="19681"/>
    <cellStyle name="표준 68 179" xfId="19682"/>
    <cellStyle name="표준 68 18" xfId="19683"/>
    <cellStyle name="표준 68 180" xfId="19684"/>
    <cellStyle name="표준 68 181" xfId="19685"/>
    <cellStyle name="표준 68 182" xfId="19686"/>
    <cellStyle name="표준 68 183" xfId="19687"/>
    <cellStyle name="표준 68 19" xfId="19688"/>
    <cellStyle name="표준 68 2" xfId="19689"/>
    <cellStyle name="표준 68 20" xfId="19690"/>
    <cellStyle name="표준 68 21" xfId="19691"/>
    <cellStyle name="표준 68 22" xfId="19692"/>
    <cellStyle name="표준 68 23" xfId="19693"/>
    <cellStyle name="표준 68 24" xfId="19694"/>
    <cellStyle name="표준 68 25" xfId="19695"/>
    <cellStyle name="표준 68 26" xfId="19696"/>
    <cellStyle name="표준 68 27" xfId="19697"/>
    <cellStyle name="표준 68 28" xfId="19698"/>
    <cellStyle name="표준 68 29" xfId="19699"/>
    <cellStyle name="표준 68 3" xfId="19700"/>
    <cellStyle name="표준 68 30" xfId="19701"/>
    <cellStyle name="표준 68 31" xfId="19702"/>
    <cellStyle name="표준 68 32" xfId="19703"/>
    <cellStyle name="표준 68 33" xfId="19704"/>
    <cellStyle name="표준 68 34" xfId="19705"/>
    <cellStyle name="표준 68 35" xfId="19706"/>
    <cellStyle name="표준 68 36" xfId="19707"/>
    <cellStyle name="표준 68 37" xfId="19708"/>
    <cellStyle name="표준 68 38" xfId="19709"/>
    <cellStyle name="표준 68 39" xfId="19710"/>
    <cellStyle name="표준 68 4" xfId="19711"/>
    <cellStyle name="표준 68 40" xfId="19712"/>
    <cellStyle name="표준 68 41" xfId="19713"/>
    <cellStyle name="표준 68 42" xfId="19714"/>
    <cellStyle name="표준 68 43" xfId="19715"/>
    <cellStyle name="표준 68 44" xfId="19716"/>
    <cellStyle name="표준 68 45" xfId="19717"/>
    <cellStyle name="표준 68 46" xfId="19718"/>
    <cellStyle name="표준 68 47" xfId="19719"/>
    <cellStyle name="표준 68 48" xfId="19720"/>
    <cellStyle name="표준 68 49" xfId="19721"/>
    <cellStyle name="표준 68 5" xfId="19722"/>
    <cellStyle name="표준 68 50" xfId="19723"/>
    <cellStyle name="표준 68 51" xfId="19724"/>
    <cellStyle name="표준 68 52" xfId="19725"/>
    <cellStyle name="표준 68 53" xfId="19726"/>
    <cellStyle name="표준 68 54" xfId="19727"/>
    <cellStyle name="표준 68 55" xfId="19728"/>
    <cellStyle name="표준 68 56" xfId="19729"/>
    <cellStyle name="표준 68 57" xfId="19730"/>
    <cellStyle name="표준 68 58" xfId="19731"/>
    <cellStyle name="표준 68 59" xfId="19732"/>
    <cellStyle name="표준 68 6" xfId="19733"/>
    <cellStyle name="표준 68 60" xfId="19734"/>
    <cellStyle name="표준 68 61" xfId="19735"/>
    <cellStyle name="표준 68 62" xfId="19736"/>
    <cellStyle name="표준 68 63" xfId="19737"/>
    <cellStyle name="표준 68 64" xfId="19738"/>
    <cellStyle name="표준 68 65" xfId="19739"/>
    <cellStyle name="표준 68 66" xfId="19740"/>
    <cellStyle name="표준 68 67" xfId="19741"/>
    <cellStyle name="표준 68 68" xfId="19742"/>
    <cellStyle name="표준 68 69" xfId="19743"/>
    <cellStyle name="표준 68 7" xfId="19744"/>
    <cellStyle name="표준 68 70" xfId="19745"/>
    <cellStyle name="표준 68 71" xfId="19746"/>
    <cellStyle name="표준 68 72" xfId="19747"/>
    <cellStyle name="표준 68 73" xfId="19748"/>
    <cellStyle name="표준 68 74" xfId="19749"/>
    <cellStyle name="표준 68 75" xfId="19750"/>
    <cellStyle name="표준 68 76" xfId="19751"/>
    <cellStyle name="표준 68 77" xfId="19752"/>
    <cellStyle name="표준 68 78" xfId="19753"/>
    <cellStyle name="표준 68 79" xfId="19754"/>
    <cellStyle name="표준 68 8" xfId="19755"/>
    <cellStyle name="표준 68 80" xfId="19756"/>
    <cellStyle name="표준 68 81" xfId="19757"/>
    <cellStyle name="표준 68 82" xfId="19758"/>
    <cellStyle name="표준 68 83" xfId="19759"/>
    <cellStyle name="표준 68 84" xfId="19760"/>
    <cellStyle name="표준 68 85" xfId="19761"/>
    <cellStyle name="표준 68 86" xfId="19762"/>
    <cellStyle name="표준 68 87" xfId="19763"/>
    <cellStyle name="표준 68 88" xfId="19764"/>
    <cellStyle name="표준 68 89" xfId="19765"/>
    <cellStyle name="표준 68 9" xfId="19766"/>
    <cellStyle name="표준 68 90" xfId="19767"/>
    <cellStyle name="표준 68 91" xfId="19768"/>
    <cellStyle name="표준 68 92" xfId="19769"/>
    <cellStyle name="표준 68 93" xfId="19770"/>
    <cellStyle name="표준 68 94" xfId="19771"/>
    <cellStyle name="표준 68 95" xfId="19772"/>
    <cellStyle name="표준 68 96" xfId="19773"/>
    <cellStyle name="표준 68 97" xfId="19774"/>
    <cellStyle name="표준 68 98" xfId="19775"/>
    <cellStyle name="표준 68 99" xfId="19776"/>
    <cellStyle name="표준 69" xfId="19777"/>
    <cellStyle name="표준 69 10" xfId="19778"/>
    <cellStyle name="표준 69 100" xfId="19779"/>
    <cellStyle name="표준 69 101" xfId="19780"/>
    <cellStyle name="표준 69 102" xfId="19781"/>
    <cellStyle name="표준 69 103" xfId="19782"/>
    <cellStyle name="표준 69 104" xfId="19783"/>
    <cellStyle name="표준 69 105" xfId="19784"/>
    <cellStyle name="표준 69 106" xfId="19785"/>
    <cellStyle name="표준 69 107" xfId="19786"/>
    <cellStyle name="표준 69 108" xfId="19787"/>
    <cellStyle name="표준 69 109" xfId="19788"/>
    <cellStyle name="표준 69 11" xfId="19789"/>
    <cellStyle name="표준 69 110" xfId="19790"/>
    <cellStyle name="표준 69 111" xfId="19791"/>
    <cellStyle name="표준 69 112" xfId="19792"/>
    <cellStyle name="표준 69 113" xfId="19793"/>
    <cellStyle name="표준 69 114" xfId="19794"/>
    <cellStyle name="표준 69 115" xfId="19795"/>
    <cellStyle name="표준 69 116" xfId="19796"/>
    <cellStyle name="표준 69 117" xfId="19797"/>
    <cellStyle name="표준 69 118" xfId="19798"/>
    <cellStyle name="표준 69 119" xfId="19799"/>
    <cellStyle name="표준 69 12" xfId="19800"/>
    <cellStyle name="표준 69 120" xfId="19801"/>
    <cellStyle name="표준 69 121" xfId="19802"/>
    <cellStyle name="표준 69 122" xfId="19803"/>
    <cellStyle name="표준 69 123" xfId="19804"/>
    <cellStyle name="표준 69 124" xfId="19805"/>
    <cellStyle name="표준 69 125" xfId="19806"/>
    <cellStyle name="표준 69 126" xfId="19807"/>
    <cellStyle name="표준 69 127" xfId="19808"/>
    <cellStyle name="표준 69 128" xfId="19809"/>
    <cellStyle name="표준 69 129" xfId="19810"/>
    <cellStyle name="표준 69 13" xfId="19811"/>
    <cellStyle name="표준 69 130" xfId="19812"/>
    <cellStyle name="표준 69 131" xfId="19813"/>
    <cellStyle name="표준 69 132" xfId="19814"/>
    <cellStyle name="표준 69 133" xfId="19815"/>
    <cellStyle name="표준 69 134" xfId="19816"/>
    <cellStyle name="표준 69 135" xfId="19817"/>
    <cellStyle name="표준 69 136" xfId="19818"/>
    <cellStyle name="표준 69 137" xfId="19819"/>
    <cellStyle name="표준 69 138" xfId="19820"/>
    <cellStyle name="표준 69 139" xfId="19821"/>
    <cellStyle name="표준 69 14" xfId="19822"/>
    <cellStyle name="표준 69 140" xfId="19823"/>
    <cellStyle name="표준 69 141" xfId="19824"/>
    <cellStyle name="표준 69 142" xfId="19825"/>
    <cellStyle name="표준 69 143" xfId="19826"/>
    <cellStyle name="표준 69 144" xfId="19827"/>
    <cellStyle name="표준 69 145" xfId="19828"/>
    <cellStyle name="표준 69 146" xfId="19829"/>
    <cellStyle name="표준 69 147" xfId="19830"/>
    <cellStyle name="표준 69 148" xfId="19831"/>
    <cellStyle name="표준 69 149" xfId="19832"/>
    <cellStyle name="표준 69 15" xfId="19833"/>
    <cellStyle name="표준 69 150" xfId="19834"/>
    <cellStyle name="표준 69 151" xfId="19835"/>
    <cellStyle name="표준 69 152" xfId="19836"/>
    <cellStyle name="표준 69 153" xfId="19837"/>
    <cellStyle name="표준 69 154" xfId="19838"/>
    <cellStyle name="표준 69 155" xfId="19839"/>
    <cellStyle name="표준 69 156" xfId="19840"/>
    <cellStyle name="표준 69 157" xfId="19841"/>
    <cellStyle name="표준 69 158" xfId="19842"/>
    <cellStyle name="표준 69 159" xfId="19843"/>
    <cellStyle name="표준 69 16" xfId="19844"/>
    <cellStyle name="표준 69 160" xfId="19845"/>
    <cellStyle name="표준 69 161" xfId="19846"/>
    <cellStyle name="표준 69 162" xfId="19847"/>
    <cellStyle name="표준 69 163" xfId="19848"/>
    <cellStyle name="표준 69 164" xfId="19849"/>
    <cellStyle name="표준 69 165" xfId="19850"/>
    <cellStyle name="표준 69 166" xfId="19851"/>
    <cellStyle name="표준 69 167" xfId="19852"/>
    <cellStyle name="표준 69 168" xfId="19853"/>
    <cellStyle name="표준 69 169" xfId="19854"/>
    <cellStyle name="표준 69 17" xfId="19855"/>
    <cellStyle name="표준 69 170" xfId="19856"/>
    <cellStyle name="표준 69 171" xfId="19857"/>
    <cellStyle name="표준 69 172" xfId="19858"/>
    <cellStyle name="표준 69 173" xfId="19859"/>
    <cellStyle name="표준 69 174" xfId="19860"/>
    <cellStyle name="표준 69 175" xfId="19861"/>
    <cellStyle name="표준 69 176" xfId="19862"/>
    <cellStyle name="표준 69 177" xfId="19863"/>
    <cellStyle name="표준 69 178" xfId="19864"/>
    <cellStyle name="표준 69 179" xfId="19865"/>
    <cellStyle name="표준 69 18" xfId="19866"/>
    <cellStyle name="표준 69 180" xfId="19867"/>
    <cellStyle name="표준 69 181" xfId="19868"/>
    <cellStyle name="표준 69 182" xfId="19869"/>
    <cellStyle name="표준 69 183" xfId="19870"/>
    <cellStyle name="표준 69 19" xfId="19871"/>
    <cellStyle name="표준 69 2" xfId="19872"/>
    <cellStyle name="표준 69 20" xfId="19873"/>
    <cellStyle name="표준 69 21" xfId="19874"/>
    <cellStyle name="표준 69 22" xfId="19875"/>
    <cellStyle name="표준 69 23" xfId="19876"/>
    <cellStyle name="표준 69 24" xfId="19877"/>
    <cellStyle name="표준 69 25" xfId="19878"/>
    <cellStyle name="표준 69 26" xfId="19879"/>
    <cellStyle name="표준 69 27" xfId="19880"/>
    <cellStyle name="표준 69 28" xfId="19881"/>
    <cellStyle name="표준 69 29" xfId="19882"/>
    <cellStyle name="표준 69 3" xfId="19883"/>
    <cellStyle name="표준 69 30" xfId="19884"/>
    <cellStyle name="표준 69 31" xfId="19885"/>
    <cellStyle name="표준 69 32" xfId="19886"/>
    <cellStyle name="표준 69 33" xfId="19887"/>
    <cellStyle name="표준 69 34" xfId="19888"/>
    <cellStyle name="표준 69 35" xfId="19889"/>
    <cellStyle name="표준 69 36" xfId="19890"/>
    <cellStyle name="표준 69 37" xfId="19891"/>
    <cellStyle name="표준 69 38" xfId="19892"/>
    <cellStyle name="표준 69 39" xfId="19893"/>
    <cellStyle name="표준 69 4" xfId="19894"/>
    <cellStyle name="표준 69 40" xfId="19895"/>
    <cellStyle name="표준 69 41" xfId="19896"/>
    <cellStyle name="표준 69 42" xfId="19897"/>
    <cellStyle name="표준 69 43" xfId="19898"/>
    <cellStyle name="표준 69 44" xfId="19899"/>
    <cellStyle name="표준 69 45" xfId="19900"/>
    <cellStyle name="표준 69 46" xfId="19901"/>
    <cellStyle name="표준 69 47" xfId="19902"/>
    <cellStyle name="표준 69 48" xfId="19903"/>
    <cellStyle name="표준 69 49" xfId="19904"/>
    <cellStyle name="표준 69 5" xfId="19905"/>
    <cellStyle name="표준 69 50" xfId="19906"/>
    <cellStyle name="표준 69 51" xfId="19907"/>
    <cellStyle name="표준 69 52" xfId="19908"/>
    <cellStyle name="표준 69 53" xfId="19909"/>
    <cellStyle name="표준 69 54" xfId="19910"/>
    <cellStyle name="표준 69 55" xfId="19911"/>
    <cellStyle name="표준 69 56" xfId="19912"/>
    <cellStyle name="표준 69 57" xfId="19913"/>
    <cellStyle name="표준 69 58" xfId="19914"/>
    <cellStyle name="표준 69 59" xfId="19915"/>
    <cellStyle name="표준 69 6" xfId="19916"/>
    <cellStyle name="표준 69 60" xfId="19917"/>
    <cellStyle name="표준 69 61" xfId="19918"/>
    <cellStyle name="표준 69 62" xfId="19919"/>
    <cellStyle name="표준 69 63" xfId="19920"/>
    <cellStyle name="표준 69 64" xfId="19921"/>
    <cellStyle name="표준 69 65" xfId="19922"/>
    <cellStyle name="표준 69 66" xfId="19923"/>
    <cellStyle name="표준 69 67" xfId="19924"/>
    <cellStyle name="표준 69 68" xfId="19925"/>
    <cellStyle name="표준 69 69" xfId="19926"/>
    <cellStyle name="표준 69 7" xfId="19927"/>
    <cellStyle name="표준 69 70" xfId="19928"/>
    <cellStyle name="표준 69 71" xfId="19929"/>
    <cellStyle name="표준 69 72" xfId="19930"/>
    <cellStyle name="표준 69 73" xfId="19931"/>
    <cellStyle name="표준 69 74" xfId="19932"/>
    <cellStyle name="표준 69 75" xfId="19933"/>
    <cellStyle name="표준 69 76" xfId="19934"/>
    <cellStyle name="표준 69 77" xfId="19935"/>
    <cellStyle name="표준 69 78" xfId="19936"/>
    <cellStyle name="표준 69 79" xfId="19937"/>
    <cellStyle name="표준 69 8" xfId="19938"/>
    <cellStyle name="표준 69 80" xfId="19939"/>
    <cellStyle name="표준 69 81" xfId="19940"/>
    <cellStyle name="표준 69 82" xfId="19941"/>
    <cellStyle name="표준 69 83" xfId="19942"/>
    <cellStyle name="표준 69 84" xfId="19943"/>
    <cellStyle name="표준 69 85" xfId="19944"/>
    <cellStyle name="표준 69 86" xfId="19945"/>
    <cellStyle name="표준 69 87" xfId="19946"/>
    <cellStyle name="표준 69 88" xfId="19947"/>
    <cellStyle name="표준 69 89" xfId="19948"/>
    <cellStyle name="표준 69 9" xfId="19949"/>
    <cellStyle name="표준 69 90" xfId="19950"/>
    <cellStyle name="표준 69 91" xfId="19951"/>
    <cellStyle name="표준 69 92" xfId="19952"/>
    <cellStyle name="표준 69 93" xfId="19953"/>
    <cellStyle name="표준 69 94" xfId="19954"/>
    <cellStyle name="표준 69 95" xfId="19955"/>
    <cellStyle name="표준 69 96" xfId="19956"/>
    <cellStyle name="표준 69 97" xfId="19957"/>
    <cellStyle name="표준 69 98" xfId="19958"/>
    <cellStyle name="표준 69 99" xfId="19959"/>
    <cellStyle name="표준 7" xfId="19960"/>
    <cellStyle name="표준 7 10" xfId="19961"/>
    <cellStyle name="표준 7 100" xfId="19962"/>
    <cellStyle name="표준 7 101" xfId="19963"/>
    <cellStyle name="표준 7 102" xfId="19964"/>
    <cellStyle name="표준 7 103" xfId="19965"/>
    <cellStyle name="표준 7 104" xfId="19966"/>
    <cellStyle name="표준 7 105" xfId="19967"/>
    <cellStyle name="표준 7 106" xfId="19968"/>
    <cellStyle name="표준 7 107" xfId="19969"/>
    <cellStyle name="표준 7 108" xfId="19970"/>
    <cellStyle name="표준 7 109" xfId="19971"/>
    <cellStyle name="표준 7 11" xfId="19972"/>
    <cellStyle name="표준 7 110" xfId="19973"/>
    <cellStyle name="표준 7 111" xfId="19974"/>
    <cellStyle name="표준 7 112" xfId="19975"/>
    <cellStyle name="표준 7 113" xfId="19976"/>
    <cellStyle name="표준 7 114" xfId="19977"/>
    <cellStyle name="표준 7 115" xfId="19978"/>
    <cellStyle name="표준 7 116" xfId="19979"/>
    <cellStyle name="표준 7 117" xfId="19980"/>
    <cellStyle name="표준 7 118" xfId="19981"/>
    <cellStyle name="표준 7 119" xfId="19982"/>
    <cellStyle name="표준 7 12" xfId="19983"/>
    <cellStyle name="표준 7 120" xfId="19984"/>
    <cellStyle name="표준 7 121" xfId="19985"/>
    <cellStyle name="표준 7 122" xfId="19986"/>
    <cellStyle name="표준 7 123" xfId="19987"/>
    <cellStyle name="표준 7 124" xfId="19988"/>
    <cellStyle name="표준 7 125" xfId="19989"/>
    <cellStyle name="표준 7 126" xfId="19990"/>
    <cellStyle name="표준 7 127" xfId="19991"/>
    <cellStyle name="표준 7 128" xfId="19992"/>
    <cellStyle name="표준 7 129" xfId="19993"/>
    <cellStyle name="표준 7 13" xfId="19994"/>
    <cellStyle name="표준 7 130" xfId="19995"/>
    <cellStyle name="표준 7 131" xfId="19996"/>
    <cellStyle name="표준 7 132" xfId="19997"/>
    <cellStyle name="표준 7 133" xfId="19998"/>
    <cellStyle name="표준 7 134" xfId="19999"/>
    <cellStyle name="표준 7 135" xfId="20000"/>
    <cellStyle name="표준 7 136" xfId="20001"/>
    <cellStyle name="표준 7 137" xfId="20002"/>
    <cellStyle name="표준 7 138" xfId="20003"/>
    <cellStyle name="표준 7 139" xfId="20004"/>
    <cellStyle name="표준 7 14" xfId="20005"/>
    <cellStyle name="표준 7 140" xfId="20006"/>
    <cellStyle name="표준 7 141" xfId="20007"/>
    <cellStyle name="표준 7 142" xfId="20008"/>
    <cellStyle name="표준 7 143" xfId="20009"/>
    <cellStyle name="표준 7 144" xfId="20010"/>
    <cellStyle name="표준 7 145" xfId="20011"/>
    <cellStyle name="표준 7 146" xfId="20012"/>
    <cellStyle name="표준 7 147" xfId="20013"/>
    <cellStyle name="표준 7 148" xfId="20014"/>
    <cellStyle name="표준 7 149" xfId="20015"/>
    <cellStyle name="표준 7 15" xfId="20016"/>
    <cellStyle name="표준 7 150" xfId="20017"/>
    <cellStyle name="표준 7 151" xfId="20018"/>
    <cellStyle name="표준 7 152" xfId="20019"/>
    <cellStyle name="표준 7 153" xfId="20020"/>
    <cellStyle name="표준 7 154" xfId="20021"/>
    <cellStyle name="표준 7 155" xfId="20022"/>
    <cellStyle name="표준 7 156" xfId="20023"/>
    <cellStyle name="표준 7 157" xfId="20024"/>
    <cellStyle name="표준 7 158" xfId="20025"/>
    <cellStyle name="표준 7 159" xfId="20026"/>
    <cellStyle name="표준 7 16" xfId="20027"/>
    <cellStyle name="표준 7 160" xfId="20028"/>
    <cellStyle name="표준 7 161" xfId="20029"/>
    <cellStyle name="표준 7 162" xfId="20030"/>
    <cellStyle name="표준 7 163" xfId="20031"/>
    <cellStyle name="표준 7 164" xfId="20032"/>
    <cellStyle name="표준 7 165" xfId="20033"/>
    <cellStyle name="표준 7 166" xfId="20034"/>
    <cellStyle name="표준 7 167" xfId="20035"/>
    <cellStyle name="표준 7 168" xfId="20036"/>
    <cellStyle name="표준 7 169" xfId="20037"/>
    <cellStyle name="표준 7 17" xfId="20038"/>
    <cellStyle name="표준 7 170" xfId="20039"/>
    <cellStyle name="표준 7 171" xfId="20040"/>
    <cellStyle name="표준 7 172" xfId="20041"/>
    <cellStyle name="표준 7 173" xfId="20042"/>
    <cellStyle name="표준 7 174" xfId="20043"/>
    <cellStyle name="표준 7 175" xfId="20044"/>
    <cellStyle name="표준 7 176" xfId="20045"/>
    <cellStyle name="표준 7 177" xfId="20046"/>
    <cellStyle name="표준 7 178" xfId="20047"/>
    <cellStyle name="표준 7 179" xfId="20048"/>
    <cellStyle name="표준 7 18" xfId="20049"/>
    <cellStyle name="표준 7 180" xfId="20050"/>
    <cellStyle name="표준 7 181" xfId="20051"/>
    <cellStyle name="표준 7 182" xfId="20052"/>
    <cellStyle name="표준 7 183" xfId="20053"/>
    <cellStyle name="표준 7 184" xfId="20054"/>
    <cellStyle name="표준 7 185" xfId="26071"/>
    <cellStyle name="표준 7 186" xfId="26322"/>
    <cellStyle name="표준 7 187" xfId="26668"/>
    <cellStyle name="표준 7 188" xfId="26709"/>
    <cellStyle name="표준 7 188 2" xfId="26754"/>
    <cellStyle name="표준 7 188 2 2" xfId="26877"/>
    <cellStyle name="표준 7 188 3" xfId="26836"/>
    <cellStyle name="표준 7 189" xfId="26661"/>
    <cellStyle name="표준 7 19" xfId="20055"/>
    <cellStyle name="표준 7 190" xfId="26795"/>
    <cellStyle name="표준 7 2" xfId="20056"/>
    <cellStyle name="표준 7 2 2" xfId="20057"/>
    <cellStyle name="표준 7 2 3" xfId="20058"/>
    <cellStyle name="표준 7 20" xfId="20059"/>
    <cellStyle name="표준 7 21" xfId="20060"/>
    <cellStyle name="표준 7 22" xfId="20061"/>
    <cellStyle name="표준 7 23" xfId="20062"/>
    <cellStyle name="표준 7 24" xfId="20063"/>
    <cellStyle name="표준 7 25" xfId="20064"/>
    <cellStyle name="표준 7 26" xfId="20065"/>
    <cellStyle name="표준 7 27" xfId="20066"/>
    <cellStyle name="표준 7 28" xfId="20067"/>
    <cellStyle name="표준 7 29" xfId="20068"/>
    <cellStyle name="표준 7 3" xfId="20069"/>
    <cellStyle name="표준 7 30" xfId="20070"/>
    <cellStyle name="표준 7 31" xfId="20071"/>
    <cellStyle name="표준 7 32" xfId="20072"/>
    <cellStyle name="표준 7 33" xfId="20073"/>
    <cellStyle name="표준 7 34" xfId="20074"/>
    <cellStyle name="표준 7 35" xfId="20075"/>
    <cellStyle name="표준 7 36" xfId="20076"/>
    <cellStyle name="표준 7 37" xfId="20077"/>
    <cellStyle name="표준 7 38" xfId="20078"/>
    <cellStyle name="표준 7 39" xfId="20079"/>
    <cellStyle name="표준 7 4" xfId="20080"/>
    <cellStyle name="표준 7 40" xfId="20081"/>
    <cellStyle name="표준 7 41" xfId="20082"/>
    <cellStyle name="표준 7 42" xfId="20083"/>
    <cellStyle name="표준 7 43" xfId="20084"/>
    <cellStyle name="표준 7 44" xfId="20085"/>
    <cellStyle name="표준 7 45" xfId="20086"/>
    <cellStyle name="표준 7 46" xfId="20087"/>
    <cellStyle name="표준 7 47" xfId="20088"/>
    <cellStyle name="표준 7 48" xfId="20089"/>
    <cellStyle name="표준 7 49" xfId="20090"/>
    <cellStyle name="표준 7 5" xfId="20091"/>
    <cellStyle name="표준 7 50" xfId="20092"/>
    <cellStyle name="표준 7 51" xfId="20093"/>
    <cellStyle name="표준 7 52" xfId="20094"/>
    <cellStyle name="표준 7 53" xfId="20095"/>
    <cellStyle name="표준 7 54" xfId="20096"/>
    <cellStyle name="표준 7 55" xfId="20097"/>
    <cellStyle name="표준 7 56" xfId="20098"/>
    <cellStyle name="표준 7 57" xfId="20099"/>
    <cellStyle name="표준 7 58" xfId="20100"/>
    <cellStyle name="표준 7 59" xfId="20101"/>
    <cellStyle name="표준 7 6" xfId="20102"/>
    <cellStyle name="표준 7 60" xfId="20103"/>
    <cellStyle name="표준 7 61" xfId="20104"/>
    <cellStyle name="표준 7 62" xfId="20105"/>
    <cellStyle name="표준 7 63" xfId="20106"/>
    <cellStyle name="표준 7 64" xfId="20107"/>
    <cellStyle name="표준 7 65" xfId="20108"/>
    <cellStyle name="표준 7 66" xfId="20109"/>
    <cellStyle name="표준 7 67" xfId="20110"/>
    <cellStyle name="표준 7 68" xfId="20111"/>
    <cellStyle name="표준 7 69" xfId="20112"/>
    <cellStyle name="표준 7 7" xfId="20113"/>
    <cellStyle name="표준 7 70" xfId="20114"/>
    <cellStyle name="표준 7 71" xfId="20115"/>
    <cellStyle name="표준 7 72" xfId="20116"/>
    <cellStyle name="표준 7 73" xfId="20117"/>
    <cellStyle name="표준 7 74" xfId="20118"/>
    <cellStyle name="표준 7 75" xfId="20119"/>
    <cellStyle name="표준 7 76" xfId="20120"/>
    <cellStyle name="표준 7 77" xfId="20121"/>
    <cellStyle name="표준 7 78" xfId="20122"/>
    <cellStyle name="표준 7 79" xfId="20123"/>
    <cellStyle name="표준 7 8" xfId="20124"/>
    <cellStyle name="표준 7 80" xfId="20125"/>
    <cellStyle name="표준 7 81" xfId="20126"/>
    <cellStyle name="표준 7 82" xfId="20127"/>
    <cellStyle name="표준 7 83" xfId="20128"/>
    <cellStyle name="표준 7 84" xfId="20129"/>
    <cellStyle name="표준 7 85" xfId="20130"/>
    <cellStyle name="표준 7 86" xfId="20131"/>
    <cellStyle name="표준 7 87" xfId="20132"/>
    <cellStyle name="표준 7 88" xfId="20133"/>
    <cellStyle name="표준 7 89" xfId="20134"/>
    <cellStyle name="표준 7 9" xfId="20135"/>
    <cellStyle name="표준 7 90" xfId="20136"/>
    <cellStyle name="표준 7 91" xfId="20137"/>
    <cellStyle name="표준 7 92" xfId="20138"/>
    <cellStyle name="표준 7 93" xfId="20139"/>
    <cellStyle name="표준 7 94" xfId="20140"/>
    <cellStyle name="표준 7 95" xfId="20141"/>
    <cellStyle name="표준 7 96" xfId="20142"/>
    <cellStyle name="표준 7 97" xfId="20143"/>
    <cellStyle name="표준 7 98" xfId="20144"/>
    <cellStyle name="표준 7 99" xfId="20145"/>
    <cellStyle name="표준 70" xfId="20146"/>
    <cellStyle name="표준 70 10" xfId="20147"/>
    <cellStyle name="표준 70 100" xfId="20148"/>
    <cellStyle name="표준 70 101" xfId="20149"/>
    <cellStyle name="표준 70 102" xfId="20150"/>
    <cellStyle name="표준 70 103" xfId="20151"/>
    <cellStyle name="표준 70 104" xfId="20152"/>
    <cellStyle name="표준 70 105" xfId="20153"/>
    <cellStyle name="표준 70 106" xfId="20154"/>
    <cellStyle name="표준 70 107" xfId="20155"/>
    <cellStyle name="표준 70 108" xfId="20156"/>
    <cellStyle name="표준 70 109" xfId="20157"/>
    <cellStyle name="표준 70 11" xfId="20158"/>
    <cellStyle name="표준 70 110" xfId="20159"/>
    <cellStyle name="표준 70 111" xfId="20160"/>
    <cellStyle name="표준 70 112" xfId="20161"/>
    <cellStyle name="표준 70 113" xfId="20162"/>
    <cellStyle name="표준 70 114" xfId="20163"/>
    <cellStyle name="표준 70 115" xfId="20164"/>
    <cellStyle name="표준 70 116" xfId="20165"/>
    <cellStyle name="표준 70 117" xfId="20166"/>
    <cellStyle name="표준 70 118" xfId="20167"/>
    <cellStyle name="표준 70 119" xfId="20168"/>
    <cellStyle name="표준 70 12" xfId="20169"/>
    <cellStyle name="표준 70 120" xfId="20170"/>
    <cellStyle name="표준 70 121" xfId="20171"/>
    <cellStyle name="표준 70 122" xfId="20172"/>
    <cellStyle name="표준 70 123" xfId="20173"/>
    <cellStyle name="표준 70 124" xfId="20174"/>
    <cellStyle name="표준 70 125" xfId="20175"/>
    <cellStyle name="표준 70 126" xfId="20176"/>
    <cellStyle name="표준 70 127" xfId="20177"/>
    <cellStyle name="표준 70 128" xfId="20178"/>
    <cellStyle name="표준 70 129" xfId="20179"/>
    <cellStyle name="표준 70 13" xfId="20180"/>
    <cellStyle name="표준 70 130" xfId="20181"/>
    <cellStyle name="표준 70 131" xfId="20182"/>
    <cellStyle name="표준 70 132" xfId="20183"/>
    <cellStyle name="표준 70 133" xfId="20184"/>
    <cellStyle name="표준 70 134" xfId="20185"/>
    <cellStyle name="표준 70 135" xfId="20186"/>
    <cellStyle name="표준 70 136" xfId="20187"/>
    <cellStyle name="표준 70 137" xfId="20188"/>
    <cellStyle name="표준 70 138" xfId="20189"/>
    <cellStyle name="표준 70 139" xfId="20190"/>
    <cellStyle name="표준 70 14" xfId="20191"/>
    <cellStyle name="표준 70 140" xfId="20192"/>
    <cellStyle name="표준 70 141" xfId="20193"/>
    <cellStyle name="표준 70 142" xfId="20194"/>
    <cellStyle name="표준 70 143" xfId="20195"/>
    <cellStyle name="표준 70 144" xfId="20196"/>
    <cellStyle name="표준 70 145" xfId="20197"/>
    <cellStyle name="표준 70 146" xfId="20198"/>
    <cellStyle name="표준 70 147" xfId="20199"/>
    <cellStyle name="표준 70 148" xfId="20200"/>
    <cellStyle name="표준 70 149" xfId="20201"/>
    <cellStyle name="표준 70 15" xfId="20202"/>
    <cellStyle name="표준 70 150" xfId="20203"/>
    <cellStyle name="표준 70 151" xfId="20204"/>
    <cellStyle name="표준 70 152" xfId="20205"/>
    <cellStyle name="표준 70 153" xfId="20206"/>
    <cellStyle name="표준 70 154" xfId="20207"/>
    <cellStyle name="표준 70 155" xfId="20208"/>
    <cellStyle name="표준 70 156" xfId="20209"/>
    <cellStyle name="표준 70 157" xfId="20210"/>
    <cellStyle name="표준 70 158" xfId="20211"/>
    <cellStyle name="표준 70 159" xfId="20212"/>
    <cellStyle name="표준 70 16" xfId="20213"/>
    <cellStyle name="표준 70 160" xfId="20214"/>
    <cellStyle name="표준 70 161" xfId="20215"/>
    <cellStyle name="표준 70 162" xfId="20216"/>
    <cellStyle name="표준 70 163" xfId="20217"/>
    <cellStyle name="표준 70 164" xfId="20218"/>
    <cellStyle name="표준 70 165" xfId="20219"/>
    <cellStyle name="표준 70 166" xfId="20220"/>
    <cellStyle name="표준 70 167" xfId="20221"/>
    <cellStyle name="표준 70 168" xfId="20222"/>
    <cellStyle name="표준 70 169" xfId="20223"/>
    <cellStyle name="표준 70 17" xfId="20224"/>
    <cellStyle name="표준 70 170" xfId="20225"/>
    <cellStyle name="표준 70 171" xfId="20226"/>
    <cellStyle name="표준 70 172" xfId="20227"/>
    <cellStyle name="표준 70 173" xfId="20228"/>
    <cellStyle name="표준 70 174" xfId="20229"/>
    <cellStyle name="표준 70 175" xfId="20230"/>
    <cellStyle name="표준 70 176" xfId="20231"/>
    <cellStyle name="표준 70 177" xfId="20232"/>
    <cellStyle name="표준 70 178" xfId="20233"/>
    <cellStyle name="표준 70 179" xfId="20234"/>
    <cellStyle name="표준 70 18" xfId="20235"/>
    <cellStyle name="표준 70 180" xfId="20236"/>
    <cellStyle name="표준 70 181" xfId="20237"/>
    <cellStyle name="표준 70 182" xfId="20238"/>
    <cellStyle name="표준 70 183" xfId="20239"/>
    <cellStyle name="표준 70 19" xfId="20240"/>
    <cellStyle name="표준 70 2" xfId="20241"/>
    <cellStyle name="표준 70 20" xfId="20242"/>
    <cellStyle name="표준 70 21" xfId="20243"/>
    <cellStyle name="표준 70 22" xfId="20244"/>
    <cellStyle name="표준 70 23" xfId="20245"/>
    <cellStyle name="표준 70 24" xfId="20246"/>
    <cellStyle name="표준 70 25" xfId="20247"/>
    <cellStyle name="표준 70 26" xfId="20248"/>
    <cellStyle name="표준 70 27" xfId="20249"/>
    <cellStyle name="표준 70 28" xfId="20250"/>
    <cellStyle name="표준 70 29" xfId="20251"/>
    <cellStyle name="표준 70 3" xfId="20252"/>
    <cellStyle name="표준 70 30" xfId="20253"/>
    <cellStyle name="표준 70 31" xfId="20254"/>
    <cellStyle name="표준 70 32" xfId="20255"/>
    <cellStyle name="표준 70 33" xfId="20256"/>
    <cellStyle name="표준 70 34" xfId="20257"/>
    <cellStyle name="표준 70 35" xfId="20258"/>
    <cellStyle name="표준 70 36" xfId="20259"/>
    <cellStyle name="표준 70 37" xfId="20260"/>
    <cellStyle name="표준 70 38" xfId="20261"/>
    <cellStyle name="표준 70 39" xfId="20262"/>
    <cellStyle name="표준 70 4" xfId="20263"/>
    <cellStyle name="표준 70 40" xfId="20264"/>
    <cellStyle name="표준 70 41" xfId="20265"/>
    <cellStyle name="표준 70 42" xfId="20266"/>
    <cellStyle name="표준 70 43" xfId="20267"/>
    <cellStyle name="표준 70 44" xfId="20268"/>
    <cellStyle name="표준 70 45" xfId="20269"/>
    <cellStyle name="표준 70 46" xfId="20270"/>
    <cellStyle name="표준 70 47" xfId="20271"/>
    <cellStyle name="표준 70 48" xfId="20272"/>
    <cellStyle name="표준 70 49" xfId="20273"/>
    <cellStyle name="표준 70 5" xfId="20274"/>
    <cellStyle name="표준 70 50" xfId="20275"/>
    <cellStyle name="표준 70 51" xfId="20276"/>
    <cellStyle name="표준 70 52" xfId="20277"/>
    <cellStyle name="표준 70 53" xfId="20278"/>
    <cellStyle name="표준 70 54" xfId="20279"/>
    <cellStyle name="표준 70 55" xfId="20280"/>
    <cellStyle name="표준 70 56" xfId="20281"/>
    <cellStyle name="표준 70 57" xfId="20282"/>
    <cellStyle name="표준 70 58" xfId="20283"/>
    <cellStyle name="표준 70 59" xfId="20284"/>
    <cellStyle name="표준 70 6" xfId="20285"/>
    <cellStyle name="표준 70 60" xfId="20286"/>
    <cellStyle name="표준 70 61" xfId="20287"/>
    <cellStyle name="표준 70 62" xfId="20288"/>
    <cellStyle name="표준 70 63" xfId="20289"/>
    <cellStyle name="표준 70 64" xfId="20290"/>
    <cellStyle name="표준 70 65" xfId="20291"/>
    <cellStyle name="표준 70 66" xfId="20292"/>
    <cellStyle name="표준 70 67" xfId="20293"/>
    <cellStyle name="표준 70 68" xfId="20294"/>
    <cellStyle name="표준 70 69" xfId="20295"/>
    <cellStyle name="표준 70 7" xfId="20296"/>
    <cellStyle name="표준 70 70" xfId="20297"/>
    <cellStyle name="표준 70 71" xfId="20298"/>
    <cellStyle name="표준 70 72" xfId="20299"/>
    <cellStyle name="표준 70 73" xfId="20300"/>
    <cellStyle name="표준 70 74" xfId="20301"/>
    <cellStyle name="표준 70 75" xfId="20302"/>
    <cellStyle name="표준 70 76" xfId="20303"/>
    <cellStyle name="표준 70 77" xfId="20304"/>
    <cellStyle name="표준 70 78" xfId="20305"/>
    <cellStyle name="표준 70 79" xfId="20306"/>
    <cellStyle name="표준 70 8" xfId="20307"/>
    <cellStyle name="표준 70 80" xfId="20308"/>
    <cellStyle name="표준 70 81" xfId="20309"/>
    <cellStyle name="표준 70 82" xfId="20310"/>
    <cellStyle name="표준 70 83" xfId="20311"/>
    <cellStyle name="표준 70 84" xfId="20312"/>
    <cellStyle name="표준 70 85" xfId="20313"/>
    <cellStyle name="표준 70 86" xfId="20314"/>
    <cellStyle name="표준 70 87" xfId="20315"/>
    <cellStyle name="표준 70 88" xfId="20316"/>
    <cellStyle name="표준 70 89" xfId="20317"/>
    <cellStyle name="표준 70 9" xfId="20318"/>
    <cellStyle name="표준 70 90" xfId="20319"/>
    <cellStyle name="표준 70 91" xfId="20320"/>
    <cellStyle name="표준 70 92" xfId="20321"/>
    <cellStyle name="표준 70 93" xfId="20322"/>
    <cellStyle name="표준 70 94" xfId="20323"/>
    <cellStyle name="표준 70 95" xfId="20324"/>
    <cellStyle name="표준 70 96" xfId="20325"/>
    <cellStyle name="표준 70 97" xfId="20326"/>
    <cellStyle name="표준 70 98" xfId="20327"/>
    <cellStyle name="표준 70 99" xfId="20328"/>
    <cellStyle name="표준 71" xfId="20329"/>
    <cellStyle name="표준 71 10" xfId="20330"/>
    <cellStyle name="표준 71 100" xfId="20331"/>
    <cellStyle name="표준 71 101" xfId="20332"/>
    <cellStyle name="표준 71 102" xfId="20333"/>
    <cellStyle name="표준 71 103" xfId="20334"/>
    <cellStyle name="표준 71 104" xfId="20335"/>
    <cellStyle name="표준 71 105" xfId="20336"/>
    <cellStyle name="표준 71 106" xfId="20337"/>
    <cellStyle name="표준 71 107" xfId="20338"/>
    <cellStyle name="표준 71 108" xfId="20339"/>
    <cellStyle name="표준 71 109" xfId="20340"/>
    <cellStyle name="표준 71 11" xfId="20341"/>
    <cellStyle name="표준 71 110" xfId="20342"/>
    <cellStyle name="표준 71 111" xfId="20343"/>
    <cellStyle name="표준 71 112" xfId="20344"/>
    <cellStyle name="표준 71 113" xfId="20345"/>
    <cellStyle name="표준 71 114" xfId="20346"/>
    <cellStyle name="표준 71 115" xfId="20347"/>
    <cellStyle name="표준 71 116" xfId="20348"/>
    <cellStyle name="표준 71 117" xfId="20349"/>
    <cellStyle name="표준 71 118" xfId="20350"/>
    <cellStyle name="표준 71 119" xfId="20351"/>
    <cellStyle name="표준 71 12" xfId="20352"/>
    <cellStyle name="표준 71 120" xfId="20353"/>
    <cellStyle name="표준 71 121" xfId="20354"/>
    <cellStyle name="표준 71 122" xfId="20355"/>
    <cellStyle name="표준 71 123" xfId="20356"/>
    <cellStyle name="표준 71 124" xfId="20357"/>
    <cellStyle name="표준 71 125" xfId="20358"/>
    <cellStyle name="표준 71 126" xfId="20359"/>
    <cellStyle name="표준 71 127" xfId="20360"/>
    <cellStyle name="표준 71 128" xfId="20361"/>
    <cellStyle name="표준 71 129" xfId="20362"/>
    <cellStyle name="표준 71 13" xfId="20363"/>
    <cellStyle name="표준 71 130" xfId="20364"/>
    <cellStyle name="표준 71 131" xfId="20365"/>
    <cellStyle name="표준 71 132" xfId="20366"/>
    <cellStyle name="표준 71 133" xfId="20367"/>
    <cellStyle name="표준 71 134" xfId="20368"/>
    <cellStyle name="표준 71 135" xfId="20369"/>
    <cellStyle name="표준 71 136" xfId="20370"/>
    <cellStyle name="표준 71 137" xfId="20371"/>
    <cellStyle name="표준 71 138" xfId="20372"/>
    <cellStyle name="표준 71 139" xfId="20373"/>
    <cellStyle name="표준 71 14" xfId="20374"/>
    <cellStyle name="표준 71 140" xfId="20375"/>
    <cellStyle name="표준 71 141" xfId="20376"/>
    <cellStyle name="표준 71 142" xfId="20377"/>
    <cellStyle name="표준 71 143" xfId="20378"/>
    <cellStyle name="표준 71 144" xfId="20379"/>
    <cellStyle name="표준 71 145" xfId="20380"/>
    <cellStyle name="표준 71 146" xfId="20381"/>
    <cellStyle name="표준 71 147" xfId="20382"/>
    <cellStyle name="표준 71 148" xfId="20383"/>
    <cellStyle name="표준 71 149" xfId="20384"/>
    <cellStyle name="표준 71 15" xfId="20385"/>
    <cellStyle name="표준 71 150" xfId="20386"/>
    <cellStyle name="표준 71 151" xfId="20387"/>
    <cellStyle name="표준 71 152" xfId="20388"/>
    <cellStyle name="표준 71 153" xfId="20389"/>
    <cellStyle name="표준 71 154" xfId="20390"/>
    <cellStyle name="표준 71 155" xfId="20391"/>
    <cellStyle name="표준 71 156" xfId="20392"/>
    <cellStyle name="표준 71 157" xfId="20393"/>
    <cellStyle name="표준 71 158" xfId="20394"/>
    <cellStyle name="표준 71 159" xfId="20395"/>
    <cellStyle name="표준 71 16" xfId="20396"/>
    <cellStyle name="표준 71 160" xfId="20397"/>
    <cellStyle name="표준 71 161" xfId="20398"/>
    <cellStyle name="표준 71 162" xfId="20399"/>
    <cellStyle name="표준 71 163" xfId="20400"/>
    <cellStyle name="표준 71 164" xfId="20401"/>
    <cellStyle name="표준 71 165" xfId="20402"/>
    <cellStyle name="표준 71 166" xfId="20403"/>
    <cellStyle name="표준 71 167" xfId="20404"/>
    <cellStyle name="표준 71 168" xfId="20405"/>
    <cellStyle name="표준 71 169" xfId="20406"/>
    <cellStyle name="표준 71 17" xfId="20407"/>
    <cellStyle name="표준 71 170" xfId="20408"/>
    <cellStyle name="표준 71 171" xfId="20409"/>
    <cellStyle name="표준 71 172" xfId="20410"/>
    <cellStyle name="표준 71 173" xfId="20411"/>
    <cellStyle name="표준 71 174" xfId="20412"/>
    <cellStyle name="표준 71 175" xfId="20413"/>
    <cellStyle name="표준 71 176" xfId="20414"/>
    <cellStyle name="표준 71 177" xfId="20415"/>
    <cellStyle name="표준 71 178" xfId="20416"/>
    <cellStyle name="표준 71 179" xfId="20417"/>
    <cellStyle name="표준 71 18" xfId="20418"/>
    <cellStyle name="표준 71 180" xfId="20419"/>
    <cellStyle name="표준 71 181" xfId="20420"/>
    <cellStyle name="표준 71 182" xfId="20421"/>
    <cellStyle name="표준 71 183" xfId="20422"/>
    <cellStyle name="표준 71 19" xfId="20423"/>
    <cellStyle name="표준 71 2" xfId="20424"/>
    <cellStyle name="표준 71 20" xfId="20425"/>
    <cellStyle name="표준 71 21" xfId="20426"/>
    <cellStyle name="표준 71 22" xfId="20427"/>
    <cellStyle name="표준 71 23" xfId="20428"/>
    <cellStyle name="표준 71 24" xfId="20429"/>
    <cellStyle name="표준 71 25" xfId="20430"/>
    <cellStyle name="표준 71 26" xfId="20431"/>
    <cellStyle name="표준 71 27" xfId="20432"/>
    <cellStyle name="표준 71 28" xfId="20433"/>
    <cellStyle name="표준 71 29" xfId="20434"/>
    <cellStyle name="표준 71 3" xfId="20435"/>
    <cellStyle name="표준 71 30" xfId="20436"/>
    <cellStyle name="표준 71 31" xfId="20437"/>
    <cellStyle name="표준 71 32" xfId="20438"/>
    <cellStyle name="표준 71 33" xfId="20439"/>
    <cellStyle name="표준 71 34" xfId="20440"/>
    <cellStyle name="표준 71 35" xfId="20441"/>
    <cellStyle name="표준 71 36" xfId="20442"/>
    <cellStyle name="표준 71 37" xfId="20443"/>
    <cellStyle name="표준 71 38" xfId="20444"/>
    <cellStyle name="표준 71 39" xfId="20445"/>
    <cellStyle name="표준 71 4" xfId="20446"/>
    <cellStyle name="표준 71 40" xfId="20447"/>
    <cellStyle name="표준 71 41" xfId="20448"/>
    <cellStyle name="표준 71 42" xfId="20449"/>
    <cellStyle name="표준 71 43" xfId="20450"/>
    <cellStyle name="표준 71 44" xfId="20451"/>
    <cellStyle name="표준 71 45" xfId="20452"/>
    <cellStyle name="표준 71 46" xfId="20453"/>
    <cellStyle name="표준 71 47" xfId="20454"/>
    <cellStyle name="표준 71 48" xfId="20455"/>
    <cellStyle name="표준 71 49" xfId="20456"/>
    <cellStyle name="표준 71 5" xfId="20457"/>
    <cellStyle name="표준 71 50" xfId="20458"/>
    <cellStyle name="표준 71 51" xfId="20459"/>
    <cellStyle name="표준 71 52" xfId="20460"/>
    <cellStyle name="표준 71 53" xfId="20461"/>
    <cellStyle name="표준 71 54" xfId="20462"/>
    <cellStyle name="표준 71 55" xfId="20463"/>
    <cellStyle name="표준 71 56" xfId="20464"/>
    <cellStyle name="표준 71 57" xfId="20465"/>
    <cellStyle name="표준 71 58" xfId="20466"/>
    <cellStyle name="표준 71 59" xfId="20467"/>
    <cellStyle name="표준 71 6" xfId="20468"/>
    <cellStyle name="표준 71 60" xfId="20469"/>
    <cellStyle name="표준 71 61" xfId="20470"/>
    <cellStyle name="표준 71 62" xfId="20471"/>
    <cellStyle name="표준 71 63" xfId="20472"/>
    <cellStyle name="표준 71 64" xfId="20473"/>
    <cellStyle name="표준 71 65" xfId="20474"/>
    <cellStyle name="표준 71 66" xfId="20475"/>
    <cellStyle name="표준 71 67" xfId="20476"/>
    <cellStyle name="표준 71 68" xfId="20477"/>
    <cellStyle name="표준 71 69" xfId="20478"/>
    <cellStyle name="표준 71 7" xfId="20479"/>
    <cellStyle name="표준 71 70" xfId="20480"/>
    <cellStyle name="표준 71 71" xfId="20481"/>
    <cellStyle name="표준 71 72" xfId="20482"/>
    <cellStyle name="표준 71 73" xfId="20483"/>
    <cellStyle name="표준 71 74" xfId="20484"/>
    <cellStyle name="표준 71 75" xfId="20485"/>
    <cellStyle name="표준 71 76" xfId="20486"/>
    <cellStyle name="표준 71 77" xfId="20487"/>
    <cellStyle name="표준 71 78" xfId="20488"/>
    <cellStyle name="표준 71 79" xfId="20489"/>
    <cellStyle name="표준 71 8" xfId="20490"/>
    <cellStyle name="표준 71 80" xfId="20491"/>
    <cellStyle name="표준 71 81" xfId="20492"/>
    <cellStyle name="표준 71 82" xfId="20493"/>
    <cellStyle name="표준 71 83" xfId="20494"/>
    <cellStyle name="표준 71 84" xfId="20495"/>
    <cellStyle name="표준 71 85" xfId="20496"/>
    <cellStyle name="표준 71 86" xfId="20497"/>
    <cellStyle name="표준 71 87" xfId="20498"/>
    <cellStyle name="표준 71 88" xfId="20499"/>
    <cellStyle name="표준 71 89" xfId="20500"/>
    <cellStyle name="표준 71 9" xfId="20501"/>
    <cellStyle name="표준 71 90" xfId="20502"/>
    <cellStyle name="표준 71 91" xfId="20503"/>
    <cellStyle name="표준 71 92" xfId="20504"/>
    <cellStyle name="표준 71 93" xfId="20505"/>
    <cellStyle name="표준 71 94" xfId="20506"/>
    <cellStyle name="표준 71 95" xfId="20507"/>
    <cellStyle name="표준 71 96" xfId="20508"/>
    <cellStyle name="표준 71 97" xfId="20509"/>
    <cellStyle name="표준 71 98" xfId="20510"/>
    <cellStyle name="표준 71 99" xfId="20511"/>
    <cellStyle name="표준 72" xfId="20512"/>
    <cellStyle name="표준 72 10" xfId="20513"/>
    <cellStyle name="표준 72 100" xfId="20514"/>
    <cellStyle name="표준 72 101" xfId="20515"/>
    <cellStyle name="표준 72 102" xfId="20516"/>
    <cellStyle name="표준 72 103" xfId="20517"/>
    <cellStyle name="표준 72 104" xfId="20518"/>
    <cellStyle name="표준 72 105" xfId="20519"/>
    <cellStyle name="표준 72 106" xfId="20520"/>
    <cellStyle name="표준 72 107" xfId="20521"/>
    <cellStyle name="표준 72 108" xfId="20522"/>
    <cellStyle name="표준 72 109" xfId="20523"/>
    <cellStyle name="표준 72 11" xfId="20524"/>
    <cellStyle name="표준 72 110" xfId="20525"/>
    <cellStyle name="표준 72 111" xfId="20526"/>
    <cellStyle name="표준 72 112" xfId="20527"/>
    <cellStyle name="표준 72 113" xfId="20528"/>
    <cellStyle name="표준 72 114" xfId="20529"/>
    <cellStyle name="표준 72 115" xfId="20530"/>
    <cellStyle name="표준 72 116" xfId="20531"/>
    <cellStyle name="표준 72 117" xfId="20532"/>
    <cellStyle name="표준 72 118" xfId="20533"/>
    <cellStyle name="표준 72 119" xfId="20534"/>
    <cellStyle name="표준 72 12" xfId="20535"/>
    <cellStyle name="표준 72 120" xfId="20536"/>
    <cellStyle name="표준 72 121" xfId="20537"/>
    <cellStyle name="표준 72 122" xfId="20538"/>
    <cellStyle name="표준 72 123" xfId="20539"/>
    <cellStyle name="표준 72 124" xfId="20540"/>
    <cellStyle name="표준 72 125" xfId="20541"/>
    <cellStyle name="표준 72 126" xfId="20542"/>
    <cellStyle name="표준 72 127" xfId="20543"/>
    <cellStyle name="표준 72 128" xfId="20544"/>
    <cellStyle name="표준 72 129" xfId="20545"/>
    <cellStyle name="표준 72 13" xfId="20546"/>
    <cellStyle name="표준 72 130" xfId="20547"/>
    <cellStyle name="표준 72 131" xfId="20548"/>
    <cellStyle name="표준 72 132" xfId="20549"/>
    <cellStyle name="표준 72 133" xfId="20550"/>
    <cellStyle name="표준 72 134" xfId="20551"/>
    <cellStyle name="표준 72 135" xfId="20552"/>
    <cellStyle name="표준 72 136" xfId="20553"/>
    <cellStyle name="표준 72 137" xfId="20554"/>
    <cellStyle name="표준 72 138" xfId="20555"/>
    <cellStyle name="표준 72 139" xfId="20556"/>
    <cellStyle name="표준 72 14" xfId="20557"/>
    <cellStyle name="표준 72 140" xfId="20558"/>
    <cellStyle name="표준 72 141" xfId="20559"/>
    <cellStyle name="표준 72 142" xfId="20560"/>
    <cellStyle name="표준 72 143" xfId="20561"/>
    <cellStyle name="표준 72 144" xfId="20562"/>
    <cellStyle name="표준 72 145" xfId="20563"/>
    <cellStyle name="표준 72 146" xfId="20564"/>
    <cellStyle name="표준 72 147" xfId="20565"/>
    <cellStyle name="표준 72 148" xfId="20566"/>
    <cellStyle name="표준 72 149" xfId="20567"/>
    <cellStyle name="표준 72 15" xfId="20568"/>
    <cellStyle name="표준 72 150" xfId="20569"/>
    <cellStyle name="표준 72 151" xfId="20570"/>
    <cellStyle name="표준 72 152" xfId="20571"/>
    <cellStyle name="표준 72 153" xfId="20572"/>
    <cellStyle name="표준 72 154" xfId="20573"/>
    <cellStyle name="표준 72 155" xfId="20574"/>
    <cellStyle name="표준 72 156" xfId="20575"/>
    <cellStyle name="표준 72 157" xfId="20576"/>
    <cellStyle name="표준 72 158" xfId="20577"/>
    <cellStyle name="표준 72 159" xfId="20578"/>
    <cellStyle name="표준 72 16" xfId="20579"/>
    <cellStyle name="표준 72 160" xfId="20580"/>
    <cellStyle name="표준 72 161" xfId="20581"/>
    <cellStyle name="표준 72 162" xfId="20582"/>
    <cellStyle name="표준 72 163" xfId="20583"/>
    <cellStyle name="표준 72 164" xfId="20584"/>
    <cellStyle name="표준 72 165" xfId="20585"/>
    <cellStyle name="표준 72 166" xfId="20586"/>
    <cellStyle name="표준 72 167" xfId="20587"/>
    <cellStyle name="표준 72 168" xfId="20588"/>
    <cellStyle name="표준 72 169" xfId="20589"/>
    <cellStyle name="표준 72 17" xfId="20590"/>
    <cellStyle name="표준 72 170" xfId="20591"/>
    <cellStyle name="표준 72 171" xfId="20592"/>
    <cellStyle name="표준 72 172" xfId="20593"/>
    <cellStyle name="표준 72 173" xfId="20594"/>
    <cellStyle name="표준 72 174" xfId="20595"/>
    <cellStyle name="표준 72 175" xfId="20596"/>
    <cellStyle name="표준 72 176" xfId="20597"/>
    <cellStyle name="표준 72 177" xfId="20598"/>
    <cellStyle name="표준 72 178" xfId="20599"/>
    <cellStyle name="표준 72 179" xfId="20600"/>
    <cellStyle name="표준 72 18" xfId="20601"/>
    <cellStyle name="표준 72 180" xfId="20602"/>
    <cellStyle name="표준 72 181" xfId="20603"/>
    <cellStyle name="표준 72 182" xfId="20604"/>
    <cellStyle name="표준 72 183" xfId="20605"/>
    <cellStyle name="표준 72 19" xfId="20606"/>
    <cellStyle name="표준 72 2" xfId="20607"/>
    <cellStyle name="표준 72 20" xfId="20608"/>
    <cellStyle name="표준 72 21" xfId="20609"/>
    <cellStyle name="표준 72 22" xfId="20610"/>
    <cellStyle name="표준 72 23" xfId="20611"/>
    <cellStyle name="표준 72 24" xfId="20612"/>
    <cellStyle name="표준 72 25" xfId="20613"/>
    <cellStyle name="표준 72 26" xfId="20614"/>
    <cellStyle name="표준 72 27" xfId="20615"/>
    <cellStyle name="표준 72 28" xfId="20616"/>
    <cellStyle name="표준 72 29" xfId="20617"/>
    <cellStyle name="표준 72 3" xfId="20618"/>
    <cellStyle name="표준 72 30" xfId="20619"/>
    <cellStyle name="표준 72 31" xfId="20620"/>
    <cellStyle name="표준 72 32" xfId="20621"/>
    <cellStyle name="표준 72 33" xfId="20622"/>
    <cellStyle name="표준 72 34" xfId="20623"/>
    <cellStyle name="표준 72 35" xfId="20624"/>
    <cellStyle name="표준 72 36" xfId="20625"/>
    <cellStyle name="표준 72 37" xfId="20626"/>
    <cellStyle name="표준 72 38" xfId="20627"/>
    <cellStyle name="표준 72 39" xfId="20628"/>
    <cellStyle name="표준 72 4" xfId="20629"/>
    <cellStyle name="표준 72 40" xfId="20630"/>
    <cellStyle name="표준 72 41" xfId="20631"/>
    <cellStyle name="표준 72 42" xfId="20632"/>
    <cellStyle name="표준 72 43" xfId="20633"/>
    <cellStyle name="표준 72 44" xfId="20634"/>
    <cellStyle name="표준 72 45" xfId="20635"/>
    <cellStyle name="표준 72 46" xfId="20636"/>
    <cellStyle name="표준 72 47" xfId="20637"/>
    <cellStyle name="표준 72 48" xfId="20638"/>
    <cellStyle name="표준 72 49" xfId="20639"/>
    <cellStyle name="표준 72 5" xfId="20640"/>
    <cellStyle name="표준 72 50" xfId="20641"/>
    <cellStyle name="표준 72 51" xfId="20642"/>
    <cellStyle name="표준 72 52" xfId="20643"/>
    <cellStyle name="표준 72 53" xfId="20644"/>
    <cellStyle name="표준 72 54" xfId="20645"/>
    <cellStyle name="표준 72 55" xfId="20646"/>
    <cellStyle name="표준 72 56" xfId="20647"/>
    <cellStyle name="표준 72 57" xfId="20648"/>
    <cellStyle name="표준 72 58" xfId="20649"/>
    <cellStyle name="표준 72 59" xfId="20650"/>
    <cellStyle name="표준 72 6" xfId="20651"/>
    <cellStyle name="표준 72 60" xfId="20652"/>
    <cellStyle name="표준 72 61" xfId="20653"/>
    <cellStyle name="표준 72 62" xfId="20654"/>
    <cellStyle name="표준 72 63" xfId="20655"/>
    <cellStyle name="표준 72 64" xfId="20656"/>
    <cellStyle name="표준 72 65" xfId="20657"/>
    <cellStyle name="표준 72 66" xfId="20658"/>
    <cellStyle name="표준 72 67" xfId="20659"/>
    <cellStyle name="표준 72 68" xfId="20660"/>
    <cellStyle name="표준 72 69" xfId="20661"/>
    <cellStyle name="표준 72 7" xfId="20662"/>
    <cellStyle name="표준 72 70" xfId="20663"/>
    <cellStyle name="표준 72 71" xfId="20664"/>
    <cellStyle name="표준 72 72" xfId="20665"/>
    <cellStyle name="표준 72 73" xfId="20666"/>
    <cellStyle name="표준 72 74" xfId="20667"/>
    <cellStyle name="표준 72 75" xfId="20668"/>
    <cellStyle name="표준 72 76" xfId="20669"/>
    <cellStyle name="표준 72 77" xfId="20670"/>
    <cellStyle name="표준 72 78" xfId="20671"/>
    <cellStyle name="표준 72 79" xfId="20672"/>
    <cellStyle name="표준 72 8" xfId="20673"/>
    <cellStyle name="표준 72 80" xfId="20674"/>
    <cellStyle name="표준 72 81" xfId="20675"/>
    <cellStyle name="표준 72 82" xfId="20676"/>
    <cellStyle name="표준 72 83" xfId="20677"/>
    <cellStyle name="표준 72 84" xfId="20678"/>
    <cellStyle name="표준 72 85" xfId="20679"/>
    <cellStyle name="표준 72 86" xfId="20680"/>
    <cellStyle name="표준 72 87" xfId="20681"/>
    <cellStyle name="표준 72 88" xfId="20682"/>
    <cellStyle name="표준 72 89" xfId="20683"/>
    <cellStyle name="표준 72 9" xfId="20684"/>
    <cellStyle name="표준 72 90" xfId="20685"/>
    <cellStyle name="표준 72 91" xfId="20686"/>
    <cellStyle name="표준 72 92" xfId="20687"/>
    <cellStyle name="표준 72 93" xfId="20688"/>
    <cellStyle name="표준 72 94" xfId="20689"/>
    <cellStyle name="표준 72 95" xfId="20690"/>
    <cellStyle name="표준 72 96" xfId="20691"/>
    <cellStyle name="표준 72 97" xfId="20692"/>
    <cellStyle name="표준 72 98" xfId="20693"/>
    <cellStyle name="표준 72 99" xfId="20694"/>
    <cellStyle name="표준 73" xfId="20695"/>
    <cellStyle name="표준 73 10" xfId="20696"/>
    <cellStyle name="표준 73 100" xfId="20697"/>
    <cellStyle name="표준 73 101" xfId="20698"/>
    <cellStyle name="표준 73 102" xfId="20699"/>
    <cellStyle name="표준 73 103" xfId="20700"/>
    <cellStyle name="표준 73 104" xfId="20701"/>
    <cellStyle name="표준 73 105" xfId="20702"/>
    <cellStyle name="표준 73 106" xfId="20703"/>
    <cellStyle name="표준 73 107" xfId="20704"/>
    <cellStyle name="표준 73 108" xfId="20705"/>
    <cellStyle name="표준 73 109" xfId="20706"/>
    <cellStyle name="표준 73 11" xfId="20707"/>
    <cellStyle name="표준 73 110" xfId="20708"/>
    <cellStyle name="표준 73 111" xfId="20709"/>
    <cellStyle name="표준 73 112" xfId="20710"/>
    <cellStyle name="표준 73 113" xfId="20711"/>
    <cellStyle name="표준 73 114" xfId="20712"/>
    <cellStyle name="표준 73 115" xfId="20713"/>
    <cellStyle name="표준 73 116" xfId="20714"/>
    <cellStyle name="표준 73 117" xfId="20715"/>
    <cellStyle name="표준 73 118" xfId="20716"/>
    <cellStyle name="표준 73 119" xfId="20717"/>
    <cellStyle name="표준 73 12" xfId="20718"/>
    <cellStyle name="표준 73 120" xfId="20719"/>
    <cellStyle name="표준 73 121" xfId="20720"/>
    <cellStyle name="표준 73 122" xfId="20721"/>
    <cellStyle name="표준 73 123" xfId="20722"/>
    <cellStyle name="표준 73 124" xfId="20723"/>
    <cellStyle name="표준 73 125" xfId="20724"/>
    <cellStyle name="표준 73 126" xfId="20725"/>
    <cellStyle name="표준 73 127" xfId="20726"/>
    <cellStyle name="표준 73 128" xfId="20727"/>
    <cellStyle name="표준 73 129" xfId="20728"/>
    <cellStyle name="표준 73 13" xfId="20729"/>
    <cellStyle name="표준 73 130" xfId="20730"/>
    <cellStyle name="표준 73 131" xfId="20731"/>
    <cellStyle name="표준 73 132" xfId="20732"/>
    <cellStyle name="표준 73 133" xfId="20733"/>
    <cellStyle name="표준 73 134" xfId="20734"/>
    <cellStyle name="표준 73 135" xfId="20735"/>
    <cellStyle name="표준 73 136" xfId="20736"/>
    <cellStyle name="표준 73 137" xfId="20737"/>
    <cellStyle name="표준 73 138" xfId="20738"/>
    <cellStyle name="표준 73 139" xfId="20739"/>
    <cellStyle name="표준 73 14" xfId="20740"/>
    <cellStyle name="표준 73 140" xfId="20741"/>
    <cellStyle name="표준 73 141" xfId="20742"/>
    <cellStyle name="표준 73 142" xfId="20743"/>
    <cellStyle name="표준 73 143" xfId="20744"/>
    <cellStyle name="표준 73 144" xfId="20745"/>
    <cellStyle name="표준 73 145" xfId="20746"/>
    <cellStyle name="표준 73 146" xfId="20747"/>
    <cellStyle name="표준 73 147" xfId="20748"/>
    <cellStyle name="표준 73 148" xfId="20749"/>
    <cellStyle name="표준 73 149" xfId="20750"/>
    <cellStyle name="표준 73 15" xfId="20751"/>
    <cellStyle name="표준 73 150" xfId="20752"/>
    <cellStyle name="표준 73 151" xfId="20753"/>
    <cellStyle name="표준 73 152" xfId="20754"/>
    <cellStyle name="표준 73 153" xfId="20755"/>
    <cellStyle name="표준 73 154" xfId="20756"/>
    <cellStyle name="표준 73 155" xfId="20757"/>
    <cellStyle name="표준 73 156" xfId="20758"/>
    <cellStyle name="표준 73 157" xfId="20759"/>
    <cellStyle name="표준 73 158" xfId="20760"/>
    <cellStyle name="표준 73 159" xfId="20761"/>
    <cellStyle name="표준 73 16" xfId="20762"/>
    <cellStyle name="표준 73 160" xfId="20763"/>
    <cellStyle name="표준 73 161" xfId="20764"/>
    <cellStyle name="표준 73 162" xfId="20765"/>
    <cellStyle name="표준 73 163" xfId="20766"/>
    <cellStyle name="표준 73 164" xfId="20767"/>
    <cellStyle name="표준 73 165" xfId="20768"/>
    <cellStyle name="표준 73 166" xfId="20769"/>
    <cellStyle name="표준 73 167" xfId="20770"/>
    <cellStyle name="표준 73 168" xfId="20771"/>
    <cellStyle name="표준 73 169" xfId="20772"/>
    <cellStyle name="표준 73 17" xfId="20773"/>
    <cellStyle name="표준 73 170" xfId="20774"/>
    <cellStyle name="표준 73 171" xfId="20775"/>
    <cellStyle name="표준 73 172" xfId="20776"/>
    <cellStyle name="표준 73 173" xfId="20777"/>
    <cellStyle name="표준 73 174" xfId="20778"/>
    <cellStyle name="표준 73 175" xfId="20779"/>
    <cellStyle name="표준 73 176" xfId="20780"/>
    <cellStyle name="표준 73 177" xfId="20781"/>
    <cellStyle name="표준 73 178" xfId="20782"/>
    <cellStyle name="표준 73 179" xfId="20783"/>
    <cellStyle name="표준 73 18" xfId="20784"/>
    <cellStyle name="표준 73 180" xfId="20785"/>
    <cellStyle name="표준 73 181" xfId="20786"/>
    <cellStyle name="표준 73 182" xfId="20787"/>
    <cellStyle name="표준 73 183" xfId="20788"/>
    <cellStyle name="표준 73 19" xfId="20789"/>
    <cellStyle name="표준 73 2" xfId="20790"/>
    <cellStyle name="표준 73 20" xfId="20791"/>
    <cellStyle name="표준 73 21" xfId="20792"/>
    <cellStyle name="표준 73 22" xfId="20793"/>
    <cellStyle name="표준 73 23" xfId="20794"/>
    <cellStyle name="표준 73 24" xfId="20795"/>
    <cellStyle name="표준 73 25" xfId="20796"/>
    <cellStyle name="표준 73 26" xfId="20797"/>
    <cellStyle name="표준 73 27" xfId="20798"/>
    <cellStyle name="표준 73 28" xfId="20799"/>
    <cellStyle name="표준 73 29" xfId="20800"/>
    <cellStyle name="표준 73 3" xfId="20801"/>
    <cellStyle name="표준 73 30" xfId="20802"/>
    <cellStyle name="표준 73 31" xfId="20803"/>
    <cellStyle name="표준 73 32" xfId="20804"/>
    <cellStyle name="표준 73 33" xfId="20805"/>
    <cellStyle name="표준 73 34" xfId="20806"/>
    <cellStyle name="표준 73 35" xfId="20807"/>
    <cellStyle name="표준 73 36" xfId="20808"/>
    <cellStyle name="표준 73 37" xfId="20809"/>
    <cellStyle name="표준 73 38" xfId="20810"/>
    <cellStyle name="표준 73 39" xfId="20811"/>
    <cellStyle name="표준 73 4" xfId="20812"/>
    <cellStyle name="표준 73 40" xfId="20813"/>
    <cellStyle name="표준 73 41" xfId="20814"/>
    <cellStyle name="표준 73 42" xfId="20815"/>
    <cellStyle name="표준 73 43" xfId="20816"/>
    <cellStyle name="표준 73 44" xfId="20817"/>
    <cellStyle name="표준 73 45" xfId="20818"/>
    <cellStyle name="표준 73 46" xfId="20819"/>
    <cellStyle name="표준 73 47" xfId="20820"/>
    <cellStyle name="표준 73 48" xfId="20821"/>
    <cellStyle name="표준 73 49" xfId="20822"/>
    <cellStyle name="표준 73 5" xfId="20823"/>
    <cellStyle name="표준 73 50" xfId="20824"/>
    <cellStyle name="표준 73 51" xfId="20825"/>
    <cellStyle name="표준 73 52" xfId="20826"/>
    <cellStyle name="표준 73 53" xfId="20827"/>
    <cellStyle name="표준 73 54" xfId="20828"/>
    <cellStyle name="표준 73 55" xfId="20829"/>
    <cellStyle name="표준 73 56" xfId="20830"/>
    <cellStyle name="표준 73 57" xfId="20831"/>
    <cellStyle name="표준 73 58" xfId="20832"/>
    <cellStyle name="표준 73 59" xfId="20833"/>
    <cellStyle name="표준 73 6" xfId="20834"/>
    <cellStyle name="표준 73 60" xfId="20835"/>
    <cellStyle name="표준 73 61" xfId="20836"/>
    <cellStyle name="표준 73 62" xfId="20837"/>
    <cellStyle name="표준 73 63" xfId="20838"/>
    <cellStyle name="표준 73 64" xfId="20839"/>
    <cellStyle name="표준 73 65" xfId="20840"/>
    <cellStyle name="표준 73 66" xfId="20841"/>
    <cellStyle name="표준 73 67" xfId="20842"/>
    <cellStyle name="표준 73 68" xfId="20843"/>
    <cellStyle name="표준 73 69" xfId="20844"/>
    <cellStyle name="표준 73 7" xfId="20845"/>
    <cellStyle name="표준 73 70" xfId="20846"/>
    <cellStyle name="표준 73 71" xfId="20847"/>
    <cellStyle name="표준 73 72" xfId="20848"/>
    <cellStyle name="표준 73 73" xfId="20849"/>
    <cellStyle name="표준 73 74" xfId="20850"/>
    <cellStyle name="표준 73 75" xfId="20851"/>
    <cellStyle name="표준 73 76" xfId="20852"/>
    <cellStyle name="표준 73 77" xfId="20853"/>
    <cellStyle name="표준 73 78" xfId="20854"/>
    <cellStyle name="표준 73 79" xfId="20855"/>
    <cellStyle name="표준 73 8" xfId="20856"/>
    <cellStyle name="표준 73 80" xfId="20857"/>
    <cellStyle name="표준 73 81" xfId="20858"/>
    <cellStyle name="표준 73 82" xfId="20859"/>
    <cellStyle name="표준 73 83" xfId="20860"/>
    <cellStyle name="표준 73 84" xfId="20861"/>
    <cellStyle name="표준 73 85" xfId="20862"/>
    <cellStyle name="표준 73 86" xfId="20863"/>
    <cellStyle name="표준 73 87" xfId="20864"/>
    <cellStyle name="표준 73 88" xfId="20865"/>
    <cellStyle name="표준 73 89" xfId="20866"/>
    <cellStyle name="표준 73 9" xfId="20867"/>
    <cellStyle name="표준 73 90" xfId="20868"/>
    <cellStyle name="표준 73 91" xfId="20869"/>
    <cellStyle name="표준 73 92" xfId="20870"/>
    <cellStyle name="표준 73 93" xfId="20871"/>
    <cellStyle name="표준 73 94" xfId="20872"/>
    <cellStyle name="표준 73 95" xfId="20873"/>
    <cellStyle name="표준 73 96" xfId="20874"/>
    <cellStyle name="표준 73 97" xfId="20875"/>
    <cellStyle name="표준 73 98" xfId="20876"/>
    <cellStyle name="표준 73 99" xfId="20877"/>
    <cellStyle name="표준 74" xfId="20878"/>
    <cellStyle name="표준 74 10" xfId="20879"/>
    <cellStyle name="표준 74 100" xfId="20880"/>
    <cellStyle name="표준 74 101" xfId="20881"/>
    <cellStyle name="표준 74 102" xfId="20882"/>
    <cellStyle name="표준 74 103" xfId="20883"/>
    <cellStyle name="표준 74 104" xfId="20884"/>
    <cellStyle name="표준 74 105" xfId="20885"/>
    <cellStyle name="표준 74 106" xfId="20886"/>
    <cellStyle name="표준 74 107" xfId="20887"/>
    <cellStyle name="표준 74 108" xfId="20888"/>
    <cellStyle name="표준 74 109" xfId="20889"/>
    <cellStyle name="표준 74 11" xfId="20890"/>
    <cellStyle name="표준 74 110" xfId="20891"/>
    <cellStyle name="표준 74 111" xfId="20892"/>
    <cellStyle name="표준 74 112" xfId="20893"/>
    <cellStyle name="표준 74 113" xfId="20894"/>
    <cellStyle name="표준 74 114" xfId="20895"/>
    <cellStyle name="표준 74 115" xfId="20896"/>
    <cellStyle name="표준 74 116" xfId="20897"/>
    <cellStyle name="표준 74 117" xfId="20898"/>
    <cellStyle name="표준 74 118" xfId="20899"/>
    <cellStyle name="표준 74 119" xfId="20900"/>
    <cellStyle name="표준 74 12" xfId="20901"/>
    <cellStyle name="표준 74 120" xfId="20902"/>
    <cellStyle name="표준 74 121" xfId="20903"/>
    <cellStyle name="표준 74 122" xfId="20904"/>
    <cellStyle name="표준 74 123" xfId="20905"/>
    <cellStyle name="표준 74 124" xfId="20906"/>
    <cellStyle name="표준 74 125" xfId="20907"/>
    <cellStyle name="표준 74 126" xfId="20908"/>
    <cellStyle name="표준 74 127" xfId="20909"/>
    <cellStyle name="표준 74 128" xfId="20910"/>
    <cellStyle name="표준 74 129" xfId="20911"/>
    <cellStyle name="표준 74 13" xfId="20912"/>
    <cellStyle name="표준 74 130" xfId="20913"/>
    <cellStyle name="표준 74 131" xfId="20914"/>
    <cellStyle name="표준 74 132" xfId="20915"/>
    <cellStyle name="표준 74 133" xfId="20916"/>
    <cellStyle name="표준 74 134" xfId="20917"/>
    <cellStyle name="표준 74 135" xfId="20918"/>
    <cellStyle name="표준 74 136" xfId="20919"/>
    <cellStyle name="표준 74 137" xfId="20920"/>
    <cellStyle name="표준 74 138" xfId="20921"/>
    <cellStyle name="표준 74 139" xfId="20922"/>
    <cellStyle name="표준 74 14" xfId="20923"/>
    <cellStyle name="표준 74 140" xfId="20924"/>
    <cellStyle name="표준 74 141" xfId="20925"/>
    <cellStyle name="표준 74 142" xfId="20926"/>
    <cellStyle name="표준 74 143" xfId="20927"/>
    <cellStyle name="표준 74 144" xfId="20928"/>
    <cellStyle name="표준 74 145" xfId="20929"/>
    <cellStyle name="표준 74 146" xfId="20930"/>
    <cellStyle name="표준 74 147" xfId="20931"/>
    <cellStyle name="표준 74 148" xfId="20932"/>
    <cellStyle name="표준 74 149" xfId="20933"/>
    <cellStyle name="표준 74 15" xfId="20934"/>
    <cellStyle name="표준 74 150" xfId="20935"/>
    <cellStyle name="표준 74 151" xfId="20936"/>
    <cellStyle name="표준 74 152" xfId="20937"/>
    <cellStyle name="표준 74 153" xfId="20938"/>
    <cellStyle name="표준 74 154" xfId="20939"/>
    <cellStyle name="표준 74 155" xfId="20940"/>
    <cellStyle name="표준 74 156" xfId="20941"/>
    <cellStyle name="표준 74 157" xfId="20942"/>
    <cellStyle name="표준 74 158" xfId="20943"/>
    <cellStyle name="표준 74 159" xfId="20944"/>
    <cellStyle name="표준 74 16" xfId="20945"/>
    <cellStyle name="표준 74 160" xfId="20946"/>
    <cellStyle name="표준 74 161" xfId="20947"/>
    <cellStyle name="표준 74 162" xfId="20948"/>
    <cellStyle name="표준 74 163" xfId="20949"/>
    <cellStyle name="표준 74 164" xfId="20950"/>
    <cellStyle name="표준 74 165" xfId="20951"/>
    <cellStyle name="표준 74 166" xfId="20952"/>
    <cellStyle name="표준 74 167" xfId="20953"/>
    <cellStyle name="표준 74 168" xfId="20954"/>
    <cellStyle name="표준 74 169" xfId="20955"/>
    <cellStyle name="표준 74 17" xfId="20956"/>
    <cellStyle name="표준 74 170" xfId="20957"/>
    <cellStyle name="표준 74 171" xfId="20958"/>
    <cellStyle name="표준 74 172" xfId="20959"/>
    <cellStyle name="표준 74 173" xfId="20960"/>
    <cellStyle name="표준 74 174" xfId="20961"/>
    <cellStyle name="표준 74 175" xfId="20962"/>
    <cellStyle name="표준 74 176" xfId="20963"/>
    <cellStyle name="표준 74 177" xfId="20964"/>
    <cellStyle name="표준 74 178" xfId="20965"/>
    <cellStyle name="표준 74 179" xfId="20966"/>
    <cellStyle name="표준 74 18" xfId="20967"/>
    <cellStyle name="표준 74 180" xfId="20968"/>
    <cellStyle name="표준 74 181" xfId="20969"/>
    <cellStyle name="표준 74 182" xfId="20970"/>
    <cellStyle name="표준 74 183" xfId="20971"/>
    <cellStyle name="표준 74 19" xfId="20972"/>
    <cellStyle name="표준 74 2" xfId="20973"/>
    <cellStyle name="표준 74 20" xfId="20974"/>
    <cellStyle name="표준 74 21" xfId="20975"/>
    <cellStyle name="표준 74 22" xfId="20976"/>
    <cellStyle name="표준 74 23" xfId="20977"/>
    <cellStyle name="표준 74 24" xfId="20978"/>
    <cellStyle name="표준 74 25" xfId="20979"/>
    <cellStyle name="표준 74 26" xfId="20980"/>
    <cellStyle name="표준 74 27" xfId="20981"/>
    <cellStyle name="표준 74 28" xfId="20982"/>
    <cellStyle name="표준 74 29" xfId="20983"/>
    <cellStyle name="표준 74 3" xfId="20984"/>
    <cellStyle name="표준 74 30" xfId="20985"/>
    <cellStyle name="표준 74 31" xfId="20986"/>
    <cellStyle name="표준 74 32" xfId="20987"/>
    <cellStyle name="표준 74 33" xfId="20988"/>
    <cellStyle name="표준 74 34" xfId="20989"/>
    <cellStyle name="표준 74 35" xfId="20990"/>
    <cellStyle name="표준 74 36" xfId="20991"/>
    <cellStyle name="표준 74 37" xfId="20992"/>
    <cellStyle name="표준 74 38" xfId="20993"/>
    <cellStyle name="표준 74 39" xfId="20994"/>
    <cellStyle name="표준 74 4" xfId="20995"/>
    <cellStyle name="표준 74 40" xfId="20996"/>
    <cellStyle name="표준 74 41" xfId="20997"/>
    <cellStyle name="표준 74 42" xfId="20998"/>
    <cellStyle name="표준 74 43" xfId="20999"/>
    <cellStyle name="표준 74 44" xfId="21000"/>
    <cellStyle name="표준 74 45" xfId="21001"/>
    <cellStyle name="표준 74 46" xfId="21002"/>
    <cellStyle name="표준 74 47" xfId="21003"/>
    <cellStyle name="표준 74 48" xfId="21004"/>
    <cellStyle name="표준 74 49" xfId="21005"/>
    <cellStyle name="표준 74 5" xfId="21006"/>
    <cellStyle name="표준 74 50" xfId="21007"/>
    <cellStyle name="표준 74 51" xfId="21008"/>
    <cellStyle name="표준 74 52" xfId="21009"/>
    <cellStyle name="표준 74 53" xfId="21010"/>
    <cellStyle name="표준 74 54" xfId="21011"/>
    <cellStyle name="표준 74 55" xfId="21012"/>
    <cellStyle name="표준 74 56" xfId="21013"/>
    <cellStyle name="표준 74 57" xfId="21014"/>
    <cellStyle name="표준 74 58" xfId="21015"/>
    <cellStyle name="표준 74 59" xfId="21016"/>
    <cellStyle name="표준 74 6" xfId="21017"/>
    <cellStyle name="표준 74 60" xfId="21018"/>
    <cellStyle name="표준 74 61" xfId="21019"/>
    <cellStyle name="표준 74 62" xfId="21020"/>
    <cellStyle name="표준 74 63" xfId="21021"/>
    <cellStyle name="표준 74 64" xfId="21022"/>
    <cellStyle name="표준 74 65" xfId="21023"/>
    <cellStyle name="표준 74 66" xfId="21024"/>
    <cellStyle name="표준 74 67" xfId="21025"/>
    <cellStyle name="표준 74 68" xfId="21026"/>
    <cellStyle name="표준 74 69" xfId="21027"/>
    <cellStyle name="표준 74 7" xfId="21028"/>
    <cellStyle name="표준 74 70" xfId="21029"/>
    <cellStyle name="표준 74 71" xfId="21030"/>
    <cellStyle name="표준 74 72" xfId="21031"/>
    <cellStyle name="표준 74 73" xfId="21032"/>
    <cellStyle name="표준 74 74" xfId="21033"/>
    <cellStyle name="표준 74 75" xfId="21034"/>
    <cellStyle name="표준 74 76" xfId="21035"/>
    <cellStyle name="표준 74 77" xfId="21036"/>
    <cellStyle name="표준 74 78" xfId="21037"/>
    <cellStyle name="표준 74 79" xfId="21038"/>
    <cellStyle name="표준 74 8" xfId="21039"/>
    <cellStyle name="표준 74 80" xfId="21040"/>
    <cellStyle name="표준 74 81" xfId="21041"/>
    <cellStyle name="표준 74 82" xfId="21042"/>
    <cellStyle name="표준 74 83" xfId="21043"/>
    <cellStyle name="표준 74 84" xfId="21044"/>
    <cellStyle name="표준 74 85" xfId="21045"/>
    <cellStyle name="표준 74 86" xfId="21046"/>
    <cellStyle name="표준 74 87" xfId="21047"/>
    <cellStyle name="표준 74 88" xfId="21048"/>
    <cellStyle name="표준 74 89" xfId="21049"/>
    <cellStyle name="표준 74 9" xfId="21050"/>
    <cellStyle name="표준 74 90" xfId="21051"/>
    <cellStyle name="표준 74 91" xfId="21052"/>
    <cellStyle name="표준 74 92" xfId="21053"/>
    <cellStyle name="표준 74 93" xfId="21054"/>
    <cellStyle name="표준 74 94" xfId="21055"/>
    <cellStyle name="표준 74 95" xfId="21056"/>
    <cellStyle name="표준 74 96" xfId="21057"/>
    <cellStyle name="표준 74 97" xfId="21058"/>
    <cellStyle name="표준 74 98" xfId="21059"/>
    <cellStyle name="표준 74 99" xfId="21060"/>
    <cellStyle name="표준 75" xfId="21061"/>
    <cellStyle name="표준 75 10" xfId="21062"/>
    <cellStyle name="표준 75 100" xfId="21063"/>
    <cellStyle name="표준 75 101" xfId="21064"/>
    <cellStyle name="표준 75 102" xfId="21065"/>
    <cellStyle name="표준 75 103" xfId="21066"/>
    <cellStyle name="표준 75 104" xfId="21067"/>
    <cellStyle name="표준 75 105" xfId="21068"/>
    <cellStyle name="표준 75 106" xfId="21069"/>
    <cellStyle name="표준 75 107" xfId="21070"/>
    <cellStyle name="표준 75 108" xfId="21071"/>
    <cellStyle name="표준 75 109" xfId="21072"/>
    <cellStyle name="표준 75 11" xfId="21073"/>
    <cellStyle name="표준 75 110" xfId="21074"/>
    <cellStyle name="표준 75 111" xfId="21075"/>
    <cellStyle name="표준 75 112" xfId="21076"/>
    <cellStyle name="표준 75 113" xfId="21077"/>
    <cellStyle name="표준 75 114" xfId="21078"/>
    <cellStyle name="표준 75 115" xfId="21079"/>
    <cellStyle name="표준 75 116" xfId="21080"/>
    <cellStyle name="표준 75 117" xfId="21081"/>
    <cellStyle name="표준 75 118" xfId="21082"/>
    <cellStyle name="표준 75 119" xfId="21083"/>
    <cellStyle name="표준 75 12" xfId="21084"/>
    <cellStyle name="표준 75 120" xfId="21085"/>
    <cellStyle name="표준 75 121" xfId="21086"/>
    <cellStyle name="표준 75 122" xfId="21087"/>
    <cellStyle name="표준 75 123" xfId="21088"/>
    <cellStyle name="표준 75 124" xfId="21089"/>
    <cellStyle name="표준 75 125" xfId="21090"/>
    <cellStyle name="표준 75 126" xfId="21091"/>
    <cellStyle name="표준 75 127" xfId="21092"/>
    <cellStyle name="표준 75 128" xfId="21093"/>
    <cellStyle name="표준 75 129" xfId="21094"/>
    <cellStyle name="표준 75 13" xfId="21095"/>
    <cellStyle name="표준 75 130" xfId="21096"/>
    <cellStyle name="표준 75 131" xfId="21097"/>
    <cellStyle name="표준 75 132" xfId="21098"/>
    <cellStyle name="표준 75 133" xfId="21099"/>
    <cellStyle name="표준 75 134" xfId="21100"/>
    <cellStyle name="표준 75 135" xfId="21101"/>
    <cellStyle name="표준 75 136" xfId="21102"/>
    <cellStyle name="표준 75 137" xfId="21103"/>
    <cellStyle name="표준 75 138" xfId="21104"/>
    <cellStyle name="표준 75 139" xfId="21105"/>
    <cellStyle name="표준 75 14" xfId="21106"/>
    <cellStyle name="표준 75 140" xfId="21107"/>
    <cellStyle name="표준 75 141" xfId="21108"/>
    <cellStyle name="표준 75 142" xfId="21109"/>
    <cellStyle name="표준 75 143" xfId="21110"/>
    <cellStyle name="표준 75 144" xfId="21111"/>
    <cellStyle name="표준 75 145" xfId="21112"/>
    <cellStyle name="표준 75 146" xfId="21113"/>
    <cellStyle name="표준 75 147" xfId="21114"/>
    <cellStyle name="표준 75 148" xfId="21115"/>
    <cellStyle name="표준 75 149" xfId="21116"/>
    <cellStyle name="표준 75 15" xfId="21117"/>
    <cellStyle name="표준 75 150" xfId="21118"/>
    <cellStyle name="표준 75 151" xfId="21119"/>
    <cellStyle name="표준 75 152" xfId="21120"/>
    <cellStyle name="표준 75 153" xfId="21121"/>
    <cellStyle name="표준 75 154" xfId="21122"/>
    <cellStyle name="표준 75 155" xfId="21123"/>
    <cellStyle name="표준 75 156" xfId="21124"/>
    <cellStyle name="표준 75 157" xfId="21125"/>
    <cellStyle name="표준 75 158" xfId="21126"/>
    <cellStyle name="표준 75 159" xfId="21127"/>
    <cellStyle name="표준 75 16" xfId="21128"/>
    <cellStyle name="표준 75 160" xfId="21129"/>
    <cellStyle name="표준 75 161" xfId="21130"/>
    <cellStyle name="표준 75 162" xfId="21131"/>
    <cellStyle name="표준 75 163" xfId="21132"/>
    <cellStyle name="표준 75 164" xfId="21133"/>
    <cellStyle name="표준 75 165" xfId="21134"/>
    <cellStyle name="표준 75 166" xfId="21135"/>
    <cellStyle name="표준 75 167" xfId="21136"/>
    <cellStyle name="표준 75 168" xfId="21137"/>
    <cellStyle name="표준 75 169" xfId="21138"/>
    <cellStyle name="표준 75 17" xfId="21139"/>
    <cellStyle name="표준 75 170" xfId="21140"/>
    <cellStyle name="표준 75 171" xfId="21141"/>
    <cellStyle name="표준 75 172" xfId="21142"/>
    <cellStyle name="표준 75 173" xfId="21143"/>
    <cellStyle name="표준 75 174" xfId="21144"/>
    <cellStyle name="표준 75 175" xfId="21145"/>
    <cellStyle name="표준 75 176" xfId="21146"/>
    <cellStyle name="표준 75 177" xfId="21147"/>
    <cellStyle name="표준 75 178" xfId="21148"/>
    <cellStyle name="표준 75 179" xfId="21149"/>
    <cellStyle name="표준 75 18" xfId="21150"/>
    <cellStyle name="표준 75 180" xfId="21151"/>
    <cellStyle name="표준 75 181" xfId="21152"/>
    <cellStyle name="표준 75 182" xfId="21153"/>
    <cellStyle name="표준 75 183" xfId="21154"/>
    <cellStyle name="표준 75 19" xfId="21155"/>
    <cellStyle name="표준 75 2" xfId="21156"/>
    <cellStyle name="표준 75 20" xfId="21157"/>
    <cellStyle name="표준 75 21" xfId="21158"/>
    <cellStyle name="표준 75 22" xfId="21159"/>
    <cellStyle name="표준 75 23" xfId="21160"/>
    <cellStyle name="표준 75 24" xfId="21161"/>
    <cellStyle name="표준 75 25" xfId="21162"/>
    <cellStyle name="표준 75 26" xfId="21163"/>
    <cellStyle name="표준 75 27" xfId="21164"/>
    <cellStyle name="표준 75 28" xfId="21165"/>
    <cellStyle name="표준 75 29" xfId="21166"/>
    <cellStyle name="표준 75 3" xfId="21167"/>
    <cellStyle name="표준 75 30" xfId="21168"/>
    <cellStyle name="표준 75 31" xfId="21169"/>
    <cellStyle name="표준 75 32" xfId="21170"/>
    <cellStyle name="표준 75 33" xfId="21171"/>
    <cellStyle name="표준 75 34" xfId="21172"/>
    <cellStyle name="표준 75 35" xfId="21173"/>
    <cellStyle name="표준 75 36" xfId="21174"/>
    <cellStyle name="표준 75 37" xfId="21175"/>
    <cellStyle name="표준 75 38" xfId="21176"/>
    <cellStyle name="표준 75 39" xfId="21177"/>
    <cellStyle name="표준 75 4" xfId="21178"/>
    <cellStyle name="표준 75 40" xfId="21179"/>
    <cellStyle name="표준 75 41" xfId="21180"/>
    <cellStyle name="표준 75 42" xfId="21181"/>
    <cellStyle name="표준 75 43" xfId="21182"/>
    <cellStyle name="표준 75 44" xfId="21183"/>
    <cellStyle name="표준 75 45" xfId="21184"/>
    <cellStyle name="표준 75 46" xfId="21185"/>
    <cellStyle name="표준 75 47" xfId="21186"/>
    <cellStyle name="표준 75 48" xfId="21187"/>
    <cellStyle name="표준 75 49" xfId="21188"/>
    <cellStyle name="표준 75 5" xfId="21189"/>
    <cellStyle name="표준 75 50" xfId="21190"/>
    <cellStyle name="표준 75 51" xfId="21191"/>
    <cellStyle name="표준 75 52" xfId="21192"/>
    <cellStyle name="표준 75 53" xfId="21193"/>
    <cellStyle name="표준 75 54" xfId="21194"/>
    <cellStyle name="표준 75 55" xfId="21195"/>
    <cellStyle name="표준 75 56" xfId="21196"/>
    <cellStyle name="표준 75 57" xfId="21197"/>
    <cellStyle name="표준 75 58" xfId="21198"/>
    <cellStyle name="표준 75 59" xfId="21199"/>
    <cellStyle name="표준 75 6" xfId="21200"/>
    <cellStyle name="표준 75 60" xfId="21201"/>
    <cellStyle name="표준 75 61" xfId="21202"/>
    <cellStyle name="표준 75 62" xfId="21203"/>
    <cellStyle name="표준 75 63" xfId="21204"/>
    <cellStyle name="표준 75 64" xfId="21205"/>
    <cellStyle name="표준 75 65" xfId="21206"/>
    <cellStyle name="표준 75 66" xfId="21207"/>
    <cellStyle name="표준 75 67" xfId="21208"/>
    <cellStyle name="표준 75 68" xfId="21209"/>
    <cellStyle name="표준 75 69" xfId="21210"/>
    <cellStyle name="표준 75 7" xfId="21211"/>
    <cellStyle name="표준 75 70" xfId="21212"/>
    <cellStyle name="표준 75 71" xfId="21213"/>
    <cellStyle name="표준 75 72" xfId="21214"/>
    <cellStyle name="표준 75 73" xfId="21215"/>
    <cellStyle name="표준 75 74" xfId="21216"/>
    <cellStyle name="표준 75 75" xfId="21217"/>
    <cellStyle name="표준 75 76" xfId="21218"/>
    <cellStyle name="표준 75 77" xfId="21219"/>
    <cellStyle name="표준 75 78" xfId="21220"/>
    <cellStyle name="표준 75 79" xfId="21221"/>
    <cellStyle name="표준 75 8" xfId="21222"/>
    <cellStyle name="표준 75 80" xfId="21223"/>
    <cellStyle name="표준 75 81" xfId="21224"/>
    <cellStyle name="표준 75 82" xfId="21225"/>
    <cellStyle name="표준 75 83" xfId="21226"/>
    <cellStyle name="표준 75 84" xfId="21227"/>
    <cellStyle name="표준 75 85" xfId="21228"/>
    <cellStyle name="표준 75 86" xfId="21229"/>
    <cellStyle name="표준 75 87" xfId="21230"/>
    <cellStyle name="표준 75 88" xfId="21231"/>
    <cellStyle name="표준 75 89" xfId="21232"/>
    <cellStyle name="표준 75 9" xfId="21233"/>
    <cellStyle name="표준 75 90" xfId="21234"/>
    <cellStyle name="표준 75 91" xfId="21235"/>
    <cellStyle name="표준 75 92" xfId="21236"/>
    <cellStyle name="표준 75 93" xfId="21237"/>
    <cellStyle name="표준 75 94" xfId="21238"/>
    <cellStyle name="표준 75 95" xfId="21239"/>
    <cellStyle name="표준 75 96" xfId="21240"/>
    <cellStyle name="표준 75 97" xfId="21241"/>
    <cellStyle name="표준 75 98" xfId="21242"/>
    <cellStyle name="표준 75 99" xfId="21243"/>
    <cellStyle name="표준 76" xfId="21244"/>
    <cellStyle name="표준 76 10" xfId="21245"/>
    <cellStyle name="표준 76 100" xfId="21246"/>
    <cellStyle name="표준 76 101" xfId="21247"/>
    <cellStyle name="표준 76 102" xfId="21248"/>
    <cellStyle name="표준 76 103" xfId="21249"/>
    <cellStyle name="표준 76 104" xfId="21250"/>
    <cellStyle name="표준 76 105" xfId="21251"/>
    <cellStyle name="표준 76 106" xfId="21252"/>
    <cellStyle name="표준 76 107" xfId="21253"/>
    <cellStyle name="표준 76 108" xfId="21254"/>
    <cellStyle name="표준 76 109" xfId="21255"/>
    <cellStyle name="표준 76 11" xfId="21256"/>
    <cellStyle name="표준 76 110" xfId="21257"/>
    <cellStyle name="표준 76 111" xfId="21258"/>
    <cellStyle name="표준 76 112" xfId="21259"/>
    <cellStyle name="표준 76 113" xfId="21260"/>
    <cellStyle name="표준 76 114" xfId="21261"/>
    <cellStyle name="표준 76 115" xfId="21262"/>
    <cellStyle name="표준 76 116" xfId="21263"/>
    <cellStyle name="표준 76 117" xfId="21264"/>
    <cellStyle name="표준 76 118" xfId="21265"/>
    <cellStyle name="표준 76 119" xfId="21266"/>
    <cellStyle name="표준 76 12" xfId="21267"/>
    <cellStyle name="표준 76 120" xfId="21268"/>
    <cellStyle name="표준 76 121" xfId="21269"/>
    <cellStyle name="표준 76 122" xfId="21270"/>
    <cellStyle name="표준 76 123" xfId="21271"/>
    <cellStyle name="표준 76 124" xfId="21272"/>
    <cellStyle name="표준 76 125" xfId="21273"/>
    <cellStyle name="표준 76 126" xfId="21274"/>
    <cellStyle name="표준 76 127" xfId="21275"/>
    <cellStyle name="표준 76 128" xfId="21276"/>
    <cellStyle name="표준 76 129" xfId="21277"/>
    <cellStyle name="표준 76 13" xfId="21278"/>
    <cellStyle name="표준 76 130" xfId="21279"/>
    <cellStyle name="표준 76 131" xfId="21280"/>
    <cellStyle name="표준 76 132" xfId="21281"/>
    <cellStyle name="표준 76 133" xfId="21282"/>
    <cellStyle name="표준 76 134" xfId="21283"/>
    <cellStyle name="표준 76 135" xfId="21284"/>
    <cellStyle name="표준 76 136" xfId="21285"/>
    <cellStyle name="표준 76 137" xfId="21286"/>
    <cellStyle name="표준 76 138" xfId="21287"/>
    <cellStyle name="표준 76 139" xfId="21288"/>
    <cellStyle name="표준 76 14" xfId="21289"/>
    <cellStyle name="표준 76 140" xfId="21290"/>
    <cellStyle name="표준 76 141" xfId="21291"/>
    <cellStyle name="표준 76 142" xfId="21292"/>
    <cellStyle name="표준 76 143" xfId="21293"/>
    <cellStyle name="표준 76 144" xfId="21294"/>
    <cellStyle name="표준 76 145" xfId="21295"/>
    <cellStyle name="표준 76 146" xfId="21296"/>
    <cellStyle name="표준 76 147" xfId="21297"/>
    <cellStyle name="표준 76 148" xfId="21298"/>
    <cellStyle name="표준 76 149" xfId="21299"/>
    <cellStyle name="표준 76 15" xfId="21300"/>
    <cellStyle name="표준 76 150" xfId="21301"/>
    <cellStyle name="표준 76 151" xfId="21302"/>
    <cellStyle name="표준 76 152" xfId="21303"/>
    <cellStyle name="표준 76 153" xfId="21304"/>
    <cellStyle name="표준 76 154" xfId="21305"/>
    <cellStyle name="표준 76 155" xfId="21306"/>
    <cellStyle name="표준 76 156" xfId="21307"/>
    <cellStyle name="표준 76 157" xfId="21308"/>
    <cellStyle name="표준 76 158" xfId="21309"/>
    <cellStyle name="표준 76 159" xfId="21310"/>
    <cellStyle name="표준 76 16" xfId="21311"/>
    <cellStyle name="표준 76 160" xfId="21312"/>
    <cellStyle name="표준 76 161" xfId="21313"/>
    <cellStyle name="표준 76 162" xfId="21314"/>
    <cellStyle name="표준 76 163" xfId="21315"/>
    <cellStyle name="표준 76 164" xfId="21316"/>
    <cellStyle name="표준 76 165" xfId="21317"/>
    <cellStyle name="표준 76 166" xfId="21318"/>
    <cellStyle name="표준 76 167" xfId="21319"/>
    <cellStyle name="표준 76 168" xfId="21320"/>
    <cellStyle name="표준 76 169" xfId="21321"/>
    <cellStyle name="표준 76 17" xfId="21322"/>
    <cellStyle name="표준 76 170" xfId="21323"/>
    <cellStyle name="표준 76 171" xfId="21324"/>
    <cellStyle name="표준 76 172" xfId="21325"/>
    <cellStyle name="표준 76 173" xfId="21326"/>
    <cellStyle name="표준 76 174" xfId="21327"/>
    <cellStyle name="표준 76 175" xfId="21328"/>
    <cellStyle name="표준 76 176" xfId="21329"/>
    <cellStyle name="표준 76 177" xfId="21330"/>
    <cellStyle name="표준 76 178" xfId="21331"/>
    <cellStyle name="표준 76 179" xfId="21332"/>
    <cellStyle name="표준 76 18" xfId="21333"/>
    <cellStyle name="표준 76 180" xfId="21334"/>
    <cellStyle name="표준 76 181" xfId="21335"/>
    <cellStyle name="표준 76 182" xfId="21336"/>
    <cellStyle name="표준 76 183" xfId="21337"/>
    <cellStyle name="표준 76 19" xfId="21338"/>
    <cellStyle name="표준 76 2" xfId="21339"/>
    <cellStyle name="표준 76 20" xfId="21340"/>
    <cellStyle name="표준 76 21" xfId="21341"/>
    <cellStyle name="표준 76 22" xfId="21342"/>
    <cellStyle name="표준 76 23" xfId="21343"/>
    <cellStyle name="표준 76 24" xfId="21344"/>
    <cellStyle name="표준 76 25" xfId="21345"/>
    <cellStyle name="표준 76 26" xfId="21346"/>
    <cellStyle name="표준 76 27" xfId="21347"/>
    <cellStyle name="표준 76 28" xfId="21348"/>
    <cellStyle name="표준 76 29" xfId="21349"/>
    <cellStyle name="표준 76 3" xfId="21350"/>
    <cellStyle name="표준 76 30" xfId="21351"/>
    <cellStyle name="표준 76 31" xfId="21352"/>
    <cellStyle name="표준 76 32" xfId="21353"/>
    <cellStyle name="표준 76 33" xfId="21354"/>
    <cellStyle name="표준 76 34" xfId="21355"/>
    <cellStyle name="표준 76 35" xfId="21356"/>
    <cellStyle name="표준 76 36" xfId="21357"/>
    <cellStyle name="표준 76 37" xfId="21358"/>
    <cellStyle name="표준 76 38" xfId="21359"/>
    <cellStyle name="표준 76 39" xfId="21360"/>
    <cellStyle name="표준 76 4" xfId="21361"/>
    <cellStyle name="표준 76 40" xfId="21362"/>
    <cellStyle name="표준 76 41" xfId="21363"/>
    <cellStyle name="표준 76 42" xfId="21364"/>
    <cellStyle name="표준 76 43" xfId="21365"/>
    <cellStyle name="표준 76 44" xfId="21366"/>
    <cellStyle name="표준 76 45" xfId="21367"/>
    <cellStyle name="표준 76 46" xfId="21368"/>
    <cellStyle name="표준 76 47" xfId="21369"/>
    <cellStyle name="표준 76 48" xfId="21370"/>
    <cellStyle name="표준 76 49" xfId="21371"/>
    <cellStyle name="표준 76 5" xfId="21372"/>
    <cellStyle name="표준 76 50" xfId="21373"/>
    <cellStyle name="표준 76 51" xfId="21374"/>
    <cellStyle name="표준 76 52" xfId="21375"/>
    <cellStyle name="표준 76 53" xfId="21376"/>
    <cellStyle name="표준 76 54" xfId="21377"/>
    <cellStyle name="표준 76 55" xfId="21378"/>
    <cellStyle name="표준 76 56" xfId="21379"/>
    <cellStyle name="표준 76 57" xfId="21380"/>
    <cellStyle name="표준 76 58" xfId="21381"/>
    <cellStyle name="표준 76 59" xfId="21382"/>
    <cellStyle name="표준 76 6" xfId="21383"/>
    <cellStyle name="표준 76 60" xfId="21384"/>
    <cellStyle name="표준 76 61" xfId="21385"/>
    <cellStyle name="표준 76 62" xfId="21386"/>
    <cellStyle name="표준 76 63" xfId="21387"/>
    <cellStyle name="표준 76 64" xfId="21388"/>
    <cellStyle name="표준 76 65" xfId="21389"/>
    <cellStyle name="표준 76 66" xfId="21390"/>
    <cellStyle name="표준 76 67" xfId="21391"/>
    <cellStyle name="표준 76 68" xfId="21392"/>
    <cellStyle name="표준 76 69" xfId="21393"/>
    <cellStyle name="표준 76 7" xfId="21394"/>
    <cellStyle name="표준 76 70" xfId="21395"/>
    <cellStyle name="표준 76 71" xfId="21396"/>
    <cellStyle name="표준 76 72" xfId="21397"/>
    <cellStyle name="표준 76 73" xfId="21398"/>
    <cellStyle name="표준 76 74" xfId="21399"/>
    <cellStyle name="표준 76 75" xfId="21400"/>
    <cellStyle name="표준 76 76" xfId="21401"/>
    <cellStyle name="표준 76 77" xfId="21402"/>
    <cellStyle name="표준 76 78" xfId="21403"/>
    <cellStyle name="표준 76 79" xfId="21404"/>
    <cellStyle name="표준 76 8" xfId="21405"/>
    <cellStyle name="표준 76 80" xfId="21406"/>
    <cellStyle name="표준 76 81" xfId="21407"/>
    <cellStyle name="표준 76 82" xfId="21408"/>
    <cellStyle name="표준 76 83" xfId="21409"/>
    <cellStyle name="표준 76 84" xfId="21410"/>
    <cellStyle name="표준 76 85" xfId="21411"/>
    <cellStyle name="표준 76 86" xfId="21412"/>
    <cellStyle name="표준 76 87" xfId="21413"/>
    <cellStyle name="표준 76 88" xfId="21414"/>
    <cellStyle name="표준 76 89" xfId="21415"/>
    <cellStyle name="표준 76 9" xfId="21416"/>
    <cellStyle name="표준 76 90" xfId="21417"/>
    <cellStyle name="표준 76 91" xfId="21418"/>
    <cellStyle name="표준 76 92" xfId="21419"/>
    <cellStyle name="표준 76 93" xfId="21420"/>
    <cellStyle name="표준 76 94" xfId="21421"/>
    <cellStyle name="표준 76 95" xfId="21422"/>
    <cellStyle name="표준 76 96" xfId="21423"/>
    <cellStyle name="표준 76 97" xfId="21424"/>
    <cellStyle name="표준 76 98" xfId="21425"/>
    <cellStyle name="표준 76 99" xfId="21426"/>
    <cellStyle name="표준 77" xfId="21427"/>
    <cellStyle name="표준 77 10" xfId="21428"/>
    <cellStyle name="표준 77 100" xfId="21429"/>
    <cellStyle name="표준 77 101" xfId="21430"/>
    <cellStyle name="표준 77 102" xfId="21431"/>
    <cellStyle name="표준 77 103" xfId="21432"/>
    <cellStyle name="표준 77 104" xfId="21433"/>
    <cellStyle name="표준 77 105" xfId="21434"/>
    <cellStyle name="표준 77 106" xfId="21435"/>
    <cellStyle name="표준 77 107" xfId="21436"/>
    <cellStyle name="표준 77 108" xfId="21437"/>
    <cellStyle name="표준 77 109" xfId="21438"/>
    <cellStyle name="표준 77 11" xfId="21439"/>
    <cellStyle name="표준 77 110" xfId="21440"/>
    <cellStyle name="표준 77 111" xfId="21441"/>
    <cellStyle name="표준 77 112" xfId="21442"/>
    <cellStyle name="표준 77 113" xfId="21443"/>
    <cellStyle name="표준 77 114" xfId="21444"/>
    <cellStyle name="표준 77 115" xfId="21445"/>
    <cellStyle name="표준 77 116" xfId="21446"/>
    <cellStyle name="표준 77 117" xfId="21447"/>
    <cellStyle name="표준 77 118" xfId="21448"/>
    <cellStyle name="표준 77 119" xfId="21449"/>
    <cellStyle name="표준 77 12" xfId="21450"/>
    <cellStyle name="표준 77 120" xfId="21451"/>
    <cellStyle name="표준 77 121" xfId="21452"/>
    <cellStyle name="표준 77 122" xfId="21453"/>
    <cellStyle name="표준 77 123" xfId="21454"/>
    <cellStyle name="표준 77 124" xfId="21455"/>
    <cellStyle name="표준 77 125" xfId="21456"/>
    <cellStyle name="표준 77 126" xfId="21457"/>
    <cellStyle name="표준 77 127" xfId="21458"/>
    <cellStyle name="표준 77 128" xfId="21459"/>
    <cellStyle name="표준 77 129" xfId="21460"/>
    <cellStyle name="표준 77 13" xfId="21461"/>
    <cellStyle name="표준 77 130" xfId="21462"/>
    <cellStyle name="표준 77 131" xfId="21463"/>
    <cellStyle name="표준 77 132" xfId="21464"/>
    <cellStyle name="표준 77 133" xfId="21465"/>
    <cellStyle name="표준 77 134" xfId="21466"/>
    <cellStyle name="표준 77 135" xfId="21467"/>
    <cellStyle name="표준 77 136" xfId="21468"/>
    <cellStyle name="표준 77 137" xfId="21469"/>
    <cellStyle name="표준 77 138" xfId="21470"/>
    <cellStyle name="표준 77 139" xfId="21471"/>
    <cellStyle name="표준 77 14" xfId="21472"/>
    <cellStyle name="표준 77 140" xfId="21473"/>
    <cellStyle name="표준 77 141" xfId="21474"/>
    <cellStyle name="표준 77 142" xfId="21475"/>
    <cellStyle name="표준 77 143" xfId="21476"/>
    <cellStyle name="표준 77 144" xfId="21477"/>
    <cellStyle name="표준 77 145" xfId="21478"/>
    <cellStyle name="표준 77 146" xfId="21479"/>
    <cellStyle name="표준 77 147" xfId="21480"/>
    <cellStyle name="표준 77 148" xfId="21481"/>
    <cellStyle name="표준 77 149" xfId="21482"/>
    <cellStyle name="표준 77 15" xfId="21483"/>
    <cellStyle name="표준 77 150" xfId="21484"/>
    <cellStyle name="표준 77 151" xfId="21485"/>
    <cellStyle name="표준 77 152" xfId="21486"/>
    <cellStyle name="표준 77 153" xfId="21487"/>
    <cellStyle name="표준 77 154" xfId="21488"/>
    <cellStyle name="표준 77 155" xfId="21489"/>
    <cellStyle name="표준 77 156" xfId="21490"/>
    <cellStyle name="표준 77 157" xfId="21491"/>
    <cellStyle name="표준 77 158" xfId="21492"/>
    <cellStyle name="표준 77 159" xfId="21493"/>
    <cellStyle name="표준 77 16" xfId="21494"/>
    <cellStyle name="표준 77 160" xfId="21495"/>
    <cellStyle name="표준 77 161" xfId="21496"/>
    <cellStyle name="표준 77 162" xfId="21497"/>
    <cellStyle name="표준 77 163" xfId="21498"/>
    <cellStyle name="표준 77 164" xfId="21499"/>
    <cellStyle name="표준 77 165" xfId="21500"/>
    <cellStyle name="표준 77 166" xfId="21501"/>
    <cellStyle name="표준 77 167" xfId="21502"/>
    <cellStyle name="표준 77 168" xfId="21503"/>
    <cellStyle name="표준 77 169" xfId="21504"/>
    <cellStyle name="표준 77 17" xfId="21505"/>
    <cellStyle name="표준 77 170" xfId="21506"/>
    <cellStyle name="표준 77 171" xfId="21507"/>
    <cellStyle name="표준 77 172" xfId="21508"/>
    <cellStyle name="표준 77 173" xfId="21509"/>
    <cellStyle name="표준 77 174" xfId="21510"/>
    <cellStyle name="표준 77 175" xfId="21511"/>
    <cellStyle name="표준 77 176" xfId="21512"/>
    <cellStyle name="표준 77 177" xfId="21513"/>
    <cellStyle name="표준 77 178" xfId="21514"/>
    <cellStyle name="표준 77 179" xfId="21515"/>
    <cellStyle name="표준 77 18" xfId="21516"/>
    <cellStyle name="표준 77 180" xfId="21517"/>
    <cellStyle name="표준 77 181" xfId="21518"/>
    <cellStyle name="표준 77 182" xfId="21519"/>
    <cellStyle name="표준 77 183" xfId="21520"/>
    <cellStyle name="표준 77 19" xfId="21521"/>
    <cellStyle name="표준 77 2" xfId="21522"/>
    <cellStyle name="표준 77 20" xfId="21523"/>
    <cellStyle name="표준 77 21" xfId="21524"/>
    <cellStyle name="표준 77 22" xfId="21525"/>
    <cellStyle name="표준 77 23" xfId="21526"/>
    <cellStyle name="표준 77 24" xfId="21527"/>
    <cellStyle name="표준 77 25" xfId="21528"/>
    <cellStyle name="표준 77 26" xfId="21529"/>
    <cellStyle name="표준 77 27" xfId="21530"/>
    <cellStyle name="표준 77 28" xfId="21531"/>
    <cellStyle name="표준 77 29" xfId="21532"/>
    <cellStyle name="표준 77 3" xfId="21533"/>
    <cellStyle name="표준 77 30" xfId="21534"/>
    <cellStyle name="표준 77 31" xfId="21535"/>
    <cellStyle name="표준 77 32" xfId="21536"/>
    <cellStyle name="표준 77 33" xfId="21537"/>
    <cellStyle name="표준 77 34" xfId="21538"/>
    <cellStyle name="표준 77 35" xfId="21539"/>
    <cellStyle name="표준 77 36" xfId="21540"/>
    <cellStyle name="표준 77 37" xfId="21541"/>
    <cellStyle name="표준 77 38" xfId="21542"/>
    <cellStyle name="표준 77 39" xfId="21543"/>
    <cellStyle name="표준 77 4" xfId="21544"/>
    <cellStyle name="표준 77 40" xfId="21545"/>
    <cellStyle name="표준 77 41" xfId="21546"/>
    <cellStyle name="표준 77 42" xfId="21547"/>
    <cellStyle name="표준 77 43" xfId="21548"/>
    <cellStyle name="표준 77 44" xfId="21549"/>
    <cellStyle name="표준 77 45" xfId="21550"/>
    <cellStyle name="표준 77 46" xfId="21551"/>
    <cellStyle name="표준 77 47" xfId="21552"/>
    <cellStyle name="표준 77 48" xfId="21553"/>
    <cellStyle name="표준 77 49" xfId="21554"/>
    <cellStyle name="표준 77 5" xfId="21555"/>
    <cellStyle name="표준 77 50" xfId="21556"/>
    <cellStyle name="표준 77 51" xfId="21557"/>
    <cellStyle name="표준 77 52" xfId="21558"/>
    <cellStyle name="표준 77 53" xfId="21559"/>
    <cellStyle name="표준 77 54" xfId="21560"/>
    <cellStyle name="표준 77 55" xfId="21561"/>
    <cellStyle name="표준 77 56" xfId="21562"/>
    <cellStyle name="표준 77 57" xfId="21563"/>
    <cellStyle name="표준 77 58" xfId="21564"/>
    <cellStyle name="표준 77 59" xfId="21565"/>
    <cellStyle name="표준 77 6" xfId="21566"/>
    <cellStyle name="표준 77 60" xfId="21567"/>
    <cellStyle name="표준 77 61" xfId="21568"/>
    <cellStyle name="표준 77 62" xfId="21569"/>
    <cellStyle name="표준 77 63" xfId="21570"/>
    <cellStyle name="표준 77 64" xfId="21571"/>
    <cellStyle name="표준 77 65" xfId="21572"/>
    <cellStyle name="표준 77 66" xfId="21573"/>
    <cellStyle name="표준 77 67" xfId="21574"/>
    <cellStyle name="표준 77 68" xfId="21575"/>
    <cellStyle name="표준 77 69" xfId="21576"/>
    <cellStyle name="표준 77 7" xfId="21577"/>
    <cellStyle name="표준 77 70" xfId="21578"/>
    <cellStyle name="표준 77 71" xfId="21579"/>
    <cellStyle name="표준 77 72" xfId="21580"/>
    <cellStyle name="표준 77 73" xfId="21581"/>
    <cellStyle name="표준 77 74" xfId="21582"/>
    <cellStyle name="표준 77 75" xfId="21583"/>
    <cellStyle name="표준 77 76" xfId="21584"/>
    <cellStyle name="표준 77 77" xfId="21585"/>
    <cellStyle name="표준 77 78" xfId="21586"/>
    <cellStyle name="표준 77 79" xfId="21587"/>
    <cellStyle name="표준 77 8" xfId="21588"/>
    <cellStyle name="표준 77 80" xfId="21589"/>
    <cellStyle name="표준 77 81" xfId="21590"/>
    <cellStyle name="표준 77 82" xfId="21591"/>
    <cellStyle name="표준 77 83" xfId="21592"/>
    <cellStyle name="표준 77 84" xfId="21593"/>
    <cellStyle name="표준 77 85" xfId="21594"/>
    <cellStyle name="표준 77 86" xfId="21595"/>
    <cellStyle name="표준 77 87" xfId="21596"/>
    <cellStyle name="표준 77 88" xfId="21597"/>
    <cellStyle name="표준 77 89" xfId="21598"/>
    <cellStyle name="표준 77 9" xfId="21599"/>
    <cellStyle name="표준 77 90" xfId="21600"/>
    <cellStyle name="표준 77 91" xfId="21601"/>
    <cellStyle name="표준 77 92" xfId="21602"/>
    <cellStyle name="표준 77 93" xfId="21603"/>
    <cellStyle name="표준 77 94" xfId="21604"/>
    <cellStyle name="표준 77 95" xfId="21605"/>
    <cellStyle name="표준 77 96" xfId="21606"/>
    <cellStyle name="표준 77 97" xfId="21607"/>
    <cellStyle name="표준 77 98" xfId="21608"/>
    <cellStyle name="표준 77 99" xfId="21609"/>
    <cellStyle name="표준 78" xfId="21610"/>
    <cellStyle name="표준 78 10" xfId="21611"/>
    <cellStyle name="표준 78 100" xfId="21612"/>
    <cellStyle name="표준 78 101" xfId="21613"/>
    <cellStyle name="표준 78 102" xfId="21614"/>
    <cellStyle name="표준 78 103" xfId="21615"/>
    <cellStyle name="표준 78 104" xfId="21616"/>
    <cellStyle name="표준 78 105" xfId="21617"/>
    <cellStyle name="표준 78 106" xfId="21618"/>
    <cellStyle name="표준 78 107" xfId="21619"/>
    <cellStyle name="표준 78 108" xfId="21620"/>
    <cellStyle name="표준 78 109" xfId="21621"/>
    <cellStyle name="표준 78 11" xfId="21622"/>
    <cellStyle name="표준 78 110" xfId="21623"/>
    <cellStyle name="표준 78 111" xfId="21624"/>
    <cellStyle name="표준 78 112" xfId="21625"/>
    <cellStyle name="표준 78 113" xfId="21626"/>
    <cellStyle name="표준 78 114" xfId="21627"/>
    <cellStyle name="표준 78 115" xfId="21628"/>
    <cellStyle name="표준 78 116" xfId="21629"/>
    <cellStyle name="표준 78 117" xfId="21630"/>
    <cellStyle name="표준 78 118" xfId="21631"/>
    <cellStyle name="표준 78 119" xfId="21632"/>
    <cellStyle name="표준 78 12" xfId="21633"/>
    <cellStyle name="표준 78 120" xfId="21634"/>
    <cellStyle name="표준 78 121" xfId="21635"/>
    <cellStyle name="표준 78 122" xfId="21636"/>
    <cellStyle name="표준 78 123" xfId="21637"/>
    <cellStyle name="표준 78 124" xfId="21638"/>
    <cellStyle name="표준 78 125" xfId="21639"/>
    <cellStyle name="표준 78 126" xfId="21640"/>
    <cellStyle name="표준 78 127" xfId="21641"/>
    <cellStyle name="표준 78 128" xfId="21642"/>
    <cellStyle name="표준 78 129" xfId="21643"/>
    <cellStyle name="표준 78 13" xfId="21644"/>
    <cellStyle name="표준 78 130" xfId="21645"/>
    <cellStyle name="표준 78 131" xfId="21646"/>
    <cellStyle name="표준 78 132" xfId="21647"/>
    <cellStyle name="표준 78 133" xfId="21648"/>
    <cellStyle name="표준 78 134" xfId="21649"/>
    <cellStyle name="표준 78 135" xfId="21650"/>
    <cellStyle name="표준 78 136" xfId="21651"/>
    <cellStyle name="표준 78 137" xfId="21652"/>
    <cellStyle name="표준 78 138" xfId="21653"/>
    <cellStyle name="표준 78 139" xfId="21654"/>
    <cellStyle name="표준 78 14" xfId="21655"/>
    <cellStyle name="표준 78 140" xfId="21656"/>
    <cellStyle name="표준 78 141" xfId="21657"/>
    <cellStyle name="표준 78 142" xfId="21658"/>
    <cellStyle name="표준 78 143" xfId="21659"/>
    <cellStyle name="표준 78 144" xfId="21660"/>
    <cellStyle name="표준 78 145" xfId="21661"/>
    <cellStyle name="표준 78 146" xfId="21662"/>
    <cellStyle name="표준 78 147" xfId="21663"/>
    <cellStyle name="표준 78 148" xfId="21664"/>
    <cellStyle name="표준 78 149" xfId="21665"/>
    <cellStyle name="표준 78 15" xfId="21666"/>
    <cellStyle name="표준 78 150" xfId="21667"/>
    <cellStyle name="표준 78 151" xfId="21668"/>
    <cellStyle name="표준 78 152" xfId="21669"/>
    <cellStyle name="표준 78 153" xfId="21670"/>
    <cellStyle name="표준 78 154" xfId="21671"/>
    <cellStyle name="표준 78 155" xfId="21672"/>
    <cellStyle name="표준 78 156" xfId="21673"/>
    <cellStyle name="표준 78 157" xfId="21674"/>
    <cellStyle name="표준 78 158" xfId="21675"/>
    <cellStyle name="표준 78 159" xfId="21676"/>
    <cellStyle name="표준 78 16" xfId="21677"/>
    <cellStyle name="표준 78 160" xfId="21678"/>
    <cellStyle name="표준 78 161" xfId="21679"/>
    <cellStyle name="표준 78 162" xfId="21680"/>
    <cellStyle name="표준 78 163" xfId="21681"/>
    <cellStyle name="표준 78 164" xfId="21682"/>
    <cellStyle name="표준 78 165" xfId="21683"/>
    <cellStyle name="표준 78 166" xfId="21684"/>
    <cellStyle name="표준 78 167" xfId="21685"/>
    <cellStyle name="표준 78 168" xfId="21686"/>
    <cellStyle name="표준 78 169" xfId="21687"/>
    <cellStyle name="표준 78 17" xfId="21688"/>
    <cellStyle name="표준 78 170" xfId="21689"/>
    <cellStyle name="표준 78 171" xfId="21690"/>
    <cellStyle name="표준 78 172" xfId="21691"/>
    <cellStyle name="표준 78 173" xfId="21692"/>
    <cellStyle name="표준 78 174" xfId="21693"/>
    <cellStyle name="표준 78 175" xfId="21694"/>
    <cellStyle name="표준 78 176" xfId="21695"/>
    <cellStyle name="표준 78 177" xfId="21696"/>
    <cellStyle name="표준 78 178" xfId="21697"/>
    <cellStyle name="표준 78 179" xfId="21698"/>
    <cellStyle name="표준 78 18" xfId="21699"/>
    <cellStyle name="표준 78 180" xfId="21700"/>
    <cellStyle name="표준 78 181" xfId="21701"/>
    <cellStyle name="표준 78 182" xfId="21702"/>
    <cellStyle name="표준 78 183" xfId="21703"/>
    <cellStyle name="표준 78 19" xfId="21704"/>
    <cellStyle name="표준 78 2" xfId="21705"/>
    <cellStyle name="표준 78 20" xfId="21706"/>
    <cellStyle name="표준 78 21" xfId="21707"/>
    <cellStyle name="표준 78 22" xfId="21708"/>
    <cellStyle name="표준 78 23" xfId="21709"/>
    <cellStyle name="표준 78 24" xfId="21710"/>
    <cellStyle name="표준 78 25" xfId="21711"/>
    <cellStyle name="표준 78 26" xfId="21712"/>
    <cellStyle name="표준 78 27" xfId="21713"/>
    <cellStyle name="표준 78 28" xfId="21714"/>
    <cellStyle name="표준 78 29" xfId="21715"/>
    <cellStyle name="표준 78 3" xfId="21716"/>
    <cellStyle name="표준 78 30" xfId="21717"/>
    <cellStyle name="표준 78 31" xfId="21718"/>
    <cellStyle name="표준 78 32" xfId="21719"/>
    <cellStyle name="표준 78 33" xfId="21720"/>
    <cellStyle name="표준 78 34" xfId="21721"/>
    <cellStyle name="표준 78 35" xfId="21722"/>
    <cellStyle name="표준 78 36" xfId="21723"/>
    <cellStyle name="표준 78 37" xfId="21724"/>
    <cellStyle name="표준 78 38" xfId="21725"/>
    <cellStyle name="표준 78 39" xfId="21726"/>
    <cellStyle name="표준 78 4" xfId="21727"/>
    <cellStyle name="표준 78 40" xfId="21728"/>
    <cellStyle name="표준 78 41" xfId="21729"/>
    <cellStyle name="표준 78 42" xfId="21730"/>
    <cellStyle name="표준 78 43" xfId="21731"/>
    <cellStyle name="표준 78 44" xfId="21732"/>
    <cellStyle name="표준 78 45" xfId="21733"/>
    <cellStyle name="표준 78 46" xfId="21734"/>
    <cellStyle name="표준 78 47" xfId="21735"/>
    <cellStyle name="표준 78 48" xfId="21736"/>
    <cellStyle name="표준 78 49" xfId="21737"/>
    <cellStyle name="표준 78 5" xfId="21738"/>
    <cellStyle name="표준 78 50" xfId="21739"/>
    <cellStyle name="표준 78 51" xfId="21740"/>
    <cellStyle name="표준 78 52" xfId="21741"/>
    <cellStyle name="표준 78 53" xfId="21742"/>
    <cellStyle name="표준 78 54" xfId="21743"/>
    <cellStyle name="표준 78 55" xfId="21744"/>
    <cellStyle name="표준 78 56" xfId="21745"/>
    <cellStyle name="표준 78 57" xfId="21746"/>
    <cellStyle name="표준 78 58" xfId="21747"/>
    <cellStyle name="표준 78 59" xfId="21748"/>
    <cellStyle name="표준 78 6" xfId="21749"/>
    <cellStyle name="표준 78 60" xfId="21750"/>
    <cellStyle name="표준 78 61" xfId="21751"/>
    <cellStyle name="표준 78 62" xfId="21752"/>
    <cellStyle name="표준 78 63" xfId="21753"/>
    <cellStyle name="표준 78 64" xfId="21754"/>
    <cellStyle name="표준 78 65" xfId="21755"/>
    <cellStyle name="표준 78 66" xfId="21756"/>
    <cellStyle name="표준 78 67" xfId="21757"/>
    <cellStyle name="표준 78 68" xfId="21758"/>
    <cellStyle name="표준 78 69" xfId="21759"/>
    <cellStyle name="표준 78 7" xfId="21760"/>
    <cellStyle name="표준 78 70" xfId="21761"/>
    <cellStyle name="표준 78 71" xfId="21762"/>
    <cellStyle name="표준 78 72" xfId="21763"/>
    <cellStyle name="표준 78 73" xfId="21764"/>
    <cellStyle name="표준 78 74" xfId="21765"/>
    <cellStyle name="표준 78 75" xfId="21766"/>
    <cellStyle name="표준 78 76" xfId="21767"/>
    <cellStyle name="표준 78 77" xfId="21768"/>
    <cellStyle name="표준 78 78" xfId="21769"/>
    <cellStyle name="표준 78 79" xfId="21770"/>
    <cellStyle name="표준 78 8" xfId="21771"/>
    <cellStyle name="표준 78 80" xfId="21772"/>
    <cellStyle name="표준 78 81" xfId="21773"/>
    <cellStyle name="표준 78 82" xfId="21774"/>
    <cellStyle name="표준 78 83" xfId="21775"/>
    <cellStyle name="표준 78 84" xfId="21776"/>
    <cellStyle name="표준 78 85" xfId="21777"/>
    <cellStyle name="표준 78 86" xfId="21778"/>
    <cellStyle name="표준 78 87" xfId="21779"/>
    <cellStyle name="표준 78 88" xfId="21780"/>
    <cellStyle name="표준 78 89" xfId="21781"/>
    <cellStyle name="표준 78 9" xfId="21782"/>
    <cellStyle name="표준 78 90" xfId="21783"/>
    <cellStyle name="표준 78 91" xfId="21784"/>
    <cellStyle name="표준 78 92" xfId="21785"/>
    <cellStyle name="표준 78 93" xfId="21786"/>
    <cellStyle name="표준 78 94" xfId="21787"/>
    <cellStyle name="표준 78 95" xfId="21788"/>
    <cellStyle name="표준 78 96" xfId="21789"/>
    <cellStyle name="표준 78 97" xfId="21790"/>
    <cellStyle name="표준 78 98" xfId="21791"/>
    <cellStyle name="표준 78 99" xfId="21792"/>
    <cellStyle name="표준 79" xfId="21793"/>
    <cellStyle name="표준 79 10" xfId="21794"/>
    <cellStyle name="표준 79 100" xfId="21795"/>
    <cellStyle name="표준 79 101" xfId="21796"/>
    <cellStyle name="표준 79 102" xfId="21797"/>
    <cellStyle name="표준 79 103" xfId="21798"/>
    <cellStyle name="표준 79 104" xfId="21799"/>
    <cellStyle name="표준 79 105" xfId="21800"/>
    <cellStyle name="표준 79 106" xfId="21801"/>
    <cellStyle name="표준 79 107" xfId="21802"/>
    <cellStyle name="표준 79 108" xfId="21803"/>
    <cellStyle name="표준 79 109" xfId="21804"/>
    <cellStyle name="표준 79 11" xfId="21805"/>
    <cellStyle name="표준 79 110" xfId="21806"/>
    <cellStyle name="표준 79 111" xfId="21807"/>
    <cellStyle name="표준 79 112" xfId="21808"/>
    <cellStyle name="표준 79 113" xfId="21809"/>
    <cellStyle name="표준 79 114" xfId="21810"/>
    <cellStyle name="표준 79 115" xfId="21811"/>
    <cellStyle name="표준 79 116" xfId="21812"/>
    <cellStyle name="표준 79 117" xfId="21813"/>
    <cellStyle name="표준 79 118" xfId="21814"/>
    <cellStyle name="표준 79 119" xfId="21815"/>
    <cellStyle name="표준 79 12" xfId="21816"/>
    <cellStyle name="표준 79 120" xfId="21817"/>
    <cellStyle name="표준 79 121" xfId="21818"/>
    <cellStyle name="표준 79 122" xfId="21819"/>
    <cellStyle name="표준 79 123" xfId="21820"/>
    <cellStyle name="표준 79 124" xfId="21821"/>
    <cellStyle name="표준 79 125" xfId="21822"/>
    <cellStyle name="표준 79 126" xfId="21823"/>
    <cellStyle name="표준 79 127" xfId="21824"/>
    <cellStyle name="표준 79 128" xfId="21825"/>
    <cellStyle name="표준 79 129" xfId="21826"/>
    <cellStyle name="표준 79 13" xfId="21827"/>
    <cellStyle name="표준 79 130" xfId="21828"/>
    <cellStyle name="표준 79 131" xfId="21829"/>
    <cellStyle name="표준 79 132" xfId="21830"/>
    <cellStyle name="표준 79 133" xfId="21831"/>
    <cellStyle name="표준 79 134" xfId="21832"/>
    <cellStyle name="표준 79 135" xfId="21833"/>
    <cellStyle name="표준 79 136" xfId="21834"/>
    <cellStyle name="표준 79 137" xfId="21835"/>
    <cellStyle name="표준 79 138" xfId="21836"/>
    <cellStyle name="표준 79 139" xfId="21837"/>
    <cellStyle name="표준 79 14" xfId="21838"/>
    <cellStyle name="표준 79 140" xfId="21839"/>
    <cellStyle name="표준 79 141" xfId="21840"/>
    <cellStyle name="표준 79 142" xfId="21841"/>
    <cellStyle name="표준 79 143" xfId="21842"/>
    <cellStyle name="표준 79 144" xfId="21843"/>
    <cellStyle name="표준 79 145" xfId="21844"/>
    <cellStyle name="표준 79 146" xfId="21845"/>
    <cellStyle name="표준 79 147" xfId="21846"/>
    <cellStyle name="표준 79 148" xfId="21847"/>
    <cellStyle name="표준 79 149" xfId="21848"/>
    <cellStyle name="표준 79 15" xfId="21849"/>
    <cellStyle name="표준 79 150" xfId="21850"/>
    <cellStyle name="표준 79 151" xfId="21851"/>
    <cellStyle name="표준 79 152" xfId="21852"/>
    <cellStyle name="표준 79 153" xfId="21853"/>
    <cellStyle name="표준 79 154" xfId="21854"/>
    <cellStyle name="표준 79 155" xfId="21855"/>
    <cellStyle name="표준 79 156" xfId="21856"/>
    <cellStyle name="표준 79 157" xfId="21857"/>
    <cellStyle name="표준 79 158" xfId="21858"/>
    <cellStyle name="표준 79 159" xfId="21859"/>
    <cellStyle name="표준 79 16" xfId="21860"/>
    <cellStyle name="표준 79 160" xfId="21861"/>
    <cellStyle name="표준 79 161" xfId="21862"/>
    <cellStyle name="표준 79 162" xfId="21863"/>
    <cellStyle name="표준 79 163" xfId="21864"/>
    <cellStyle name="표준 79 164" xfId="21865"/>
    <cellStyle name="표준 79 165" xfId="21866"/>
    <cellStyle name="표준 79 166" xfId="21867"/>
    <cellStyle name="표준 79 167" xfId="21868"/>
    <cellStyle name="표준 79 168" xfId="21869"/>
    <cellStyle name="표준 79 169" xfId="21870"/>
    <cellStyle name="표준 79 17" xfId="21871"/>
    <cellStyle name="표준 79 170" xfId="21872"/>
    <cellStyle name="표준 79 171" xfId="21873"/>
    <cellStyle name="표준 79 172" xfId="21874"/>
    <cellStyle name="표준 79 173" xfId="21875"/>
    <cellStyle name="표준 79 174" xfId="21876"/>
    <cellStyle name="표준 79 175" xfId="21877"/>
    <cellStyle name="표준 79 176" xfId="21878"/>
    <cellStyle name="표준 79 177" xfId="21879"/>
    <cellStyle name="표준 79 178" xfId="21880"/>
    <cellStyle name="표준 79 179" xfId="21881"/>
    <cellStyle name="표준 79 18" xfId="21882"/>
    <cellStyle name="표준 79 180" xfId="21883"/>
    <cellStyle name="표준 79 181" xfId="21884"/>
    <cellStyle name="표준 79 182" xfId="21885"/>
    <cellStyle name="표준 79 183" xfId="21886"/>
    <cellStyle name="표준 79 19" xfId="21887"/>
    <cellStyle name="표준 79 2" xfId="21888"/>
    <cellStyle name="표준 79 20" xfId="21889"/>
    <cellStyle name="표준 79 21" xfId="21890"/>
    <cellStyle name="표준 79 22" xfId="21891"/>
    <cellStyle name="표준 79 23" xfId="21892"/>
    <cellStyle name="표준 79 24" xfId="21893"/>
    <cellStyle name="표준 79 25" xfId="21894"/>
    <cellStyle name="표준 79 26" xfId="21895"/>
    <cellStyle name="표준 79 27" xfId="21896"/>
    <cellStyle name="표준 79 28" xfId="21897"/>
    <cellStyle name="표준 79 29" xfId="21898"/>
    <cellStyle name="표준 79 3" xfId="21899"/>
    <cellStyle name="표준 79 30" xfId="21900"/>
    <cellStyle name="표준 79 31" xfId="21901"/>
    <cellStyle name="표준 79 32" xfId="21902"/>
    <cellStyle name="표준 79 33" xfId="21903"/>
    <cellStyle name="표준 79 34" xfId="21904"/>
    <cellStyle name="표준 79 35" xfId="21905"/>
    <cellStyle name="표준 79 36" xfId="21906"/>
    <cellStyle name="표준 79 37" xfId="21907"/>
    <cellStyle name="표준 79 38" xfId="21908"/>
    <cellStyle name="표준 79 39" xfId="21909"/>
    <cellStyle name="표준 79 4" xfId="21910"/>
    <cellStyle name="표준 79 40" xfId="21911"/>
    <cellStyle name="표준 79 41" xfId="21912"/>
    <cellStyle name="표준 79 42" xfId="21913"/>
    <cellStyle name="표준 79 43" xfId="21914"/>
    <cellStyle name="표준 79 44" xfId="21915"/>
    <cellStyle name="표준 79 45" xfId="21916"/>
    <cellStyle name="표준 79 46" xfId="21917"/>
    <cellStyle name="표준 79 47" xfId="21918"/>
    <cellStyle name="표준 79 48" xfId="21919"/>
    <cellStyle name="표준 79 49" xfId="21920"/>
    <cellStyle name="표준 79 5" xfId="21921"/>
    <cellStyle name="표준 79 50" xfId="21922"/>
    <cellStyle name="표준 79 51" xfId="21923"/>
    <cellStyle name="표준 79 52" xfId="21924"/>
    <cellStyle name="표준 79 53" xfId="21925"/>
    <cellStyle name="표준 79 54" xfId="21926"/>
    <cellStyle name="표준 79 55" xfId="21927"/>
    <cellStyle name="표준 79 56" xfId="21928"/>
    <cellStyle name="표준 79 57" xfId="21929"/>
    <cellStyle name="표준 79 58" xfId="21930"/>
    <cellStyle name="표준 79 59" xfId="21931"/>
    <cellStyle name="표준 79 6" xfId="21932"/>
    <cellStyle name="표준 79 60" xfId="21933"/>
    <cellStyle name="표준 79 61" xfId="21934"/>
    <cellStyle name="표준 79 62" xfId="21935"/>
    <cellStyle name="표준 79 63" xfId="21936"/>
    <cellStyle name="표준 79 64" xfId="21937"/>
    <cellStyle name="표준 79 65" xfId="21938"/>
    <cellStyle name="표준 79 66" xfId="21939"/>
    <cellStyle name="표준 79 67" xfId="21940"/>
    <cellStyle name="표준 79 68" xfId="21941"/>
    <cellStyle name="표준 79 69" xfId="21942"/>
    <cellStyle name="표준 79 7" xfId="21943"/>
    <cellStyle name="표준 79 70" xfId="21944"/>
    <cellStyle name="표준 79 71" xfId="21945"/>
    <cellStyle name="표준 79 72" xfId="21946"/>
    <cellStyle name="표준 79 73" xfId="21947"/>
    <cellStyle name="표준 79 74" xfId="21948"/>
    <cellStyle name="표준 79 75" xfId="21949"/>
    <cellStyle name="표준 79 76" xfId="21950"/>
    <cellStyle name="표준 79 77" xfId="21951"/>
    <cellStyle name="표준 79 78" xfId="21952"/>
    <cellStyle name="표준 79 79" xfId="21953"/>
    <cellStyle name="표준 79 8" xfId="21954"/>
    <cellStyle name="표준 79 80" xfId="21955"/>
    <cellStyle name="표준 79 81" xfId="21956"/>
    <cellStyle name="표준 79 82" xfId="21957"/>
    <cellStyle name="표준 79 83" xfId="21958"/>
    <cellStyle name="표준 79 84" xfId="21959"/>
    <cellStyle name="표준 79 85" xfId="21960"/>
    <cellStyle name="표준 79 86" xfId="21961"/>
    <cellStyle name="표준 79 87" xfId="21962"/>
    <cellStyle name="표준 79 88" xfId="21963"/>
    <cellStyle name="표준 79 89" xfId="21964"/>
    <cellStyle name="표준 79 9" xfId="21965"/>
    <cellStyle name="표준 79 90" xfId="21966"/>
    <cellStyle name="표준 79 91" xfId="21967"/>
    <cellStyle name="표준 79 92" xfId="21968"/>
    <cellStyle name="표준 79 93" xfId="21969"/>
    <cellStyle name="표준 79 94" xfId="21970"/>
    <cellStyle name="표준 79 95" xfId="21971"/>
    <cellStyle name="표준 79 96" xfId="21972"/>
    <cellStyle name="표준 79 97" xfId="21973"/>
    <cellStyle name="표준 79 98" xfId="21974"/>
    <cellStyle name="표준 79 99" xfId="21975"/>
    <cellStyle name="표준 8" xfId="21976"/>
    <cellStyle name="표준 8 10" xfId="21977"/>
    <cellStyle name="표준 8 100" xfId="21978"/>
    <cellStyle name="표준 8 101" xfId="21979"/>
    <cellStyle name="표준 8 102" xfId="21980"/>
    <cellStyle name="표준 8 103" xfId="21981"/>
    <cellStyle name="표준 8 104" xfId="21982"/>
    <cellStyle name="표준 8 105" xfId="21983"/>
    <cellStyle name="표준 8 106" xfId="21984"/>
    <cellStyle name="표준 8 107" xfId="21985"/>
    <cellStyle name="표준 8 108" xfId="21986"/>
    <cellStyle name="표준 8 109" xfId="21987"/>
    <cellStyle name="표준 8 11" xfId="21988"/>
    <cellStyle name="표준 8 110" xfId="21989"/>
    <cellStyle name="표준 8 111" xfId="21990"/>
    <cellStyle name="표준 8 112" xfId="21991"/>
    <cellStyle name="표준 8 113" xfId="21992"/>
    <cellStyle name="표준 8 114" xfId="21993"/>
    <cellStyle name="표준 8 115" xfId="21994"/>
    <cellStyle name="표준 8 116" xfId="21995"/>
    <cellStyle name="표준 8 117" xfId="21996"/>
    <cellStyle name="표준 8 118" xfId="21997"/>
    <cellStyle name="표준 8 119" xfId="21998"/>
    <cellStyle name="표준 8 12" xfId="21999"/>
    <cellStyle name="표준 8 120" xfId="22000"/>
    <cellStyle name="표준 8 121" xfId="22001"/>
    <cellStyle name="표준 8 122" xfId="22002"/>
    <cellStyle name="표준 8 123" xfId="22003"/>
    <cellStyle name="표준 8 124" xfId="22004"/>
    <cellStyle name="표준 8 125" xfId="22005"/>
    <cellStyle name="표준 8 126" xfId="22006"/>
    <cellStyle name="표준 8 127" xfId="22007"/>
    <cellStyle name="표준 8 128" xfId="22008"/>
    <cellStyle name="표준 8 129" xfId="22009"/>
    <cellStyle name="표준 8 13" xfId="22010"/>
    <cellStyle name="표준 8 130" xfId="22011"/>
    <cellStyle name="표준 8 131" xfId="22012"/>
    <cellStyle name="표준 8 132" xfId="22013"/>
    <cellStyle name="표준 8 133" xfId="22014"/>
    <cellStyle name="표준 8 134" xfId="22015"/>
    <cellStyle name="표준 8 135" xfId="22016"/>
    <cellStyle name="표준 8 136" xfId="22017"/>
    <cellStyle name="표준 8 137" xfId="22018"/>
    <cellStyle name="표준 8 138" xfId="22019"/>
    <cellStyle name="표준 8 139" xfId="22020"/>
    <cellStyle name="표준 8 14" xfId="22021"/>
    <cellStyle name="표준 8 140" xfId="22022"/>
    <cellStyle name="표준 8 141" xfId="22023"/>
    <cellStyle name="표준 8 142" xfId="22024"/>
    <cellStyle name="표준 8 143" xfId="22025"/>
    <cellStyle name="표준 8 144" xfId="22026"/>
    <cellStyle name="표준 8 145" xfId="22027"/>
    <cellStyle name="표준 8 146" xfId="22028"/>
    <cellStyle name="표준 8 147" xfId="22029"/>
    <cellStyle name="표준 8 148" xfId="22030"/>
    <cellStyle name="표준 8 149" xfId="22031"/>
    <cellStyle name="표준 8 15" xfId="22032"/>
    <cellStyle name="표준 8 150" xfId="22033"/>
    <cellStyle name="표준 8 151" xfId="22034"/>
    <cellStyle name="표준 8 152" xfId="22035"/>
    <cellStyle name="표준 8 153" xfId="22036"/>
    <cellStyle name="표준 8 154" xfId="22037"/>
    <cellStyle name="표준 8 155" xfId="22038"/>
    <cellStyle name="표준 8 156" xfId="22039"/>
    <cellStyle name="표준 8 157" xfId="22040"/>
    <cellStyle name="표준 8 158" xfId="22041"/>
    <cellStyle name="표준 8 159" xfId="22042"/>
    <cellStyle name="표준 8 16" xfId="22043"/>
    <cellStyle name="표준 8 160" xfId="22044"/>
    <cellStyle name="표준 8 161" xfId="22045"/>
    <cellStyle name="표준 8 162" xfId="22046"/>
    <cellStyle name="표준 8 163" xfId="22047"/>
    <cellStyle name="표준 8 164" xfId="22048"/>
    <cellStyle name="표준 8 165" xfId="22049"/>
    <cellStyle name="표준 8 166" xfId="22050"/>
    <cellStyle name="표준 8 167" xfId="22051"/>
    <cellStyle name="표준 8 168" xfId="22052"/>
    <cellStyle name="표준 8 169" xfId="22053"/>
    <cellStyle name="표준 8 17" xfId="22054"/>
    <cellStyle name="표준 8 170" xfId="22055"/>
    <cellStyle name="표준 8 171" xfId="22056"/>
    <cellStyle name="표준 8 172" xfId="22057"/>
    <cellStyle name="표준 8 173" xfId="22058"/>
    <cellStyle name="표준 8 174" xfId="22059"/>
    <cellStyle name="표준 8 175" xfId="22060"/>
    <cellStyle name="표준 8 176" xfId="22061"/>
    <cellStyle name="표준 8 177" xfId="22062"/>
    <cellStyle name="표준 8 178" xfId="22063"/>
    <cellStyle name="표준 8 179" xfId="22064"/>
    <cellStyle name="표준 8 18" xfId="22065"/>
    <cellStyle name="표준 8 180" xfId="22066"/>
    <cellStyle name="표준 8 181" xfId="22067"/>
    <cellStyle name="표준 8 182" xfId="22068"/>
    <cellStyle name="표준 8 183" xfId="22069"/>
    <cellStyle name="표준 8 184" xfId="26323"/>
    <cellStyle name="표준 8 185" xfId="26669"/>
    <cellStyle name="표준 8 186" xfId="26710"/>
    <cellStyle name="표준 8 186 2" xfId="26755"/>
    <cellStyle name="표준 8 186 2 2" xfId="26878"/>
    <cellStyle name="표준 8 186 3" xfId="26837"/>
    <cellStyle name="표준 8 187" xfId="26662"/>
    <cellStyle name="표준 8 188" xfId="26796"/>
    <cellStyle name="표준 8 19" xfId="22070"/>
    <cellStyle name="표준 8 2" xfId="22071"/>
    <cellStyle name="표준 8 2 2" xfId="22072"/>
    <cellStyle name="표준 8 20" xfId="22073"/>
    <cellStyle name="표준 8 21" xfId="22074"/>
    <cellStyle name="표준 8 22" xfId="22075"/>
    <cellStyle name="표준 8 23" xfId="22076"/>
    <cellStyle name="표준 8 24" xfId="22077"/>
    <cellStyle name="표준 8 25" xfId="22078"/>
    <cellStyle name="표준 8 26" xfId="22079"/>
    <cellStyle name="표준 8 27" xfId="22080"/>
    <cellStyle name="표준 8 28" xfId="22081"/>
    <cellStyle name="표준 8 29" xfId="22082"/>
    <cellStyle name="표준 8 3" xfId="22083"/>
    <cellStyle name="표준 8 30" xfId="22084"/>
    <cellStyle name="표준 8 31" xfId="22085"/>
    <cellStyle name="표준 8 32" xfId="22086"/>
    <cellStyle name="표준 8 33" xfId="22087"/>
    <cellStyle name="표준 8 34" xfId="22088"/>
    <cellStyle name="표준 8 35" xfId="22089"/>
    <cellStyle name="표준 8 36" xfId="22090"/>
    <cellStyle name="표준 8 37" xfId="22091"/>
    <cellStyle name="표준 8 38" xfId="22092"/>
    <cellStyle name="표준 8 39" xfId="22093"/>
    <cellStyle name="표준 8 4" xfId="22094"/>
    <cellStyle name="표준 8 40" xfId="22095"/>
    <cellStyle name="표준 8 41" xfId="22096"/>
    <cellStyle name="표준 8 42" xfId="22097"/>
    <cellStyle name="표준 8 43" xfId="22098"/>
    <cellStyle name="표준 8 44" xfId="22099"/>
    <cellStyle name="표준 8 45" xfId="22100"/>
    <cellStyle name="표준 8 46" xfId="22101"/>
    <cellStyle name="표준 8 47" xfId="22102"/>
    <cellStyle name="표준 8 48" xfId="22103"/>
    <cellStyle name="표준 8 49" xfId="22104"/>
    <cellStyle name="표준 8 5" xfId="22105"/>
    <cellStyle name="표준 8 50" xfId="22106"/>
    <cellStyle name="표준 8 51" xfId="22107"/>
    <cellStyle name="표준 8 52" xfId="22108"/>
    <cellStyle name="표준 8 53" xfId="22109"/>
    <cellStyle name="표준 8 54" xfId="22110"/>
    <cellStyle name="표준 8 55" xfId="22111"/>
    <cellStyle name="표준 8 56" xfId="22112"/>
    <cellStyle name="표준 8 57" xfId="22113"/>
    <cellStyle name="표준 8 58" xfId="22114"/>
    <cellStyle name="표준 8 59" xfId="22115"/>
    <cellStyle name="표준 8 6" xfId="22116"/>
    <cellStyle name="표준 8 60" xfId="22117"/>
    <cellStyle name="표준 8 61" xfId="22118"/>
    <cellStyle name="표준 8 62" xfId="22119"/>
    <cellStyle name="표준 8 63" xfId="22120"/>
    <cellStyle name="표준 8 64" xfId="22121"/>
    <cellStyle name="표준 8 65" xfId="22122"/>
    <cellStyle name="표준 8 66" xfId="22123"/>
    <cellStyle name="표준 8 67" xfId="22124"/>
    <cellStyle name="표준 8 68" xfId="22125"/>
    <cellStyle name="표준 8 69" xfId="22126"/>
    <cellStyle name="표준 8 7" xfId="22127"/>
    <cellStyle name="표준 8 70" xfId="22128"/>
    <cellStyle name="표준 8 71" xfId="22129"/>
    <cellStyle name="표준 8 72" xfId="22130"/>
    <cellStyle name="표준 8 73" xfId="22131"/>
    <cellStyle name="표준 8 74" xfId="22132"/>
    <cellStyle name="표준 8 75" xfId="22133"/>
    <cellStyle name="표준 8 76" xfId="22134"/>
    <cellStyle name="표준 8 77" xfId="22135"/>
    <cellStyle name="표준 8 78" xfId="22136"/>
    <cellStyle name="표준 8 79" xfId="22137"/>
    <cellStyle name="표준 8 8" xfId="22138"/>
    <cellStyle name="표준 8 80" xfId="22139"/>
    <cellStyle name="표준 8 81" xfId="22140"/>
    <cellStyle name="표준 8 82" xfId="22141"/>
    <cellStyle name="표준 8 83" xfId="22142"/>
    <cellStyle name="표준 8 84" xfId="22143"/>
    <cellStyle name="표준 8 85" xfId="22144"/>
    <cellStyle name="표준 8 86" xfId="22145"/>
    <cellStyle name="표준 8 87" xfId="22146"/>
    <cellStyle name="표준 8 88" xfId="22147"/>
    <cellStyle name="표준 8 89" xfId="22148"/>
    <cellStyle name="표준 8 9" xfId="22149"/>
    <cellStyle name="표준 8 90" xfId="22150"/>
    <cellStyle name="표준 8 91" xfId="22151"/>
    <cellStyle name="표준 8 92" xfId="22152"/>
    <cellStyle name="표준 8 93" xfId="22153"/>
    <cellStyle name="표준 8 94" xfId="22154"/>
    <cellStyle name="표준 8 95" xfId="22155"/>
    <cellStyle name="표준 8 96" xfId="22156"/>
    <cellStyle name="표준 8 97" xfId="22157"/>
    <cellStyle name="표준 8 98" xfId="22158"/>
    <cellStyle name="표준 8 99" xfId="22159"/>
    <cellStyle name="표준 80" xfId="22160"/>
    <cellStyle name="표준 80 10" xfId="22161"/>
    <cellStyle name="표준 80 100" xfId="22162"/>
    <cellStyle name="표준 80 101" xfId="22163"/>
    <cellStyle name="표준 80 102" xfId="22164"/>
    <cellStyle name="표준 80 103" xfId="22165"/>
    <cellStyle name="표준 80 104" xfId="22166"/>
    <cellStyle name="표준 80 105" xfId="22167"/>
    <cellStyle name="표준 80 106" xfId="22168"/>
    <cellStyle name="표준 80 107" xfId="22169"/>
    <cellStyle name="표준 80 108" xfId="22170"/>
    <cellStyle name="표준 80 109" xfId="22171"/>
    <cellStyle name="표준 80 11" xfId="22172"/>
    <cellStyle name="표준 80 110" xfId="22173"/>
    <cellStyle name="표준 80 111" xfId="22174"/>
    <cellStyle name="표준 80 112" xfId="22175"/>
    <cellStyle name="표준 80 113" xfId="22176"/>
    <cellStyle name="표준 80 114" xfId="22177"/>
    <cellStyle name="표준 80 115" xfId="22178"/>
    <cellStyle name="표준 80 116" xfId="22179"/>
    <cellStyle name="표준 80 117" xfId="22180"/>
    <cellStyle name="표준 80 118" xfId="22181"/>
    <cellStyle name="표준 80 119" xfId="22182"/>
    <cellStyle name="표준 80 12" xfId="22183"/>
    <cellStyle name="표준 80 120" xfId="22184"/>
    <cellStyle name="표준 80 121" xfId="22185"/>
    <cellStyle name="표준 80 122" xfId="22186"/>
    <cellStyle name="표준 80 123" xfId="22187"/>
    <cellStyle name="표준 80 124" xfId="22188"/>
    <cellStyle name="표준 80 125" xfId="22189"/>
    <cellStyle name="표준 80 126" xfId="22190"/>
    <cellStyle name="표준 80 127" xfId="22191"/>
    <cellStyle name="표준 80 128" xfId="22192"/>
    <cellStyle name="표준 80 129" xfId="22193"/>
    <cellStyle name="표준 80 13" xfId="22194"/>
    <cellStyle name="표준 80 130" xfId="22195"/>
    <cellStyle name="표준 80 131" xfId="22196"/>
    <cellStyle name="표준 80 132" xfId="22197"/>
    <cellStyle name="표준 80 133" xfId="22198"/>
    <cellStyle name="표준 80 134" xfId="22199"/>
    <cellStyle name="표준 80 135" xfId="22200"/>
    <cellStyle name="표준 80 136" xfId="22201"/>
    <cellStyle name="표준 80 137" xfId="22202"/>
    <cellStyle name="표준 80 138" xfId="22203"/>
    <cellStyle name="표준 80 139" xfId="22204"/>
    <cellStyle name="표준 80 14" xfId="22205"/>
    <cellStyle name="표준 80 140" xfId="22206"/>
    <cellStyle name="표준 80 141" xfId="22207"/>
    <cellStyle name="표준 80 142" xfId="22208"/>
    <cellStyle name="표준 80 143" xfId="22209"/>
    <cellStyle name="표준 80 144" xfId="22210"/>
    <cellStyle name="표준 80 145" xfId="22211"/>
    <cellStyle name="표준 80 146" xfId="22212"/>
    <cellStyle name="표준 80 147" xfId="22213"/>
    <cellStyle name="표준 80 148" xfId="22214"/>
    <cellStyle name="표준 80 149" xfId="22215"/>
    <cellStyle name="표준 80 15" xfId="22216"/>
    <cellStyle name="표준 80 150" xfId="22217"/>
    <cellStyle name="표준 80 151" xfId="22218"/>
    <cellStyle name="표준 80 152" xfId="22219"/>
    <cellStyle name="표준 80 153" xfId="22220"/>
    <cellStyle name="표준 80 154" xfId="22221"/>
    <cellStyle name="표준 80 155" xfId="22222"/>
    <cellStyle name="표준 80 156" xfId="22223"/>
    <cellStyle name="표준 80 157" xfId="22224"/>
    <cellStyle name="표준 80 158" xfId="22225"/>
    <cellStyle name="표준 80 159" xfId="22226"/>
    <cellStyle name="표준 80 16" xfId="22227"/>
    <cellStyle name="표준 80 160" xfId="22228"/>
    <cellStyle name="표준 80 161" xfId="22229"/>
    <cellStyle name="표준 80 162" xfId="22230"/>
    <cellStyle name="표준 80 163" xfId="22231"/>
    <cellStyle name="표준 80 164" xfId="22232"/>
    <cellStyle name="표준 80 165" xfId="22233"/>
    <cellStyle name="표준 80 166" xfId="22234"/>
    <cellStyle name="표준 80 167" xfId="22235"/>
    <cellStyle name="표준 80 168" xfId="22236"/>
    <cellStyle name="표준 80 169" xfId="22237"/>
    <cellStyle name="표준 80 17" xfId="22238"/>
    <cellStyle name="표준 80 170" xfId="22239"/>
    <cellStyle name="표준 80 171" xfId="22240"/>
    <cellStyle name="표준 80 172" xfId="22241"/>
    <cellStyle name="표준 80 173" xfId="22242"/>
    <cellStyle name="표준 80 174" xfId="22243"/>
    <cellStyle name="표준 80 175" xfId="22244"/>
    <cellStyle name="표준 80 176" xfId="22245"/>
    <cellStyle name="표준 80 177" xfId="22246"/>
    <cellStyle name="표준 80 178" xfId="22247"/>
    <cellStyle name="표준 80 179" xfId="22248"/>
    <cellStyle name="표준 80 18" xfId="22249"/>
    <cellStyle name="표준 80 180" xfId="22250"/>
    <cellStyle name="표준 80 181" xfId="22251"/>
    <cellStyle name="표준 80 182" xfId="22252"/>
    <cellStyle name="표준 80 183" xfId="22253"/>
    <cellStyle name="표준 80 19" xfId="22254"/>
    <cellStyle name="표준 80 2" xfId="22255"/>
    <cellStyle name="표준 80 20" xfId="22256"/>
    <cellStyle name="표준 80 21" xfId="22257"/>
    <cellStyle name="표준 80 22" xfId="22258"/>
    <cellStyle name="표준 80 23" xfId="22259"/>
    <cellStyle name="표준 80 24" xfId="22260"/>
    <cellStyle name="표준 80 25" xfId="22261"/>
    <cellStyle name="표준 80 26" xfId="22262"/>
    <cellStyle name="표준 80 27" xfId="22263"/>
    <cellStyle name="표준 80 28" xfId="22264"/>
    <cellStyle name="표준 80 29" xfId="22265"/>
    <cellStyle name="표준 80 3" xfId="22266"/>
    <cellStyle name="표준 80 30" xfId="22267"/>
    <cellStyle name="표준 80 31" xfId="22268"/>
    <cellStyle name="표준 80 32" xfId="22269"/>
    <cellStyle name="표준 80 33" xfId="22270"/>
    <cellStyle name="표준 80 34" xfId="22271"/>
    <cellStyle name="표준 80 35" xfId="22272"/>
    <cellStyle name="표준 80 36" xfId="22273"/>
    <cellStyle name="표준 80 37" xfId="22274"/>
    <cellStyle name="표준 80 38" xfId="22275"/>
    <cellStyle name="표준 80 39" xfId="22276"/>
    <cellStyle name="표준 80 4" xfId="22277"/>
    <cellStyle name="표준 80 40" xfId="22278"/>
    <cellStyle name="표준 80 41" xfId="22279"/>
    <cellStyle name="표준 80 42" xfId="22280"/>
    <cellStyle name="표준 80 43" xfId="22281"/>
    <cellStyle name="표준 80 44" xfId="22282"/>
    <cellStyle name="표준 80 45" xfId="22283"/>
    <cellStyle name="표준 80 46" xfId="22284"/>
    <cellStyle name="표준 80 47" xfId="22285"/>
    <cellStyle name="표준 80 48" xfId="22286"/>
    <cellStyle name="표준 80 49" xfId="22287"/>
    <cellStyle name="표준 80 5" xfId="22288"/>
    <cellStyle name="표준 80 50" xfId="22289"/>
    <cellStyle name="표준 80 51" xfId="22290"/>
    <cellStyle name="표준 80 52" xfId="22291"/>
    <cellStyle name="표준 80 53" xfId="22292"/>
    <cellStyle name="표준 80 54" xfId="22293"/>
    <cellStyle name="표준 80 55" xfId="22294"/>
    <cellStyle name="표준 80 56" xfId="22295"/>
    <cellStyle name="표준 80 57" xfId="22296"/>
    <cellStyle name="표준 80 58" xfId="22297"/>
    <cellStyle name="표준 80 59" xfId="22298"/>
    <cellStyle name="표준 80 6" xfId="22299"/>
    <cellStyle name="표준 80 60" xfId="22300"/>
    <cellStyle name="표준 80 61" xfId="22301"/>
    <cellStyle name="표준 80 62" xfId="22302"/>
    <cellStyle name="표준 80 63" xfId="22303"/>
    <cellStyle name="표준 80 64" xfId="22304"/>
    <cellStyle name="표준 80 65" xfId="22305"/>
    <cellStyle name="표준 80 66" xfId="22306"/>
    <cellStyle name="표준 80 67" xfId="22307"/>
    <cellStyle name="표준 80 68" xfId="22308"/>
    <cellStyle name="표준 80 69" xfId="22309"/>
    <cellStyle name="표준 80 7" xfId="22310"/>
    <cellStyle name="표준 80 70" xfId="22311"/>
    <cellStyle name="표준 80 71" xfId="22312"/>
    <cellStyle name="표준 80 72" xfId="22313"/>
    <cellStyle name="표준 80 73" xfId="22314"/>
    <cellStyle name="표준 80 74" xfId="22315"/>
    <cellStyle name="표준 80 75" xfId="22316"/>
    <cellStyle name="표준 80 76" xfId="22317"/>
    <cellStyle name="표준 80 77" xfId="22318"/>
    <cellStyle name="표준 80 78" xfId="22319"/>
    <cellStyle name="표준 80 79" xfId="22320"/>
    <cellStyle name="표준 80 8" xfId="22321"/>
    <cellStyle name="표준 80 80" xfId="22322"/>
    <cellStyle name="표준 80 81" xfId="22323"/>
    <cellStyle name="표준 80 82" xfId="22324"/>
    <cellStyle name="표준 80 83" xfId="22325"/>
    <cellStyle name="표준 80 84" xfId="22326"/>
    <cellStyle name="표준 80 85" xfId="22327"/>
    <cellStyle name="표준 80 86" xfId="22328"/>
    <cellStyle name="표준 80 87" xfId="22329"/>
    <cellStyle name="표준 80 88" xfId="22330"/>
    <cellStyle name="표준 80 89" xfId="22331"/>
    <cellStyle name="표준 80 9" xfId="22332"/>
    <cellStyle name="표준 80 90" xfId="22333"/>
    <cellStyle name="표준 80 91" xfId="22334"/>
    <cellStyle name="표준 80 92" xfId="22335"/>
    <cellStyle name="표준 80 93" xfId="22336"/>
    <cellStyle name="표준 80 94" xfId="22337"/>
    <cellStyle name="표준 80 95" xfId="22338"/>
    <cellStyle name="표준 80 96" xfId="22339"/>
    <cellStyle name="표준 80 97" xfId="22340"/>
    <cellStyle name="표준 80 98" xfId="22341"/>
    <cellStyle name="표준 80 99" xfId="22342"/>
    <cellStyle name="표준 81" xfId="22343"/>
    <cellStyle name="표준 81 10" xfId="22344"/>
    <cellStyle name="표준 81 100" xfId="22345"/>
    <cellStyle name="표준 81 101" xfId="22346"/>
    <cellStyle name="표준 81 102" xfId="22347"/>
    <cellStyle name="표준 81 103" xfId="22348"/>
    <cellStyle name="표준 81 104" xfId="22349"/>
    <cellStyle name="표준 81 105" xfId="22350"/>
    <cellStyle name="표준 81 106" xfId="22351"/>
    <cellStyle name="표준 81 107" xfId="22352"/>
    <cellStyle name="표준 81 108" xfId="22353"/>
    <cellStyle name="표준 81 109" xfId="22354"/>
    <cellStyle name="표준 81 11" xfId="22355"/>
    <cellStyle name="표준 81 110" xfId="22356"/>
    <cellStyle name="표준 81 111" xfId="22357"/>
    <cellStyle name="표준 81 112" xfId="22358"/>
    <cellStyle name="표준 81 113" xfId="22359"/>
    <cellStyle name="표준 81 114" xfId="22360"/>
    <cellStyle name="표준 81 115" xfId="22361"/>
    <cellStyle name="표준 81 116" xfId="22362"/>
    <cellStyle name="표준 81 117" xfId="22363"/>
    <cellStyle name="표준 81 118" xfId="22364"/>
    <cellStyle name="표준 81 119" xfId="22365"/>
    <cellStyle name="표준 81 12" xfId="22366"/>
    <cellStyle name="표준 81 120" xfId="22367"/>
    <cellStyle name="표준 81 121" xfId="22368"/>
    <cellStyle name="표준 81 122" xfId="22369"/>
    <cellStyle name="표준 81 123" xfId="22370"/>
    <cellStyle name="표준 81 124" xfId="22371"/>
    <cellStyle name="표준 81 125" xfId="22372"/>
    <cellStyle name="표준 81 126" xfId="22373"/>
    <cellStyle name="표준 81 127" xfId="22374"/>
    <cellStyle name="표준 81 128" xfId="22375"/>
    <cellStyle name="표준 81 129" xfId="22376"/>
    <cellStyle name="표준 81 13" xfId="22377"/>
    <cellStyle name="표준 81 130" xfId="22378"/>
    <cellStyle name="표준 81 131" xfId="22379"/>
    <cellStyle name="표준 81 132" xfId="22380"/>
    <cellStyle name="표준 81 133" xfId="22381"/>
    <cellStyle name="표준 81 134" xfId="22382"/>
    <cellStyle name="표준 81 135" xfId="22383"/>
    <cellStyle name="표준 81 136" xfId="22384"/>
    <cellStyle name="표준 81 137" xfId="22385"/>
    <cellStyle name="표준 81 138" xfId="22386"/>
    <cellStyle name="표준 81 139" xfId="22387"/>
    <cellStyle name="표준 81 14" xfId="22388"/>
    <cellStyle name="표준 81 140" xfId="22389"/>
    <cellStyle name="표준 81 141" xfId="22390"/>
    <cellStyle name="표준 81 142" xfId="22391"/>
    <cellStyle name="표준 81 143" xfId="22392"/>
    <cellStyle name="표준 81 144" xfId="22393"/>
    <cellStyle name="표준 81 145" xfId="22394"/>
    <cellStyle name="표준 81 146" xfId="22395"/>
    <cellStyle name="표준 81 147" xfId="22396"/>
    <cellStyle name="표준 81 148" xfId="22397"/>
    <cellStyle name="표준 81 149" xfId="22398"/>
    <cellStyle name="표준 81 15" xfId="22399"/>
    <cellStyle name="표준 81 150" xfId="22400"/>
    <cellStyle name="표준 81 151" xfId="22401"/>
    <cellStyle name="표준 81 152" xfId="22402"/>
    <cellStyle name="표준 81 153" xfId="22403"/>
    <cellStyle name="표준 81 154" xfId="22404"/>
    <cellStyle name="표준 81 155" xfId="22405"/>
    <cellStyle name="표준 81 156" xfId="22406"/>
    <cellStyle name="표준 81 157" xfId="22407"/>
    <cellStyle name="표준 81 158" xfId="22408"/>
    <cellStyle name="표준 81 159" xfId="22409"/>
    <cellStyle name="표준 81 16" xfId="22410"/>
    <cellStyle name="표준 81 160" xfId="22411"/>
    <cellStyle name="표준 81 161" xfId="22412"/>
    <cellStyle name="표준 81 162" xfId="22413"/>
    <cellStyle name="표준 81 163" xfId="22414"/>
    <cellStyle name="표준 81 164" xfId="22415"/>
    <cellStyle name="표준 81 165" xfId="22416"/>
    <cellStyle name="표준 81 166" xfId="22417"/>
    <cellStyle name="표준 81 167" xfId="22418"/>
    <cellStyle name="표준 81 168" xfId="22419"/>
    <cellStyle name="표준 81 169" xfId="22420"/>
    <cellStyle name="표준 81 17" xfId="22421"/>
    <cellStyle name="표준 81 170" xfId="22422"/>
    <cellStyle name="표준 81 171" xfId="22423"/>
    <cellStyle name="표준 81 172" xfId="22424"/>
    <cellStyle name="표준 81 173" xfId="22425"/>
    <cellStyle name="표준 81 174" xfId="22426"/>
    <cellStyle name="표준 81 175" xfId="22427"/>
    <cellStyle name="표준 81 176" xfId="22428"/>
    <cellStyle name="표준 81 177" xfId="22429"/>
    <cellStyle name="표준 81 178" xfId="22430"/>
    <cellStyle name="표준 81 179" xfId="22431"/>
    <cellStyle name="표준 81 18" xfId="22432"/>
    <cellStyle name="표준 81 180" xfId="22433"/>
    <cellStyle name="표준 81 181" xfId="22434"/>
    <cellStyle name="표준 81 182" xfId="22435"/>
    <cellStyle name="표준 81 183" xfId="22436"/>
    <cellStyle name="표준 81 19" xfId="22437"/>
    <cellStyle name="표준 81 2" xfId="22438"/>
    <cellStyle name="표준 81 20" xfId="22439"/>
    <cellStyle name="표준 81 21" xfId="22440"/>
    <cellStyle name="표준 81 22" xfId="22441"/>
    <cellStyle name="표준 81 23" xfId="22442"/>
    <cellStyle name="표준 81 24" xfId="22443"/>
    <cellStyle name="표준 81 25" xfId="22444"/>
    <cellStyle name="표준 81 26" xfId="22445"/>
    <cellStyle name="표준 81 27" xfId="22446"/>
    <cellStyle name="표준 81 28" xfId="22447"/>
    <cellStyle name="표준 81 29" xfId="22448"/>
    <cellStyle name="표준 81 3" xfId="22449"/>
    <cellStyle name="표준 81 30" xfId="22450"/>
    <cellStyle name="표준 81 31" xfId="22451"/>
    <cellStyle name="표준 81 32" xfId="22452"/>
    <cellStyle name="표준 81 33" xfId="22453"/>
    <cellStyle name="표준 81 34" xfId="22454"/>
    <cellStyle name="표준 81 35" xfId="22455"/>
    <cellStyle name="표준 81 36" xfId="22456"/>
    <cellStyle name="표준 81 37" xfId="22457"/>
    <cellStyle name="표준 81 38" xfId="22458"/>
    <cellStyle name="표준 81 39" xfId="22459"/>
    <cellStyle name="표준 81 4" xfId="22460"/>
    <cellStyle name="표준 81 40" xfId="22461"/>
    <cellStyle name="표준 81 41" xfId="22462"/>
    <cellStyle name="표준 81 42" xfId="22463"/>
    <cellStyle name="표준 81 43" xfId="22464"/>
    <cellStyle name="표준 81 44" xfId="22465"/>
    <cellStyle name="표준 81 45" xfId="22466"/>
    <cellStyle name="표준 81 46" xfId="22467"/>
    <cellStyle name="표준 81 47" xfId="22468"/>
    <cellStyle name="표준 81 48" xfId="22469"/>
    <cellStyle name="표준 81 49" xfId="22470"/>
    <cellStyle name="표준 81 5" xfId="22471"/>
    <cellStyle name="표준 81 50" xfId="22472"/>
    <cellStyle name="표준 81 51" xfId="22473"/>
    <cellStyle name="표준 81 52" xfId="22474"/>
    <cellStyle name="표준 81 53" xfId="22475"/>
    <cellStyle name="표준 81 54" xfId="22476"/>
    <cellStyle name="표준 81 55" xfId="22477"/>
    <cellStyle name="표준 81 56" xfId="22478"/>
    <cellStyle name="표준 81 57" xfId="22479"/>
    <cellStyle name="표준 81 58" xfId="22480"/>
    <cellStyle name="표준 81 59" xfId="22481"/>
    <cellStyle name="표준 81 6" xfId="22482"/>
    <cellStyle name="표준 81 60" xfId="22483"/>
    <cellStyle name="표준 81 61" xfId="22484"/>
    <cellStyle name="표준 81 62" xfId="22485"/>
    <cellStyle name="표준 81 63" xfId="22486"/>
    <cellStyle name="표준 81 64" xfId="22487"/>
    <cellStyle name="표준 81 65" xfId="22488"/>
    <cellStyle name="표준 81 66" xfId="22489"/>
    <cellStyle name="표준 81 67" xfId="22490"/>
    <cellStyle name="표준 81 68" xfId="22491"/>
    <cellStyle name="표준 81 69" xfId="22492"/>
    <cellStyle name="표준 81 7" xfId="22493"/>
    <cellStyle name="표준 81 70" xfId="22494"/>
    <cellStyle name="표준 81 71" xfId="22495"/>
    <cellStyle name="표준 81 72" xfId="22496"/>
    <cellStyle name="표준 81 73" xfId="22497"/>
    <cellStyle name="표준 81 74" xfId="22498"/>
    <cellStyle name="표준 81 75" xfId="22499"/>
    <cellStyle name="표준 81 76" xfId="22500"/>
    <cellStyle name="표준 81 77" xfId="22501"/>
    <cellStyle name="표준 81 78" xfId="22502"/>
    <cellStyle name="표준 81 79" xfId="22503"/>
    <cellStyle name="표준 81 8" xfId="22504"/>
    <cellStyle name="표준 81 80" xfId="22505"/>
    <cellStyle name="표준 81 81" xfId="22506"/>
    <cellStyle name="표준 81 82" xfId="22507"/>
    <cellStyle name="표준 81 83" xfId="22508"/>
    <cellStyle name="표준 81 84" xfId="22509"/>
    <cellStyle name="표준 81 85" xfId="22510"/>
    <cellStyle name="표준 81 86" xfId="22511"/>
    <cellStyle name="표준 81 87" xfId="22512"/>
    <cellStyle name="표준 81 88" xfId="22513"/>
    <cellStyle name="표준 81 89" xfId="22514"/>
    <cellStyle name="표준 81 9" xfId="22515"/>
    <cellStyle name="표준 81 90" xfId="22516"/>
    <cellStyle name="표준 81 91" xfId="22517"/>
    <cellStyle name="표준 81 92" xfId="22518"/>
    <cellStyle name="표준 81 93" xfId="22519"/>
    <cellStyle name="표준 81 94" xfId="22520"/>
    <cellStyle name="표준 81 95" xfId="22521"/>
    <cellStyle name="표준 81 96" xfId="22522"/>
    <cellStyle name="표준 81 97" xfId="22523"/>
    <cellStyle name="표준 81 98" xfId="22524"/>
    <cellStyle name="표준 81 99" xfId="22525"/>
    <cellStyle name="표준 82" xfId="22526"/>
    <cellStyle name="표준 82 10" xfId="22527"/>
    <cellStyle name="표준 82 100" xfId="22528"/>
    <cellStyle name="표준 82 101" xfId="22529"/>
    <cellStyle name="표준 82 102" xfId="22530"/>
    <cellStyle name="표준 82 103" xfId="22531"/>
    <cellStyle name="표준 82 104" xfId="22532"/>
    <cellStyle name="표준 82 105" xfId="22533"/>
    <cellStyle name="표준 82 106" xfId="22534"/>
    <cellStyle name="표준 82 107" xfId="22535"/>
    <cellStyle name="표준 82 108" xfId="22536"/>
    <cellStyle name="표준 82 109" xfId="22537"/>
    <cellStyle name="표준 82 11" xfId="22538"/>
    <cellStyle name="표준 82 110" xfId="22539"/>
    <cellStyle name="표준 82 111" xfId="22540"/>
    <cellStyle name="표준 82 112" xfId="22541"/>
    <cellStyle name="표준 82 113" xfId="22542"/>
    <cellStyle name="표준 82 114" xfId="22543"/>
    <cellStyle name="표준 82 115" xfId="22544"/>
    <cellStyle name="표준 82 116" xfId="22545"/>
    <cellStyle name="표준 82 117" xfId="22546"/>
    <cellStyle name="표준 82 118" xfId="22547"/>
    <cellStyle name="표준 82 119" xfId="22548"/>
    <cellStyle name="표준 82 12" xfId="22549"/>
    <cellStyle name="표준 82 120" xfId="22550"/>
    <cellStyle name="표준 82 121" xfId="22551"/>
    <cellStyle name="표준 82 122" xfId="22552"/>
    <cellStyle name="표준 82 123" xfId="22553"/>
    <cellStyle name="표준 82 124" xfId="22554"/>
    <cellStyle name="표준 82 125" xfId="22555"/>
    <cellStyle name="표준 82 126" xfId="22556"/>
    <cellStyle name="표준 82 127" xfId="22557"/>
    <cellStyle name="표준 82 128" xfId="22558"/>
    <cellStyle name="표준 82 129" xfId="22559"/>
    <cellStyle name="표준 82 13" xfId="22560"/>
    <cellStyle name="표준 82 130" xfId="22561"/>
    <cellStyle name="표준 82 131" xfId="22562"/>
    <cellStyle name="표준 82 132" xfId="22563"/>
    <cellStyle name="표준 82 133" xfId="22564"/>
    <cellStyle name="표준 82 134" xfId="22565"/>
    <cellStyle name="표준 82 135" xfId="22566"/>
    <cellStyle name="표준 82 136" xfId="22567"/>
    <cellStyle name="표준 82 137" xfId="22568"/>
    <cellStyle name="표준 82 138" xfId="22569"/>
    <cellStyle name="표준 82 139" xfId="22570"/>
    <cellStyle name="표준 82 14" xfId="22571"/>
    <cellStyle name="표준 82 140" xfId="22572"/>
    <cellStyle name="표준 82 141" xfId="22573"/>
    <cellStyle name="표준 82 142" xfId="22574"/>
    <cellStyle name="표준 82 143" xfId="22575"/>
    <cellStyle name="표준 82 144" xfId="22576"/>
    <cellStyle name="표준 82 145" xfId="22577"/>
    <cellStyle name="표준 82 146" xfId="22578"/>
    <cellStyle name="표준 82 147" xfId="22579"/>
    <cellStyle name="표준 82 148" xfId="22580"/>
    <cellStyle name="표준 82 149" xfId="22581"/>
    <cellStyle name="표준 82 15" xfId="22582"/>
    <cellStyle name="표준 82 150" xfId="22583"/>
    <cellStyle name="표준 82 151" xfId="22584"/>
    <cellStyle name="표준 82 152" xfId="22585"/>
    <cellStyle name="표준 82 153" xfId="22586"/>
    <cellStyle name="표준 82 154" xfId="22587"/>
    <cellStyle name="표준 82 155" xfId="22588"/>
    <cellStyle name="표준 82 156" xfId="22589"/>
    <cellStyle name="표준 82 157" xfId="22590"/>
    <cellStyle name="표준 82 158" xfId="22591"/>
    <cellStyle name="표준 82 159" xfId="22592"/>
    <cellStyle name="표준 82 16" xfId="22593"/>
    <cellStyle name="표준 82 160" xfId="22594"/>
    <cellStyle name="표준 82 161" xfId="22595"/>
    <cellStyle name="표준 82 162" xfId="22596"/>
    <cellStyle name="표준 82 163" xfId="22597"/>
    <cellStyle name="표준 82 164" xfId="22598"/>
    <cellStyle name="표준 82 165" xfId="22599"/>
    <cellStyle name="표준 82 166" xfId="22600"/>
    <cellStyle name="표준 82 167" xfId="22601"/>
    <cellStyle name="표준 82 168" xfId="22602"/>
    <cellStyle name="표준 82 169" xfId="22603"/>
    <cellStyle name="표준 82 17" xfId="22604"/>
    <cellStyle name="표준 82 170" xfId="22605"/>
    <cellStyle name="표준 82 171" xfId="22606"/>
    <cellStyle name="표준 82 172" xfId="22607"/>
    <cellStyle name="표준 82 173" xfId="22608"/>
    <cellStyle name="표준 82 174" xfId="22609"/>
    <cellStyle name="표준 82 175" xfId="22610"/>
    <cellStyle name="표준 82 176" xfId="22611"/>
    <cellStyle name="표준 82 177" xfId="22612"/>
    <cellStyle name="표준 82 178" xfId="22613"/>
    <cellStyle name="표준 82 179" xfId="22614"/>
    <cellStyle name="표준 82 18" xfId="22615"/>
    <cellStyle name="표준 82 180" xfId="22616"/>
    <cellStyle name="표준 82 181" xfId="22617"/>
    <cellStyle name="표준 82 182" xfId="22618"/>
    <cellStyle name="표준 82 183" xfId="22619"/>
    <cellStyle name="표준 82 19" xfId="22620"/>
    <cellStyle name="표준 82 2" xfId="22621"/>
    <cellStyle name="표준 82 20" xfId="22622"/>
    <cellStyle name="표준 82 21" xfId="22623"/>
    <cellStyle name="표준 82 22" xfId="22624"/>
    <cellStyle name="표준 82 23" xfId="22625"/>
    <cellStyle name="표준 82 24" xfId="22626"/>
    <cellStyle name="표준 82 25" xfId="22627"/>
    <cellStyle name="표준 82 26" xfId="22628"/>
    <cellStyle name="표준 82 27" xfId="22629"/>
    <cellStyle name="표준 82 28" xfId="22630"/>
    <cellStyle name="표준 82 29" xfId="22631"/>
    <cellStyle name="표준 82 3" xfId="22632"/>
    <cellStyle name="표준 82 30" xfId="22633"/>
    <cellStyle name="표준 82 31" xfId="22634"/>
    <cellStyle name="표준 82 32" xfId="22635"/>
    <cellStyle name="표준 82 33" xfId="22636"/>
    <cellStyle name="표준 82 34" xfId="22637"/>
    <cellStyle name="표준 82 35" xfId="22638"/>
    <cellStyle name="표준 82 36" xfId="22639"/>
    <cellStyle name="표준 82 37" xfId="22640"/>
    <cellStyle name="표준 82 38" xfId="22641"/>
    <cellStyle name="표준 82 39" xfId="22642"/>
    <cellStyle name="표준 82 4" xfId="22643"/>
    <cellStyle name="표준 82 40" xfId="22644"/>
    <cellStyle name="표준 82 41" xfId="22645"/>
    <cellStyle name="표준 82 42" xfId="22646"/>
    <cellStyle name="표준 82 43" xfId="22647"/>
    <cellStyle name="표준 82 44" xfId="22648"/>
    <cellStyle name="표준 82 45" xfId="22649"/>
    <cellStyle name="표준 82 46" xfId="22650"/>
    <cellStyle name="표준 82 47" xfId="22651"/>
    <cellStyle name="표준 82 48" xfId="22652"/>
    <cellStyle name="표준 82 49" xfId="22653"/>
    <cellStyle name="표준 82 5" xfId="22654"/>
    <cellStyle name="표준 82 50" xfId="22655"/>
    <cellStyle name="표준 82 51" xfId="22656"/>
    <cellStyle name="표준 82 52" xfId="22657"/>
    <cellStyle name="표준 82 53" xfId="22658"/>
    <cellStyle name="표준 82 54" xfId="22659"/>
    <cellStyle name="표준 82 55" xfId="22660"/>
    <cellStyle name="표준 82 56" xfId="22661"/>
    <cellStyle name="표준 82 57" xfId="22662"/>
    <cellStyle name="표준 82 58" xfId="22663"/>
    <cellStyle name="표준 82 59" xfId="22664"/>
    <cellStyle name="표준 82 6" xfId="22665"/>
    <cellStyle name="표준 82 60" xfId="22666"/>
    <cellStyle name="표준 82 61" xfId="22667"/>
    <cellStyle name="표준 82 62" xfId="22668"/>
    <cellStyle name="표준 82 63" xfId="22669"/>
    <cellStyle name="표준 82 64" xfId="22670"/>
    <cellStyle name="표준 82 65" xfId="22671"/>
    <cellStyle name="표준 82 66" xfId="22672"/>
    <cellStyle name="표준 82 67" xfId="22673"/>
    <cellStyle name="표준 82 68" xfId="22674"/>
    <cellStyle name="표준 82 69" xfId="22675"/>
    <cellStyle name="표준 82 7" xfId="22676"/>
    <cellStyle name="표준 82 70" xfId="22677"/>
    <cellStyle name="표준 82 71" xfId="22678"/>
    <cellStyle name="표준 82 72" xfId="22679"/>
    <cellStyle name="표준 82 73" xfId="22680"/>
    <cellStyle name="표준 82 74" xfId="22681"/>
    <cellStyle name="표준 82 75" xfId="22682"/>
    <cellStyle name="표준 82 76" xfId="22683"/>
    <cellStyle name="표준 82 77" xfId="22684"/>
    <cellStyle name="표준 82 78" xfId="22685"/>
    <cellStyle name="표준 82 79" xfId="22686"/>
    <cellStyle name="표준 82 8" xfId="22687"/>
    <cellStyle name="표준 82 80" xfId="22688"/>
    <cellStyle name="표준 82 81" xfId="22689"/>
    <cellStyle name="표준 82 82" xfId="22690"/>
    <cellStyle name="표준 82 83" xfId="22691"/>
    <cellStyle name="표준 82 84" xfId="22692"/>
    <cellStyle name="표준 82 85" xfId="22693"/>
    <cellStyle name="표준 82 86" xfId="22694"/>
    <cellStyle name="표준 82 87" xfId="22695"/>
    <cellStyle name="표준 82 88" xfId="22696"/>
    <cellStyle name="표준 82 89" xfId="22697"/>
    <cellStyle name="표준 82 9" xfId="22698"/>
    <cellStyle name="표준 82 90" xfId="22699"/>
    <cellStyle name="표준 82 91" xfId="22700"/>
    <cellStyle name="표준 82 92" xfId="22701"/>
    <cellStyle name="표준 82 93" xfId="22702"/>
    <cellStyle name="표준 82 94" xfId="22703"/>
    <cellStyle name="표준 82 95" xfId="22704"/>
    <cellStyle name="표준 82 96" xfId="22705"/>
    <cellStyle name="표준 82 97" xfId="22706"/>
    <cellStyle name="표준 82 98" xfId="22707"/>
    <cellStyle name="표준 82 99" xfId="22708"/>
    <cellStyle name="표준 83" xfId="22709"/>
    <cellStyle name="표준 83 10" xfId="22710"/>
    <cellStyle name="표준 83 100" xfId="22711"/>
    <cellStyle name="표준 83 101" xfId="22712"/>
    <cellStyle name="표준 83 102" xfId="22713"/>
    <cellStyle name="표준 83 103" xfId="22714"/>
    <cellStyle name="표준 83 104" xfId="22715"/>
    <cellStyle name="표준 83 105" xfId="22716"/>
    <cellStyle name="표준 83 106" xfId="22717"/>
    <cellStyle name="표준 83 107" xfId="22718"/>
    <cellStyle name="표준 83 108" xfId="22719"/>
    <cellStyle name="표준 83 109" xfId="22720"/>
    <cellStyle name="표준 83 11" xfId="22721"/>
    <cellStyle name="표준 83 110" xfId="22722"/>
    <cellStyle name="표준 83 111" xfId="22723"/>
    <cellStyle name="표준 83 112" xfId="22724"/>
    <cellStyle name="표준 83 113" xfId="22725"/>
    <cellStyle name="표준 83 114" xfId="22726"/>
    <cellStyle name="표준 83 115" xfId="22727"/>
    <cellStyle name="표준 83 116" xfId="22728"/>
    <cellStyle name="표준 83 117" xfId="22729"/>
    <cellStyle name="표준 83 118" xfId="22730"/>
    <cellStyle name="표준 83 119" xfId="22731"/>
    <cellStyle name="표준 83 12" xfId="22732"/>
    <cellStyle name="표준 83 120" xfId="22733"/>
    <cellStyle name="표준 83 121" xfId="22734"/>
    <cellStyle name="표준 83 122" xfId="22735"/>
    <cellStyle name="표준 83 123" xfId="22736"/>
    <cellStyle name="표준 83 124" xfId="22737"/>
    <cellStyle name="표준 83 125" xfId="22738"/>
    <cellStyle name="표준 83 126" xfId="22739"/>
    <cellStyle name="표준 83 127" xfId="22740"/>
    <cellStyle name="표준 83 128" xfId="22741"/>
    <cellStyle name="표준 83 129" xfId="22742"/>
    <cellStyle name="표준 83 13" xfId="22743"/>
    <cellStyle name="표준 83 130" xfId="22744"/>
    <cellStyle name="표준 83 131" xfId="22745"/>
    <cellStyle name="표준 83 132" xfId="22746"/>
    <cellStyle name="표준 83 133" xfId="22747"/>
    <cellStyle name="표준 83 134" xfId="22748"/>
    <cellStyle name="표준 83 135" xfId="22749"/>
    <cellStyle name="표준 83 136" xfId="22750"/>
    <cellStyle name="표준 83 137" xfId="22751"/>
    <cellStyle name="표준 83 138" xfId="22752"/>
    <cellStyle name="표준 83 139" xfId="22753"/>
    <cellStyle name="표준 83 14" xfId="22754"/>
    <cellStyle name="표준 83 140" xfId="22755"/>
    <cellStyle name="표준 83 141" xfId="22756"/>
    <cellStyle name="표준 83 142" xfId="22757"/>
    <cellStyle name="표준 83 143" xfId="22758"/>
    <cellStyle name="표준 83 144" xfId="22759"/>
    <cellStyle name="표준 83 145" xfId="22760"/>
    <cellStyle name="표준 83 146" xfId="22761"/>
    <cellStyle name="표준 83 147" xfId="22762"/>
    <cellStyle name="표준 83 148" xfId="22763"/>
    <cellStyle name="표준 83 149" xfId="22764"/>
    <cellStyle name="표준 83 15" xfId="22765"/>
    <cellStyle name="표준 83 150" xfId="22766"/>
    <cellStyle name="표준 83 151" xfId="22767"/>
    <cellStyle name="표준 83 152" xfId="22768"/>
    <cellStyle name="표준 83 153" xfId="22769"/>
    <cellStyle name="표준 83 154" xfId="22770"/>
    <cellStyle name="표준 83 155" xfId="22771"/>
    <cellStyle name="표준 83 156" xfId="22772"/>
    <cellStyle name="표준 83 157" xfId="22773"/>
    <cellStyle name="표준 83 158" xfId="22774"/>
    <cellStyle name="표준 83 159" xfId="22775"/>
    <cellStyle name="표준 83 16" xfId="22776"/>
    <cellStyle name="표준 83 160" xfId="22777"/>
    <cellStyle name="표준 83 161" xfId="22778"/>
    <cellStyle name="표준 83 162" xfId="22779"/>
    <cellStyle name="표준 83 163" xfId="22780"/>
    <cellStyle name="표준 83 164" xfId="22781"/>
    <cellStyle name="표준 83 165" xfId="22782"/>
    <cellStyle name="표준 83 166" xfId="22783"/>
    <cellStyle name="표준 83 167" xfId="22784"/>
    <cellStyle name="표준 83 168" xfId="22785"/>
    <cellStyle name="표준 83 169" xfId="22786"/>
    <cellStyle name="표준 83 17" xfId="22787"/>
    <cellStyle name="표준 83 170" xfId="22788"/>
    <cellStyle name="표준 83 171" xfId="22789"/>
    <cellStyle name="표준 83 172" xfId="22790"/>
    <cellStyle name="표준 83 173" xfId="22791"/>
    <cellStyle name="표준 83 174" xfId="22792"/>
    <cellStyle name="표준 83 175" xfId="22793"/>
    <cellStyle name="표준 83 176" xfId="22794"/>
    <cellStyle name="표준 83 177" xfId="22795"/>
    <cellStyle name="표준 83 178" xfId="22796"/>
    <cellStyle name="표준 83 179" xfId="22797"/>
    <cellStyle name="표준 83 18" xfId="22798"/>
    <cellStyle name="표준 83 180" xfId="22799"/>
    <cellStyle name="표준 83 181" xfId="22800"/>
    <cellStyle name="표준 83 182" xfId="22801"/>
    <cellStyle name="표준 83 183" xfId="22802"/>
    <cellStyle name="표준 83 19" xfId="22803"/>
    <cellStyle name="표준 83 2" xfId="22804"/>
    <cellStyle name="표준 83 20" xfId="22805"/>
    <cellStyle name="표준 83 21" xfId="22806"/>
    <cellStyle name="표준 83 22" xfId="22807"/>
    <cellStyle name="표준 83 23" xfId="22808"/>
    <cellStyle name="표준 83 24" xfId="22809"/>
    <cellStyle name="표준 83 25" xfId="22810"/>
    <cellStyle name="표준 83 26" xfId="22811"/>
    <cellStyle name="표준 83 27" xfId="22812"/>
    <cellStyle name="표준 83 28" xfId="22813"/>
    <cellStyle name="표준 83 29" xfId="22814"/>
    <cellStyle name="표준 83 3" xfId="22815"/>
    <cellStyle name="표준 83 30" xfId="22816"/>
    <cellStyle name="표준 83 31" xfId="22817"/>
    <cellStyle name="표준 83 32" xfId="22818"/>
    <cellStyle name="표준 83 33" xfId="22819"/>
    <cellStyle name="표준 83 34" xfId="22820"/>
    <cellStyle name="표준 83 35" xfId="22821"/>
    <cellStyle name="표준 83 36" xfId="22822"/>
    <cellStyle name="표준 83 37" xfId="22823"/>
    <cellStyle name="표준 83 38" xfId="22824"/>
    <cellStyle name="표준 83 39" xfId="22825"/>
    <cellStyle name="표준 83 4" xfId="22826"/>
    <cellStyle name="표준 83 40" xfId="22827"/>
    <cellStyle name="표준 83 41" xfId="22828"/>
    <cellStyle name="표준 83 42" xfId="22829"/>
    <cellStyle name="표준 83 43" xfId="22830"/>
    <cellStyle name="표준 83 44" xfId="22831"/>
    <cellStyle name="표준 83 45" xfId="22832"/>
    <cellStyle name="표준 83 46" xfId="22833"/>
    <cellStyle name="표준 83 47" xfId="22834"/>
    <cellStyle name="표준 83 48" xfId="22835"/>
    <cellStyle name="표준 83 49" xfId="22836"/>
    <cellStyle name="표준 83 5" xfId="22837"/>
    <cellStyle name="표준 83 50" xfId="22838"/>
    <cellStyle name="표준 83 51" xfId="22839"/>
    <cellStyle name="표준 83 52" xfId="22840"/>
    <cellStyle name="표준 83 53" xfId="22841"/>
    <cellStyle name="표준 83 54" xfId="22842"/>
    <cellStyle name="표준 83 55" xfId="22843"/>
    <cellStyle name="표준 83 56" xfId="22844"/>
    <cellStyle name="표준 83 57" xfId="22845"/>
    <cellStyle name="표준 83 58" xfId="22846"/>
    <cellStyle name="표준 83 59" xfId="22847"/>
    <cellStyle name="표준 83 6" xfId="22848"/>
    <cellStyle name="표준 83 60" xfId="22849"/>
    <cellStyle name="표준 83 61" xfId="22850"/>
    <cellStyle name="표준 83 62" xfId="22851"/>
    <cellStyle name="표준 83 63" xfId="22852"/>
    <cellStyle name="표준 83 64" xfId="22853"/>
    <cellStyle name="표준 83 65" xfId="22854"/>
    <cellStyle name="표준 83 66" xfId="22855"/>
    <cellStyle name="표준 83 67" xfId="22856"/>
    <cellStyle name="표준 83 68" xfId="22857"/>
    <cellStyle name="표준 83 69" xfId="22858"/>
    <cellStyle name="표준 83 7" xfId="22859"/>
    <cellStyle name="표준 83 70" xfId="22860"/>
    <cellStyle name="표준 83 71" xfId="22861"/>
    <cellStyle name="표준 83 72" xfId="22862"/>
    <cellStyle name="표준 83 73" xfId="22863"/>
    <cellStyle name="표준 83 74" xfId="22864"/>
    <cellStyle name="표준 83 75" xfId="22865"/>
    <cellStyle name="표준 83 76" xfId="22866"/>
    <cellStyle name="표준 83 77" xfId="22867"/>
    <cellStyle name="표준 83 78" xfId="22868"/>
    <cellStyle name="표준 83 79" xfId="22869"/>
    <cellStyle name="표준 83 8" xfId="22870"/>
    <cellStyle name="표준 83 80" xfId="22871"/>
    <cellStyle name="표준 83 81" xfId="22872"/>
    <cellStyle name="표준 83 82" xfId="22873"/>
    <cellStyle name="표준 83 83" xfId="22874"/>
    <cellStyle name="표준 83 84" xfId="22875"/>
    <cellStyle name="표준 83 85" xfId="22876"/>
    <cellStyle name="표준 83 86" xfId="22877"/>
    <cellStyle name="표준 83 87" xfId="22878"/>
    <cellStyle name="표준 83 88" xfId="22879"/>
    <cellStyle name="표준 83 89" xfId="22880"/>
    <cellStyle name="표준 83 9" xfId="22881"/>
    <cellStyle name="표준 83 90" xfId="22882"/>
    <cellStyle name="표준 83 91" xfId="22883"/>
    <cellStyle name="표준 83 92" xfId="22884"/>
    <cellStyle name="표준 83 93" xfId="22885"/>
    <cellStyle name="표준 83 94" xfId="22886"/>
    <cellStyle name="표준 83 95" xfId="22887"/>
    <cellStyle name="표준 83 96" xfId="22888"/>
    <cellStyle name="표준 83 97" xfId="22889"/>
    <cellStyle name="표준 83 98" xfId="22890"/>
    <cellStyle name="표준 83 99" xfId="22891"/>
    <cellStyle name="표준 84" xfId="22892"/>
    <cellStyle name="표준 84 10" xfId="22893"/>
    <cellStyle name="표준 84 100" xfId="22894"/>
    <cellStyle name="표준 84 101" xfId="22895"/>
    <cellStyle name="표준 84 102" xfId="22896"/>
    <cellStyle name="표준 84 103" xfId="22897"/>
    <cellStyle name="표준 84 104" xfId="22898"/>
    <cellStyle name="표준 84 105" xfId="22899"/>
    <cellStyle name="표준 84 106" xfId="22900"/>
    <cellStyle name="표준 84 107" xfId="22901"/>
    <cellStyle name="표준 84 108" xfId="22902"/>
    <cellStyle name="표준 84 109" xfId="22903"/>
    <cellStyle name="표준 84 11" xfId="22904"/>
    <cellStyle name="표준 84 110" xfId="22905"/>
    <cellStyle name="표준 84 111" xfId="22906"/>
    <cellStyle name="표준 84 112" xfId="22907"/>
    <cellStyle name="표준 84 113" xfId="22908"/>
    <cellStyle name="표준 84 114" xfId="22909"/>
    <cellStyle name="표준 84 115" xfId="22910"/>
    <cellStyle name="표준 84 116" xfId="22911"/>
    <cellStyle name="표준 84 117" xfId="22912"/>
    <cellStyle name="표준 84 118" xfId="22913"/>
    <cellStyle name="표준 84 119" xfId="22914"/>
    <cellStyle name="표준 84 12" xfId="22915"/>
    <cellStyle name="표준 84 120" xfId="22916"/>
    <cellStyle name="표준 84 121" xfId="22917"/>
    <cellStyle name="표준 84 122" xfId="22918"/>
    <cellStyle name="표준 84 123" xfId="22919"/>
    <cellStyle name="표준 84 124" xfId="22920"/>
    <cellStyle name="표준 84 125" xfId="22921"/>
    <cellStyle name="표준 84 126" xfId="22922"/>
    <cellStyle name="표준 84 127" xfId="22923"/>
    <cellStyle name="표준 84 128" xfId="22924"/>
    <cellStyle name="표준 84 129" xfId="22925"/>
    <cellStyle name="표준 84 13" xfId="22926"/>
    <cellStyle name="표준 84 130" xfId="22927"/>
    <cellStyle name="표준 84 131" xfId="22928"/>
    <cellStyle name="표준 84 132" xfId="22929"/>
    <cellStyle name="표준 84 133" xfId="22930"/>
    <cellStyle name="표준 84 134" xfId="22931"/>
    <cellStyle name="표준 84 135" xfId="22932"/>
    <cellStyle name="표준 84 136" xfId="22933"/>
    <cellStyle name="표준 84 137" xfId="22934"/>
    <cellStyle name="표준 84 138" xfId="22935"/>
    <cellStyle name="표준 84 139" xfId="22936"/>
    <cellStyle name="표준 84 14" xfId="22937"/>
    <cellStyle name="표준 84 140" xfId="22938"/>
    <cellStyle name="표준 84 141" xfId="22939"/>
    <cellStyle name="표준 84 142" xfId="22940"/>
    <cellStyle name="표준 84 143" xfId="22941"/>
    <cellStyle name="표준 84 144" xfId="22942"/>
    <cellStyle name="표준 84 145" xfId="22943"/>
    <cellStyle name="표준 84 146" xfId="22944"/>
    <cellStyle name="표준 84 147" xfId="22945"/>
    <cellStyle name="표준 84 148" xfId="22946"/>
    <cellStyle name="표준 84 149" xfId="22947"/>
    <cellStyle name="표준 84 15" xfId="22948"/>
    <cellStyle name="표준 84 150" xfId="22949"/>
    <cellStyle name="표준 84 151" xfId="22950"/>
    <cellStyle name="표준 84 152" xfId="22951"/>
    <cellStyle name="표준 84 153" xfId="22952"/>
    <cellStyle name="표준 84 154" xfId="22953"/>
    <cellStyle name="표준 84 155" xfId="22954"/>
    <cellStyle name="표준 84 156" xfId="22955"/>
    <cellStyle name="표준 84 157" xfId="22956"/>
    <cellStyle name="표준 84 158" xfId="22957"/>
    <cellStyle name="표준 84 159" xfId="22958"/>
    <cellStyle name="표준 84 16" xfId="22959"/>
    <cellStyle name="표준 84 160" xfId="22960"/>
    <cellStyle name="표준 84 161" xfId="22961"/>
    <cellStyle name="표준 84 162" xfId="22962"/>
    <cellStyle name="표준 84 163" xfId="22963"/>
    <cellStyle name="표준 84 164" xfId="22964"/>
    <cellStyle name="표준 84 165" xfId="22965"/>
    <cellStyle name="표준 84 166" xfId="22966"/>
    <cellStyle name="표준 84 167" xfId="22967"/>
    <cellStyle name="표준 84 168" xfId="22968"/>
    <cellStyle name="표준 84 169" xfId="22969"/>
    <cellStyle name="표준 84 17" xfId="22970"/>
    <cellStyle name="표준 84 170" xfId="22971"/>
    <cellStyle name="표준 84 171" xfId="22972"/>
    <cellStyle name="표준 84 172" xfId="22973"/>
    <cellStyle name="표준 84 173" xfId="22974"/>
    <cellStyle name="표준 84 174" xfId="22975"/>
    <cellStyle name="표준 84 175" xfId="22976"/>
    <cellStyle name="표준 84 176" xfId="22977"/>
    <cellStyle name="표준 84 177" xfId="22978"/>
    <cellStyle name="표준 84 178" xfId="22979"/>
    <cellStyle name="표준 84 179" xfId="22980"/>
    <cellStyle name="표준 84 18" xfId="22981"/>
    <cellStyle name="표준 84 180" xfId="22982"/>
    <cellStyle name="표준 84 181" xfId="22983"/>
    <cellStyle name="표준 84 182" xfId="22984"/>
    <cellStyle name="표준 84 183" xfId="22985"/>
    <cellStyle name="표준 84 19" xfId="22986"/>
    <cellStyle name="표준 84 2" xfId="22987"/>
    <cellStyle name="표준 84 20" xfId="22988"/>
    <cellStyle name="표준 84 21" xfId="22989"/>
    <cellStyle name="표준 84 22" xfId="22990"/>
    <cellStyle name="표준 84 23" xfId="22991"/>
    <cellStyle name="표준 84 24" xfId="22992"/>
    <cellStyle name="표준 84 25" xfId="22993"/>
    <cellStyle name="표준 84 26" xfId="22994"/>
    <cellStyle name="표준 84 27" xfId="22995"/>
    <cellStyle name="표준 84 28" xfId="22996"/>
    <cellStyle name="표준 84 29" xfId="22997"/>
    <cellStyle name="표준 84 3" xfId="22998"/>
    <cellStyle name="표준 84 30" xfId="22999"/>
    <cellStyle name="표준 84 31" xfId="23000"/>
    <cellStyle name="표준 84 32" xfId="23001"/>
    <cellStyle name="표준 84 33" xfId="23002"/>
    <cellStyle name="표준 84 34" xfId="23003"/>
    <cellStyle name="표준 84 35" xfId="23004"/>
    <cellStyle name="표준 84 36" xfId="23005"/>
    <cellStyle name="표준 84 37" xfId="23006"/>
    <cellStyle name="표준 84 38" xfId="23007"/>
    <cellStyle name="표준 84 39" xfId="23008"/>
    <cellStyle name="표준 84 4" xfId="23009"/>
    <cellStyle name="표준 84 40" xfId="23010"/>
    <cellStyle name="표준 84 41" xfId="23011"/>
    <cellStyle name="표준 84 42" xfId="23012"/>
    <cellStyle name="표준 84 43" xfId="23013"/>
    <cellStyle name="표준 84 44" xfId="23014"/>
    <cellStyle name="표준 84 45" xfId="23015"/>
    <cellStyle name="표준 84 46" xfId="23016"/>
    <cellStyle name="표준 84 47" xfId="23017"/>
    <cellStyle name="표준 84 48" xfId="23018"/>
    <cellStyle name="표준 84 49" xfId="23019"/>
    <cellStyle name="표준 84 5" xfId="23020"/>
    <cellStyle name="표준 84 50" xfId="23021"/>
    <cellStyle name="표준 84 51" xfId="23022"/>
    <cellStyle name="표준 84 52" xfId="23023"/>
    <cellStyle name="표준 84 53" xfId="23024"/>
    <cellStyle name="표준 84 54" xfId="23025"/>
    <cellStyle name="표준 84 55" xfId="23026"/>
    <cellStyle name="표준 84 56" xfId="23027"/>
    <cellStyle name="표준 84 57" xfId="23028"/>
    <cellStyle name="표준 84 58" xfId="23029"/>
    <cellStyle name="표준 84 59" xfId="23030"/>
    <cellStyle name="표준 84 6" xfId="23031"/>
    <cellStyle name="표준 84 60" xfId="23032"/>
    <cellStyle name="표준 84 61" xfId="23033"/>
    <cellStyle name="표준 84 62" xfId="23034"/>
    <cellStyle name="표준 84 63" xfId="23035"/>
    <cellStyle name="표준 84 64" xfId="23036"/>
    <cellStyle name="표준 84 65" xfId="23037"/>
    <cellStyle name="표준 84 66" xfId="23038"/>
    <cellStyle name="표준 84 67" xfId="23039"/>
    <cellStyle name="표준 84 68" xfId="23040"/>
    <cellStyle name="표준 84 69" xfId="23041"/>
    <cellStyle name="표준 84 7" xfId="23042"/>
    <cellStyle name="표준 84 70" xfId="23043"/>
    <cellStyle name="표준 84 71" xfId="23044"/>
    <cellStyle name="표준 84 72" xfId="23045"/>
    <cellStyle name="표준 84 73" xfId="23046"/>
    <cellStyle name="표준 84 74" xfId="23047"/>
    <cellStyle name="표준 84 75" xfId="23048"/>
    <cellStyle name="표준 84 76" xfId="23049"/>
    <cellStyle name="표준 84 77" xfId="23050"/>
    <cellStyle name="표준 84 78" xfId="23051"/>
    <cellStyle name="표준 84 79" xfId="23052"/>
    <cellStyle name="표준 84 8" xfId="23053"/>
    <cellStyle name="표준 84 80" xfId="23054"/>
    <cellStyle name="표준 84 81" xfId="23055"/>
    <cellStyle name="표준 84 82" xfId="23056"/>
    <cellStyle name="표준 84 83" xfId="23057"/>
    <cellStyle name="표준 84 84" xfId="23058"/>
    <cellStyle name="표준 84 85" xfId="23059"/>
    <cellStyle name="표준 84 86" xfId="23060"/>
    <cellStyle name="표준 84 87" xfId="23061"/>
    <cellStyle name="표준 84 88" xfId="23062"/>
    <cellStyle name="표준 84 89" xfId="23063"/>
    <cellStyle name="표준 84 9" xfId="23064"/>
    <cellStyle name="표준 84 90" xfId="23065"/>
    <cellStyle name="표준 84 91" xfId="23066"/>
    <cellStyle name="표준 84 92" xfId="23067"/>
    <cellStyle name="표준 84 93" xfId="23068"/>
    <cellStyle name="표준 84 94" xfId="23069"/>
    <cellStyle name="표준 84 95" xfId="23070"/>
    <cellStyle name="표준 84 96" xfId="23071"/>
    <cellStyle name="표준 84 97" xfId="23072"/>
    <cellStyle name="표준 84 98" xfId="23073"/>
    <cellStyle name="표준 84 99" xfId="23074"/>
    <cellStyle name="표준 85" xfId="23075"/>
    <cellStyle name="표준 85 10" xfId="23076"/>
    <cellStyle name="표준 85 100" xfId="23077"/>
    <cellStyle name="표준 85 101" xfId="23078"/>
    <cellStyle name="표준 85 102" xfId="23079"/>
    <cellStyle name="표준 85 103" xfId="23080"/>
    <cellStyle name="표준 85 104" xfId="23081"/>
    <cellStyle name="표준 85 105" xfId="23082"/>
    <cellStyle name="표준 85 106" xfId="23083"/>
    <cellStyle name="표준 85 107" xfId="23084"/>
    <cellStyle name="표준 85 108" xfId="23085"/>
    <cellStyle name="표준 85 109" xfId="23086"/>
    <cellStyle name="표준 85 11" xfId="23087"/>
    <cellStyle name="표준 85 110" xfId="23088"/>
    <cellStyle name="표준 85 111" xfId="23089"/>
    <cellStyle name="표준 85 112" xfId="23090"/>
    <cellStyle name="표준 85 113" xfId="23091"/>
    <cellStyle name="표준 85 114" xfId="23092"/>
    <cellStyle name="표준 85 115" xfId="23093"/>
    <cellStyle name="표준 85 116" xfId="23094"/>
    <cellStyle name="표준 85 117" xfId="23095"/>
    <cellStyle name="표준 85 118" xfId="23096"/>
    <cellStyle name="표준 85 119" xfId="23097"/>
    <cellStyle name="표준 85 12" xfId="23098"/>
    <cellStyle name="표준 85 120" xfId="23099"/>
    <cellStyle name="표준 85 121" xfId="23100"/>
    <cellStyle name="표준 85 122" xfId="23101"/>
    <cellStyle name="표준 85 123" xfId="23102"/>
    <cellStyle name="표준 85 124" xfId="23103"/>
    <cellStyle name="표준 85 125" xfId="23104"/>
    <cellStyle name="표준 85 126" xfId="23105"/>
    <cellStyle name="표준 85 127" xfId="23106"/>
    <cellStyle name="표준 85 128" xfId="23107"/>
    <cellStyle name="표준 85 129" xfId="23108"/>
    <cellStyle name="표준 85 13" xfId="23109"/>
    <cellStyle name="표준 85 130" xfId="23110"/>
    <cellStyle name="표준 85 131" xfId="23111"/>
    <cellStyle name="표준 85 132" xfId="23112"/>
    <cellStyle name="표준 85 133" xfId="23113"/>
    <cellStyle name="표준 85 134" xfId="23114"/>
    <cellStyle name="표준 85 135" xfId="23115"/>
    <cellStyle name="표준 85 136" xfId="23116"/>
    <cellStyle name="표준 85 137" xfId="23117"/>
    <cellStyle name="표준 85 138" xfId="23118"/>
    <cellStyle name="표준 85 139" xfId="23119"/>
    <cellStyle name="표준 85 14" xfId="23120"/>
    <cellStyle name="표준 85 140" xfId="23121"/>
    <cellStyle name="표준 85 141" xfId="23122"/>
    <cellStyle name="표준 85 142" xfId="23123"/>
    <cellStyle name="표준 85 143" xfId="23124"/>
    <cellStyle name="표준 85 144" xfId="23125"/>
    <cellStyle name="표준 85 145" xfId="23126"/>
    <cellStyle name="표준 85 146" xfId="23127"/>
    <cellStyle name="표준 85 147" xfId="23128"/>
    <cellStyle name="표준 85 148" xfId="23129"/>
    <cellStyle name="표준 85 149" xfId="23130"/>
    <cellStyle name="표준 85 15" xfId="23131"/>
    <cellStyle name="표준 85 150" xfId="23132"/>
    <cellStyle name="표준 85 151" xfId="23133"/>
    <cellStyle name="표준 85 152" xfId="23134"/>
    <cellStyle name="표준 85 153" xfId="23135"/>
    <cellStyle name="표준 85 154" xfId="23136"/>
    <cellStyle name="표준 85 155" xfId="23137"/>
    <cellStyle name="표준 85 156" xfId="23138"/>
    <cellStyle name="표준 85 157" xfId="23139"/>
    <cellStyle name="표준 85 158" xfId="23140"/>
    <cellStyle name="표준 85 159" xfId="23141"/>
    <cellStyle name="표준 85 16" xfId="23142"/>
    <cellStyle name="표준 85 160" xfId="23143"/>
    <cellStyle name="표준 85 161" xfId="23144"/>
    <cellStyle name="표준 85 162" xfId="23145"/>
    <cellStyle name="표준 85 163" xfId="23146"/>
    <cellStyle name="표준 85 164" xfId="23147"/>
    <cellStyle name="표준 85 165" xfId="23148"/>
    <cellStyle name="표준 85 166" xfId="23149"/>
    <cellStyle name="표준 85 167" xfId="23150"/>
    <cellStyle name="표준 85 168" xfId="23151"/>
    <cellStyle name="표준 85 169" xfId="23152"/>
    <cellStyle name="표준 85 17" xfId="23153"/>
    <cellStyle name="표준 85 170" xfId="23154"/>
    <cellStyle name="표준 85 171" xfId="23155"/>
    <cellStyle name="표준 85 172" xfId="23156"/>
    <cellStyle name="표준 85 173" xfId="23157"/>
    <cellStyle name="표준 85 174" xfId="23158"/>
    <cellStyle name="표준 85 175" xfId="23159"/>
    <cellStyle name="표준 85 176" xfId="23160"/>
    <cellStyle name="표준 85 177" xfId="23161"/>
    <cellStyle name="표준 85 178" xfId="23162"/>
    <cellStyle name="표준 85 179" xfId="23163"/>
    <cellStyle name="표준 85 18" xfId="23164"/>
    <cellStyle name="표준 85 180" xfId="23165"/>
    <cellStyle name="표준 85 181" xfId="23166"/>
    <cellStyle name="표준 85 182" xfId="23167"/>
    <cellStyle name="표준 85 183" xfId="23168"/>
    <cellStyle name="표준 85 19" xfId="23169"/>
    <cellStyle name="표준 85 2" xfId="23170"/>
    <cellStyle name="표준 85 20" xfId="23171"/>
    <cellStyle name="표준 85 21" xfId="23172"/>
    <cellStyle name="표준 85 22" xfId="23173"/>
    <cellStyle name="표준 85 23" xfId="23174"/>
    <cellStyle name="표준 85 24" xfId="23175"/>
    <cellStyle name="표준 85 25" xfId="23176"/>
    <cellStyle name="표준 85 26" xfId="23177"/>
    <cellStyle name="표준 85 27" xfId="23178"/>
    <cellStyle name="표준 85 28" xfId="23179"/>
    <cellStyle name="표준 85 29" xfId="23180"/>
    <cellStyle name="표준 85 3" xfId="23181"/>
    <cellStyle name="표준 85 30" xfId="23182"/>
    <cellStyle name="표준 85 31" xfId="23183"/>
    <cellStyle name="표준 85 32" xfId="23184"/>
    <cellStyle name="표준 85 33" xfId="23185"/>
    <cellStyle name="표준 85 34" xfId="23186"/>
    <cellStyle name="표준 85 35" xfId="23187"/>
    <cellStyle name="표준 85 36" xfId="23188"/>
    <cellStyle name="표준 85 37" xfId="23189"/>
    <cellStyle name="표준 85 38" xfId="23190"/>
    <cellStyle name="표준 85 39" xfId="23191"/>
    <cellStyle name="표준 85 4" xfId="23192"/>
    <cellStyle name="표준 85 40" xfId="23193"/>
    <cellStyle name="표준 85 41" xfId="23194"/>
    <cellStyle name="표준 85 42" xfId="23195"/>
    <cellStyle name="표준 85 43" xfId="23196"/>
    <cellStyle name="표준 85 44" xfId="23197"/>
    <cellStyle name="표준 85 45" xfId="23198"/>
    <cellStyle name="표준 85 46" xfId="23199"/>
    <cellStyle name="표준 85 47" xfId="23200"/>
    <cellStyle name="표준 85 48" xfId="23201"/>
    <cellStyle name="표준 85 49" xfId="23202"/>
    <cellStyle name="표준 85 5" xfId="23203"/>
    <cellStyle name="표준 85 50" xfId="23204"/>
    <cellStyle name="표준 85 51" xfId="23205"/>
    <cellStyle name="표준 85 52" xfId="23206"/>
    <cellStyle name="표준 85 53" xfId="23207"/>
    <cellStyle name="표준 85 54" xfId="23208"/>
    <cellStyle name="표준 85 55" xfId="23209"/>
    <cellStyle name="표준 85 56" xfId="23210"/>
    <cellStyle name="표준 85 57" xfId="23211"/>
    <cellStyle name="표준 85 58" xfId="23212"/>
    <cellStyle name="표준 85 59" xfId="23213"/>
    <cellStyle name="표준 85 6" xfId="23214"/>
    <cellStyle name="표준 85 60" xfId="23215"/>
    <cellStyle name="표준 85 61" xfId="23216"/>
    <cellStyle name="표준 85 62" xfId="23217"/>
    <cellStyle name="표준 85 63" xfId="23218"/>
    <cellStyle name="표준 85 64" xfId="23219"/>
    <cellStyle name="표준 85 65" xfId="23220"/>
    <cellStyle name="표준 85 66" xfId="23221"/>
    <cellStyle name="표준 85 67" xfId="23222"/>
    <cellStyle name="표준 85 68" xfId="23223"/>
    <cellStyle name="표준 85 69" xfId="23224"/>
    <cellStyle name="표준 85 7" xfId="23225"/>
    <cellStyle name="표준 85 70" xfId="23226"/>
    <cellStyle name="표준 85 71" xfId="23227"/>
    <cellStyle name="표준 85 72" xfId="23228"/>
    <cellStyle name="표준 85 73" xfId="23229"/>
    <cellStyle name="표준 85 74" xfId="23230"/>
    <cellStyle name="표준 85 75" xfId="23231"/>
    <cellStyle name="표준 85 76" xfId="23232"/>
    <cellStyle name="표준 85 77" xfId="23233"/>
    <cellStyle name="표준 85 78" xfId="23234"/>
    <cellStyle name="표준 85 79" xfId="23235"/>
    <cellStyle name="표준 85 8" xfId="23236"/>
    <cellStyle name="표준 85 80" xfId="23237"/>
    <cellStyle name="표준 85 81" xfId="23238"/>
    <cellStyle name="표준 85 82" xfId="23239"/>
    <cellStyle name="표준 85 83" xfId="23240"/>
    <cellStyle name="표준 85 84" xfId="23241"/>
    <cellStyle name="표준 85 85" xfId="23242"/>
    <cellStyle name="표준 85 86" xfId="23243"/>
    <cellStyle name="표준 85 87" xfId="23244"/>
    <cellStyle name="표준 85 88" xfId="23245"/>
    <cellStyle name="표준 85 89" xfId="23246"/>
    <cellStyle name="표준 85 9" xfId="23247"/>
    <cellStyle name="표준 85 90" xfId="23248"/>
    <cellStyle name="표준 85 91" xfId="23249"/>
    <cellStyle name="표준 85 92" xfId="23250"/>
    <cellStyle name="표준 85 93" xfId="23251"/>
    <cellStyle name="표준 85 94" xfId="23252"/>
    <cellStyle name="표준 85 95" xfId="23253"/>
    <cellStyle name="표준 85 96" xfId="23254"/>
    <cellStyle name="표준 85 97" xfId="23255"/>
    <cellStyle name="표준 85 98" xfId="23256"/>
    <cellStyle name="표준 85 99" xfId="23257"/>
    <cellStyle name="표준 86" xfId="23258"/>
    <cellStyle name="표준 86 10" xfId="23259"/>
    <cellStyle name="표준 86 100" xfId="23260"/>
    <cellStyle name="표준 86 101" xfId="23261"/>
    <cellStyle name="표준 86 102" xfId="23262"/>
    <cellStyle name="표준 86 103" xfId="23263"/>
    <cellStyle name="표준 86 104" xfId="23264"/>
    <cellStyle name="표준 86 105" xfId="23265"/>
    <cellStyle name="표준 86 106" xfId="23266"/>
    <cellStyle name="표준 86 107" xfId="23267"/>
    <cellStyle name="표준 86 108" xfId="23268"/>
    <cellStyle name="표준 86 109" xfId="23269"/>
    <cellStyle name="표준 86 11" xfId="23270"/>
    <cellStyle name="표준 86 110" xfId="23271"/>
    <cellStyle name="표준 86 111" xfId="23272"/>
    <cellStyle name="표준 86 112" xfId="23273"/>
    <cellStyle name="표준 86 113" xfId="23274"/>
    <cellStyle name="표준 86 114" xfId="23275"/>
    <cellStyle name="표준 86 115" xfId="23276"/>
    <cellStyle name="표준 86 116" xfId="23277"/>
    <cellStyle name="표준 86 117" xfId="23278"/>
    <cellStyle name="표준 86 118" xfId="23279"/>
    <cellStyle name="표준 86 119" xfId="23280"/>
    <cellStyle name="표준 86 12" xfId="23281"/>
    <cellStyle name="표준 86 120" xfId="23282"/>
    <cellStyle name="표준 86 121" xfId="23283"/>
    <cellStyle name="표준 86 122" xfId="23284"/>
    <cellStyle name="표준 86 123" xfId="23285"/>
    <cellStyle name="표준 86 124" xfId="23286"/>
    <cellStyle name="표준 86 125" xfId="23287"/>
    <cellStyle name="표준 86 126" xfId="23288"/>
    <cellStyle name="표준 86 127" xfId="23289"/>
    <cellStyle name="표준 86 128" xfId="23290"/>
    <cellStyle name="표준 86 129" xfId="23291"/>
    <cellStyle name="표준 86 13" xfId="23292"/>
    <cellStyle name="표준 86 130" xfId="23293"/>
    <cellStyle name="표준 86 131" xfId="23294"/>
    <cellStyle name="표준 86 132" xfId="23295"/>
    <cellStyle name="표준 86 133" xfId="23296"/>
    <cellStyle name="표준 86 134" xfId="23297"/>
    <cellStyle name="표준 86 135" xfId="23298"/>
    <cellStyle name="표준 86 136" xfId="23299"/>
    <cellStyle name="표준 86 137" xfId="23300"/>
    <cellStyle name="표준 86 138" xfId="23301"/>
    <cellStyle name="표준 86 139" xfId="23302"/>
    <cellStyle name="표준 86 14" xfId="23303"/>
    <cellStyle name="표준 86 140" xfId="23304"/>
    <cellStyle name="표준 86 141" xfId="23305"/>
    <cellStyle name="표준 86 142" xfId="23306"/>
    <cellStyle name="표준 86 143" xfId="23307"/>
    <cellStyle name="표준 86 144" xfId="23308"/>
    <cellStyle name="표준 86 145" xfId="23309"/>
    <cellStyle name="표준 86 146" xfId="23310"/>
    <cellStyle name="표준 86 147" xfId="23311"/>
    <cellStyle name="표준 86 148" xfId="23312"/>
    <cellStyle name="표준 86 149" xfId="23313"/>
    <cellStyle name="표준 86 15" xfId="23314"/>
    <cellStyle name="표준 86 150" xfId="23315"/>
    <cellStyle name="표준 86 151" xfId="23316"/>
    <cellStyle name="표준 86 152" xfId="23317"/>
    <cellStyle name="표준 86 153" xfId="23318"/>
    <cellStyle name="표준 86 154" xfId="23319"/>
    <cellStyle name="표준 86 155" xfId="23320"/>
    <cellStyle name="표준 86 156" xfId="23321"/>
    <cellStyle name="표준 86 157" xfId="23322"/>
    <cellStyle name="표준 86 158" xfId="23323"/>
    <cellStyle name="표준 86 159" xfId="23324"/>
    <cellStyle name="표준 86 16" xfId="23325"/>
    <cellStyle name="표준 86 160" xfId="23326"/>
    <cellStyle name="표준 86 161" xfId="23327"/>
    <cellStyle name="표준 86 162" xfId="23328"/>
    <cellStyle name="표준 86 163" xfId="23329"/>
    <cellStyle name="표준 86 164" xfId="23330"/>
    <cellStyle name="표준 86 165" xfId="23331"/>
    <cellStyle name="표준 86 166" xfId="23332"/>
    <cellStyle name="표준 86 167" xfId="23333"/>
    <cellStyle name="표준 86 168" xfId="23334"/>
    <cellStyle name="표준 86 169" xfId="23335"/>
    <cellStyle name="표준 86 17" xfId="23336"/>
    <cellStyle name="표준 86 170" xfId="23337"/>
    <cellStyle name="표준 86 171" xfId="23338"/>
    <cellStyle name="표준 86 172" xfId="23339"/>
    <cellStyle name="표준 86 173" xfId="23340"/>
    <cellStyle name="표준 86 174" xfId="23341"/>
    <cellStyle name="표준 86 175" xfId="23342"/>
    <cellStyle name="표준 86 176" xfId="23343"/>
    <cellStyle name="표준 86 177" xfId="23344"/>
    <cellStyle name="표준 86 178" xfId="23345"/>
    <cellStyle name="표준 86 179" xfId="23346"/>
    <cellStyle name="표준 86 18" xfId="23347"/>
    <cellStyle name="표준 86 180" xfId="23348"/>
    <cellStyle name="표준 86 181" xfId="23349"/>
    <cellStyle name="표준 86 182" xfId="23350"/>
    <cellStyle name="표준 86 183" xfId="23351"/>
    <cellStyle name="표준 86 19" xfId="23352"/>
    <cellStyle name="표준 86 2" xfId="23353"/>
    <cellStyle name="표준 86 20" xfId="23354"/>
    <cellStyle name="표준 86 21" xfId="23355"/>
    <cellStyle name="표준 86 22" xfId="23356"/>
    <cellStyle name="표준 86 23" xfId="23357"/>
    <cellStyle name="표준 86 24" xfId="23358"/>
    <cellStyle name="표준 86 25" xfId="23359"/>
    <cellStyle name="표준 86 26" xfId="23360"/>
    <cellStyle name="표준 86 27" xfId="23361"/>
    <cellStyle name="표준 86 28" xfId="23362"/>
    <cellStyle name="표준 86 29" xfId="23363"/>
    <cellStyle name="표준 86 3" xfId="23364"/>
    <cellStyle name="표준 86 30" xfId="23365"/>
    <cellStyle name="표준 86 31" xfId="23366"/>
    <cellStyle name="표준 86 32" xfId="23367"/>
    <cellStyle name="표준 86 33" xfId="23368"/>
    <cellStyle name="표준 86 34" xfId="23369"/>
    <cellStyle name="표준 86 35" xfId="23370"/>
    <cellStyle name="표준 86 36" xfId="23371"/>
    <cellStyle name="표준 86 37" xfId="23372"/>
    <cellStyle name="표준 86 38" xfId="23373"/>
    <cellStyle name="표준 86 39" xfId="23374"/>
    <cellStyle name="표준 86 4" xfId="23375"/>
    <cellStyle name="표준 86 40" xfId="23376"/>
    <cellStyle name="표준 86 41" xfId="23377"/>
    <cellStyle name="표준 86 42" xfId="23378"/>
    <cellStyle name="표준 86 43" xfId="23379"/>
    <cellStyle name="표준 86 44" xfId="23380"/>
    <cellStyle name="표준 86 45" xfId="23381"/>
    <cellStyle name="표준 86 46" xfId="23382"/>
    <cellStyle name="표준 86 47" xfId="23383"/>
    <cellStyle name="표준 86 48" xfId="23384"/>
    <cellStyle name="표준 86 49" xfId="23385"/>
    <cellStyle name="표준 86 5" xfId="23386"/>
    <cellStyle name="표준 86 50" xfId="23387"/>
    <cellStyle name="표준 86 51" xfId="23388"/>
    <cellStyle name="표준 86 52" xfId="23389"/>
    <cellStyle name="표준 86 53" xfId="23390"/>
    <cellStyle name="표준 86 54" xfId="23391"/>
    <cellStyle name="표준 86 55" xfId="23392"/>
    <cellStyle name="표준 86 56" xfId="23393"/>
    <cellStyle name="표준 86 57" xfId="23394"/>
    <cellStyle name="표준 86 58" xfId="23395"/>
    <cellStyle name="표준 86 59" xfId="23396"/>
    <cellStyle name="표준 86 6" xfId="23397"/>
    <cellStyle name="표준 86 60" xfId="23398"/>
    <cellStyle name="표준 86 61" xfId="23399"/>
    <cellStyle name="표준 86 62" xfId="23400"/>
    <cellStyle name="표준 86 63" xfId="23401"/>
    <cellStyle name="표준 86 64" xfId="23402"/>
    <cellStyle name="표준 86 65" xfId="23403"/>
    <cellStyle name="표준 86 66" xfId="23404"/>
    <cellStyle name="표준 86 67" xfId="23405"/>
    <cellStyle name="표준 86 68" xfId="23406"/>
    <cellStyle name="표준 86 69" xfId="23407"/>
    <cellStyle name="표준 86 7" xfId="23408"/>
    <cellStyle name="표준 86 70" xfId="23409"/>
    <cellStyle name="표준 86 71" xfId="23410"/>
    <cellStyle name="표준 86 72" xfId="23411"/>
    <cellStyle name="표준 86 73" xfId="23412"/>
    <cellStyle name="표준 86 74" xfId="23413"/>
    <cellStyle name="표준 86 75" xfId="23414"/>
    <cellStyle name="표준 86 76" xfId="23415"/>
    <cellStyle name="표준 86 77" xfId="23416"/>
    <cellStyle name="표준 86 78" xfId="23417"/>
    <cellStyle name="표준 86 79" xfId="23418"/>
    <cellStyle name="표준 86 8" xfId="23419"/>
    <cellStyle name="표준 86 80" xfId="23420"/>
    <cellStyle name="표준 86 81" xfId="23421"/>
    <cellStyle name="표준 86 82" xfId="23422"/>
    <cellStyle name="표준 86 83" xfId="23423"/>
    <cellStyle name="표준 86 84" xfId="23424"/>
    <cellStyle name="표준 86 85" xfId="23425"/>
    <cellStyle name="표준 86 86" xfId="23426"/>
    <cellStyle name="표준 86 87" xfId="23427"/>
    <cellStyle name="표준 86 88" xfId="23428"/>
    <cellStyle name="표준 86 89" xfId="23429"/>
    <cellStyle name="표준 86 9" xfId="23430"/>
    <cellStyle name="표준 86 90" xfId="23431"/>
    <cellStyle name="표준 86 91" xfId="23432"/>
    <cellStyle name="표준 86 92" xfId="23433"/>
    <cellStyle name="표준 86 93" xfId="23434"/>
    <cellStyle name="표준 86 94" xfId="23435"/>
    <cellStyle name="표준 86 95" xfId="23436"/>
    <cellStyle name="표준 86 96" xfId="23437"/>
    <cellStyle name="표준 86 97" xfId="23438"/>
    <cellStyle name="표준 86 98" xfId="23439"/>
    <cellStyle name="표준 86 99" xfId="23440"/>
    <cellStyle name="표준 87" xfId="23441"/>
    <cellStyle name="표준 87 10" xfId="23442"/>
    <cellStyle name="표준 87 100" xfId="23443"/>
    <cellStyle name="표준 87 101" xfId="23444"/>
    <cellStyle name="표준 87 102" xfId="23445"/>
    <cellStyle name="표준 87 103" xfId="23446"/>
    <cellStyle name="표준 87 104" xfId="23447"/>
    <cellStyle name="표준 87 105" xfId="23448"/>
    <cellStyle name="표준 87 106" xfId="23449"/>
    <cellStyle name="표준 87 107" xfId="23450"/>
    <cellStyle name="표준 87 108" xfId="23451"/>
    <cellStyle name="표준 87 109" xfId="23452"/>
    <cellStyle name="표준 87 11" xfId="23453"/>
    <cellStyle name="표준 87 110" xfId="23454"/>
    <cellStyle name="표준 87 111" xfId="23455"/>
    <cellStyle name="표준 87 112" xfId="23456"/>
    <cellStyle name="표준 87 113" xfId="23457"/>
    <cellStyle name="표준 87 114" xfId="23458"/>
    <cellStyle name="표준 87 115" xfId="23459"/>
    <cellStyle name="표준 87 116" xfId="23460"/>
    <cellStyle name="표준 87 117" xfId="23461"/>
    <cellStyle name="표준 87 118" xfId="23462"/>
    <cellStyle name="표준 87 119" xfId="23463"/>
    <cellStyle name="표준 87 12" xfId="23464"/>
    <cellStyle name="표준 87 120" xfId="23465"/>
    <cellStyle name="표준 87 121" xfId="23466"/>
    <cellStyle name="표준 87 122" xfId="23467"/>
    <cellStyle name="표준 87 123" xfId="23468"/>
    <cellStyle name="표준 87 124" xfId="23469"/>
    <cellStyle name="표준 87 125" xfId="23470"/>
    <cellStyle name="표준 87 126" xfId="23471"/>
    <cellStyle name="표준 87 127" xfId="23472"/>
    <cellStyle name="표준 87 128" xfId="23473"/>
    <cellStyle name="표준 87 129" xfId="23474"/>
    <cellStyle name="표준 87 13" xfId="23475"/>
    <cellStyle name="표준 87 130" xfId="23476"/>
    <cellStyle name="표준 87 131" xfId="23477"/>
    <cellStyle name="표준 87 132" xfId="23478"/>
    <cellStyle name="표준 87 133" xfId="23479"/>
    <cellStyle name="표준 87 134" xfId="23480"/>
    <cellStyle name="표준 87 135" xfId="23481"/>
    <cellStyle name="표준 87 136" xfId="23482"/>
    <cellStyle name="표준 87 137" xfId="23483"/>
    <cellStyle name="표준 87 138" xfId="23484"/>
    <cellStyle name="표준 87 139" xfId="23485"/>
    <cellStyle name="표준 87 14" xfId="23486"/>
    <cellStyle name="표준 87 140" xfId="23487"/>
    <cellStyle name="표준 87 141" xfId="23488"/>
    <cellStyle name="표준 87 142" xfId="23489"/>
    <cellStyle name="표준 87 143" xfId="23490"/>
    <cellStyle name="표준 87 144" xfId="23491"/>
    <cellStyle name="표준 87 145" xfId="23492"/>
    <cellStyle name="표준 87 146" xfId="23493"/>
    <cellStyle name="표준 87 147" xfId="23494"/>
    <cellStyle name="표준 87 148" xfId="23495"/>
    <cellStyle name="표준 87 149" xfId="23496"/>
    <cellStyle name="표준 87 15" xfId="23497"/>
    <cellStyle name="표준 87 150" xfId="23498"/>
    <cellStyle name="표준 87 151" xfId="23499"/>
    <cellStyle name="표준 87 152" xfId="23500"/>
    <cellStyle name="표준 87 153" xfId="23501"/>
    <cellStyle name="표준 87 154" xfId="23502"/>
    <cellStyle name="표준 87 155" xfId="23503"/>
    <cellStyle name="표준 87 156" xfId="23504"/>
    <cellStyle name="표준 87 157" xfId="23505"/>
    <cellStyle name="표준 87 158" xfId="23506"/>
    <cellStyle name="표준 87 159" xfId="23507"/>
    <cellStyle name="표준 87 16" xfId="23508"/>
    <cellStyle name="표준 87 160" xfId="23509"/>
    <cellStyle name="표준 87 161" xfId="23510"/>
    <cellStyle name="표준 87 162" xfId="23511"/>
    <cellStyle name="표준 87 163" xfId="23512"/>
    <cellStyle name="표준 87 164" xfId="23513"/>
    <cellStyle name="표준 87 165" xfId="23514"/>
    <cellStyle name="표준 87 166" xfId="23515"/>
    <cellStyle name="표준 87 167" xfId="23516"/>
    <cellStyle name="표준 87 168" xfId="23517"/>
    <cellStyle name="표준 87 169" xfId="23518"/>
    <cellStyle name="표준 87 17" xfId="23519"/>
    <cellStyle name="표준 87 170" xfId="23520"/>
    <cellStyle name="표준 87 171" xfId="23521"/>
    <cellStyle name="표준 87 172" xfId="23522"/>
    <cellStyle name="표준 87 173" xfId="23523"/>
    <cellStyle name="표준 87 174" xfId="23524"/>
    <cellStyle name="표준 87 175" xfId="23525"/>
    <cellStyle name="표준 87 176" xfId="23526"/>
    <cellStyle name="표준 87 177" xfId="23527"/>
    <cellStyle name="표준 87 178" xfId="23528"/>
    <cellStyle name="표준 87 179" xfId="23529"/>
    <cellStyle name="표준 87 18" xfId="23530"/>
    <cellStyle name="표준 87 180" xfId="23531"/>
    <cellStyle name="표준 87 181" xfId="23532"/>
    <cellStyle name="표준 87 182" xfId="23533"/>
    <cellStyle name="표준 87 183" xfId="23534"/>
    <cellStyle name="표준 87 19" xfId="23535"/>
    <cellStyle name="표준 87 2" xfId="23536"/>
    <cellStyle name="표준 87 20" xfId="23537"/>
    <cellStyle name="표준 87 21" xfId="23538"/>
    <cellStyle name="표준 87 22" xfId="23539"/>
    <cellStyle name="표준 87 23" xfId="23540"/>
    <cellStyle name="표준 87 24" xfId="23541"/>
    <cellStyle name="표준 87 25" xfId="23542"/>
    <cellStyle name="표준 87 26" xfId="23543"/>
    <cellStyle name="표준 87 27" xfId="23544"/>
    <cellStyle name="표준 87 28" xfId="23545"/>
    <cellStyle name="표준 87 29" xfId="23546"/>
    <cellStyle name="표준 87 3" xfId="23547"/>
    <cellStyle name="표준 87 30" xfId="23548"/>
    <cellStyle name="표준 87 31" xfId="23549"/>
    <cellStyle name="표준 87 32" xfId="23550"/>
    <cellStyle name="표준 87 33" xfId="23551"/>
    <cellStyle name="표준 87 34" xfId="23552"/>
    <cellStyle name="표준 87 35" xfId="23553"/>
    <cellStyle name="표준 87 36" xfId="23554"/>
    <cellStyle name="표준 87 37" xfId="23555"/>
    <cellStyle name="표준 87 38" xfId="23556"/>
    <cellStyle name="표준 87 39" xfId="23557"/>
    <cellStyle name="표준 87 4" xfId="23558"/>
    <cellStyle name="표준 87 40" xfId="23559"/>
    <cellStyle name="표준 87 41" xfId="23560"/>
    <cellStyle name="표준 87 42" xfId="23561"/>
    <cellStyle name="표준 87 43" xfId="23562"/>
    <cellStyle name="표준 87 44" xfId="23563"/>
    <cellStyle name="표준 87 45" xfId="23564"/>
    <cellStyle name="표준 87 46" xfId="23565"/>
    <cellStyle name="표준 87 47" xfId="23566"/>
    <cellStyle name="표준 87 48" xfId="23567"/>
    <cellStyle name="표준 87 49" xfId="23568"/>
    <cellStyle name="표준 87 5" xfId="23569"/>
    <cellStyle name="표준 87 50" xfId="23570"/>
    <cellStyle name="표준 87 51" xfId="23571"/>
    <cellStyle name="표준 87 52" xfId="23572"/>
    <cellStyle name="표준 87 53" xfId="23573"/>
    <cellStyle name="표준 87 54" xfId="23574"/>
    <cellStyle name="표준 87 55" xfId="23575"/>
    <cellStyle name="표준 87 56" xfId="23576"/>
    <cellStyle name="표준 87 57" xfId="23577"/>
    <cellStyle name="표준 87 58" xfId="23578"/>
    <cellStyle name="표준 87 59" xfId="23579"/>
    <cellStyle name="표준 87 6" xfId="23580"/>
    <cellStyle name="표준 87 60" xfId="23581"/>
    <cellStyle name="표준 87 61" xfId="23582"/>
    <cellStyle name="표준 87 62" xfId="23583"/>
    <cellStyle name="표준 87 63" xfId="23584"/>
    <cellStyle name="표준 87 64" xfId="23585"/>
    <cellStyle name="표준 87 65" xfId="23586"/>
    <cellStyle name="표준 87 66" xfId="23587"/>
    <cellStyle name="표준 87 67" xfId="23588"/>
    <cellStyle name="표준 87 68" xfId="23589"/>
    <cellStyle name="표준 87 69" xfId="23590"/>
    <cellStyle name="표준 87 7" xfId="23591"/>
    <cellStyle name="표준 87 70" xfId="23592"/>
    <cellStyle name="표준 87 71" xfId="23593"/>
    <cellStyle name="표준 87 72" xfId="23594"/>
    <cellStyle name="표준 87 73" xfId="23595"/>
    <cellStyle name="표준 87 74" xfId="23596"/>
    <cellStyle name="표준 87 75" xfId="23597"/>
    <cellStyle name="표준 87 76" xfId="23598"/>
    <cellStyle name="표준 87 77" xfId="23599"/>
    <cellStyle name="표준 87 78" xfId="23600"/>
    <cellStyle name="표준 87 79" xfId="23601"/>
    <cellStyle name="표준 87 8" xfId="23602"/>
    <cellStyle name="표준 87 80" xfId="23603"/>
    <cellStyle name="표준 87 81" xfId="23604"/>
    <cellStyle name="표준 87 82" xfId="23605"/>
    <cellStyle name="표준 87 83" xfId="23606"/>
    <cellStyle name="표준 87 84" xfId="23607"/>
    <cellStyle name="표준 87 85" xfId="23608"/>
    <cellStyle name="표준 87 86" xfId="23609"/>
    <cellStyle name="표준 87 87" xfId="23610"/>
    <cellStyle name="표준 87 88" xfId="23611"/>
    <cellStyle name="표준 87 89" xfId="23612"/>
    <cellStyle name="표준 87 9" xfId="23613"/>
    <cellStyle name="표준 87 90" xfId="23614"/>
    <cellStyle name="표준 87 91" xfId="23615"/>
    <cellStyle name="표준 87 92" xfId="23616"/>
    <cellStyle name="표준 87 93" xfId="23617"/>
    <cellStyle name="표준 87 94" xfId="23618"/>
    <cellStyle name="표준 87 95" xfId="23619"/>
    <cellStyle name="표준 87 96" xfId="23620"/>
    <cellStyle name="표준 87 97" xfId="23621"/>
    <cellStyle name="표준 87 98" xfId="23622"/>
    <cellStyle name="표준 87 99" xfId="23623"/>
    <cellStyle name="표준 88" xfId="23624"/>
    <cellStyle name="표준 88 10" xfId="23625"/>
    <cellStyle name="표준 88 100" xfId="23626"/>
    <cellStyle name="표준 88 101" xfId="23627"/>
    <cellStyle name="표준 88 102" xfId="23628"/>
    <cellStyle name="표준 88 103" xfId="23629"/>
    <cellStyle name="표준 88 104" xfId="23630"/>
    <cellStyle name="표준 88 105" xfId="23631"/>
    <cellStyle name="표준 88 106" xfId="23632"/>
    <cellStyle name="표준 88 107" xfId="23633"/>
    <cellStyle name="표준 88 108" xfId="23634"/>
    <cellStyle name="표준 88 109" xfId="23635"/>
    <cellStyle name="표준 88 11" xfId="23636"/>
    <cellStyle name="표준 88 110" xfId="23637"/>
    <cellStyle name="표준 88 111" xfId="23638"/>
    <cellStyle name="표준 88 112" xfId="23639"/>
    <cellStyle name="표준 88 113" xfId="23640"/>
    <cellStyle name="표준 88 114" xfId="23641"/>
    <cellStyle name="표준 88 115" xfId="23642"/>
    <cellStyle name="표준 88 116" xfId="23643"/>
    <cellStyle name="표준 88 117" xfId="23644"/>
    <cellStyle name="표준 88 118" xfId="23645"/>
    <cellStyle name="표준 88 119" xfId="23646"/>
    <cellStyle name="표준 88 12" xfId="23647"/>
    <cellStyle name="표준 88 120" xfId="23648"/>
    <cellStyle name="표준 88 121" xfId="23649"/>
    <cellStyle name="표준 88 122" xfId="23650"/>
    <cellStyle name="표준 88 123" xfId="23651"/>
    <cellStyle name="표준 88 124" xfId="23652"/>
    <cellStyle name="표준 88 125" xfId="23653"/>
    <cellStyle name="표준 88 126" xfId="23654"/>
    <cellStyle name="표준 88 127" xfId="23655"/>
    <cellStyle name="표준 88 128" xfId="23656"/>
    <cellStyle name="표준 88 129" xfId="23657"/>
    <cellStyle name="표준 88 13" xfId="23658"/>
    <cellStyle name="표준 88 130" xfId="23659"/>
    <cellStyle name="표준 88 131" xfId="23660"/>
    <cellStyle name="표준 88 132" xfId="23661"/>
    <cellStyle name="표준 88 133" xfId="23662"/>
    <cellStyle name="표준 88 134" xfId="23663"/>
    <cellStyle name="표준 88 135" xfId="23664"/>
    <cellStyle name="표준 88 136" xfId="23665"/>
    <cellStyle name="표준 88 137" xfId="23666"/>
    <cellStyle name="표준 88 138" xfId="23667"/>
    <cellStyle name="표준 88 139" xfId="23668"/>
    <cellStyle name="표준 88 14" xfId="23669"/>
    <cellStyle name="표준 88 140" xfId="23670"/>
    <cellStyle name="표준 88 141" xfId="23671"/>
    <cellStyle name="표준 88 142" xfId="23672"/>
    <cellStyle name="표준 88 143" xfId="23673"/>
    <cellStyle name="표준 88 144" xfId="23674"/>
    <cellStyle name="표준 88 145" xfId="23675"/>
    <cellStyle name="표준 88 146" xfId="23676"/>
    <cellStyle name="표준 88 147" xfId="23677"/>
    <cellStyle name="표준 88 148" xfId="23678"/>
    <cellStyle name="표준 88 149" xfId="23679"/>
    <cellStyle name="표준 88 15" xfId="23680"/>
    <cellStyle name="표준 88 150" xfId="23681"/>
    <cellStyle name="표준 88 151" xfId="23682"/>
    <cellStyle name="표준 88 152" xfId="23683"/>
    <cellStyle name="표준 88 153" xfId="23684"/>
    <cellStyle name="표준 88 154" xfId="23685"/>
    <cellStyle name="표준 88 155" xfId="23686"/>
    <cellStyle name="표준 88 156" xfId="23687"/>
    <cellStyle name="표준 88 157" xfId="23688"/>
    <cellStyle name="표준 88 158" xfId="23689"/>
    <cellStyle name="표준 88 159" xfId="23690"/>
    <cellStyle name="표준 88 16" xfId="23691"/>
    <cellStyle name="표준 88 160" xfId="23692"/>
    <cellStyle name="표준 88 161" xfId="23693"/>
    <cellStyle name="표준 88 162" xfId="23694"/>
    <cellStyle name="표준 88 163" xfId="23695"/>
    <cellStyle name="표준 88 164" xfId="23696"/>
    <cellStyle name="표준 88 165" xfId="23697"/>
    <cellStyle name="표준 88 166" xfId="23698"/>
    <cellStyle name="표준 88 167" xfId="23699"/>
    <cellStyle name="표준 88 168" xfId="23700"/>
    <cellStyle name="표준 88 169" xfId="23701"/>
    <cellStyle name="표준 88 17" xfId="23702"/>
    <cellStyle name="표준 88 170" xfId="23703"/>
    <cellStyle name="표준 88 171" xfId="23704"/>
    <cellStyle name="표준 88 172" xfId="23705"/>
    <cellStyle name="표준 88 173" xfId="23706"/>
    <cellStyle name="표준 88 174" xfId="23707"/>
    <cellStyle name="표준 88 175" xfId="23708"/>
    <cellStyle name="표준 88 176" xfId="23709"/>
    <cellStyle name="표준 88 177" xfId="23710"/>
    <cellStyle name="표준 88 178" xfId="23711"/>
    <cellStyle name="표준 88 179" xfId="23712"/>
    <cellStyle name="표준 88 18" xfId="23713"/>
    <cellStyle name="표준 88 180" xfId="23714"/>
    <cellStyle name="표준 88 181" xfId="23715"/>
    <cellStyle name="표준 88 182" xfId="23716"/>
    <cellStyle name="표준 88 183" xfId="23717"/>
    <cellStyle name="표준 88 19" xfId="23718"/>
    <cellStyle name="표준 88 2" xfId="23719"/>
    <cellStyle name="표준 88 20" xfId="23720"/>
    <cellStyle name="표준 88 21" xfId="23721"/>
    <cellStyle name="표준 88 22" xfId="23722"/>
    <cellStyle name="표준 88 23" xfId="23723"/>
    <cellStyle name="표준 88 24" xfId="23724"/>
    <cellStyle name="표준 88 25" xfId="23725"/>
    <cellStyle name="표준 88 26" xfId="23726"/>
    <cellStyle name="표준 88 27" xfId="23727"/>
    <cellStyle name="표준 88 28" xfId="23728"/>
    <cellStyle name="표준 88 29" xfId="23729"/>
    <cellStyle name="표준 88 3" xfId="23730"/>
    <cellStyle name="표준 88 30" xfId="23731"/>
    <cellStyle name="표준 88 31" xfId="23732"/>
    <cellStyle name="표준 88 32" xfId="23733"/>
    <cellStyle name="표준 88 33" xfId="23734"/>
    <cellStyle name="표준 88 34" xfId="23735"/>
    <cellStyle name="표준 88 35" xfId="23736"/>
    <cellStyle name="표준 88 36" xfId="23737"/>
    <cellStyle name="표준 88 37" xfId="23738"/>
    <cellStyle name="표준 88 38" xfId="23739"/>
    <cellStyle name="표준 88 39" xfId="23740"/>
    <cellStyle name="표준 88 4" xfId="23741"/>
    <cellStyle name="표준 88 40" xfId="23742"/>
    <cellStyle name="표준 88 41" xfId="23743"/>
    <cellStyle name="표준 88 42" xfId="23744"/>
    <cellStyle name="표준 88 43" xfId="23745"/>
    <cellStyle name="표준 88 44" xfId="23746"/>
    <cellStyle name="표준 88 45" xfId="23747"/>
    <cellStyle name="표준 88 46" xfId="23748"/>
    <cellStyle name="표준 88 47" xfId="23749"/>
    <cellStyle name="표준 88 48" xfId="23750"/>
    <cellStyle name="표준 88 49" xfId="23751"/>
    <cellStyle name="표준 88 5" xfId="23752"/>
    <cellStyle name="표준 88 50" xfId="23753"/>
    <cellStyle name="표준 88 51" xfId="23754"/>
    <cellStyle name="표준 88 52" xfId="23755"/>
    <cellStyle name="표준 88 53" xfId="23756"/>
    <cellStyle name="표준 88 54" xfId="23757"/>
    <cellStyle name="표준 88 55" xfId="23758"/>
    <cellStyle name="표준 88 56" xfId="23759"/>
    <cellStyle name="표준 88 57" xfId="23760"/>
    <cellStyle name="표준 88 58" xfId="23761"/>
    <cellStyle name="표준 88 59" xfId="23762"/>
    <cellStyle name="표준 88 6" xfId="23763"/>
    <cellStyle name="표준 88 60" xfId="23764"/>
    <cellStyle name="표준 88 61" xfId="23765"/>
    <cellStyle name="표준 88 62" xfId="23766"/>
    <cellStyle name="표준 88 63" xfId="23767"/>
    <cellStyle name="표준 88 64" xfId="23768"/>
    <cellStyle name="표준 88 65" xfId="23769"/>
    <cellStyle name="표준 88 66" xfId="23770"/>
    <cellStyle name="표준 88 67" xfId="23771"/>
    <cellStyle name="표준 88 68" xfId="23772"/>
    <cellStyle name="표준 88 69" xfId="23773"/>
    <cellStyle name="표준 88 7" xfId="23774"/>
    <cellStyle name="표준 88 70" xfId="23775"/>
    <cellStyle name="표준 88 71" xfId="23776"/>
    <cellStyle name="표준 88 72" xfId="23777"/>
    <cellStyle name="표준 88 73" xfId="23778"/>
    <cellStyle name="표준 88 74" xfId="23779"/>
    <cellStyle name="표준 88 75" xfId="23780"/>
    <cellStyle name="표준 88 76" xfId="23781"/>
    <cellStyle name="표준 88 77" xfId="23782"/>
    <cellStyle name="표준 88 78" xfId="23783"/>
    <cellStyle name="표준 88 79" xfId="23784"/>
    <cellStyle name="표준 88 8" xfId="23785"/>
    <cellStyle name="표준 88 80" xfId="23786"/>
    <cellStyle name="표준 88 81" xfId="23787"/>
    <cellStyle name="표준 88 82" xfId="23788"/>
    <cellStyle name="표준 88 83" xfId="23789"/>
    <cellStyle name="표준 88 84" xfId="23790"/>
    <cellStyle name="표준 88 85" xfId="23791"/>
    <cellStyle name="표준 88 86" xfId="23792"/>
    <cellStyle name="표준 88 87" xfId="23793"/>
    <cellStyle name="표준 88 88" xfId="23794"/>
    <cellStyle name="표준 88 89" xfId="23795"/>
    <cellStyle name="표준 88 9" xfId="23796"/>
    <cellStyle name="표준 88 90" xfId="23797"/>
    <cellStyle name="표준 88 91" xfId="23798"/>
    <cellStyle name="표준 88 92" xfId="23799"/>
    <cellStyle name="표준 88 93" xfId="23800"/>
    <cellStyle name="표준 88 94" xfId="23801"/>
    <cellStyle name="표준 88 95" xfId="23802"/>
    <cellStyle name="표준 88 96" xfId="23803"/>
    <cellStyle name="표준 88 97" xfId="23804"/>
    <cellStyle name="표준 88 98" xfId="23805"/>
    <cellStyle name="표준 88 99" xfId="23806"/>
    <cellStyle name="표준 89" xfId="23807"/>
    <cellStyle name="표준 89 10" xfId="23808"/>
    <cellStyle name="표준 89 100" xfId="23809"/>
    <cellStyle name="표준 89 101" xfId="23810"/>
    <cellStyle name="표준 89 102" xfId="23811"/>
    <cellStyle name="표준 89 103" xfId="23812"/>
    <cellStyle name="표준 89 104" xfId="23813"/>
    <cellStyle name="표준 89 105" xfId="23814"/>
    <cellStyle name="표준 89 106" xfId="23815"/>
    <cellStyle name="표준 89 107" xfId="23816"/>
    <cellStyle name="표준 89 108" xfId="23817"/>
    <cellStyle name="표준 89 109" xfId="23818"/>
    <cellStyle name="표준 89 11" xfId="23819"/>
    <cellStyle name="표준 89 110" xfId="23820"/>
    <cellStyle name="표준 89 111" xfId="23821"/>
    <cellStyle name="표준 89 112" xfId="23822"/>
    <cellStyle name="표준 89 113" xfId="23823"/>
    <cellStyle name="표준 89 114" xfId="23824"/>
    <cellStyle name="표준 89 115" xfId="23825"/>
    <cellStyle name="표준 89 116" xfId="23826"/>
    <cellStyle name="표준 89 117" xfId="23827"/>
    <cellStyle name="표준 89 118" xfId="23828"/>
    <cellStyle name="표준 89 119" xfId="23829"/>
    <cellStyle name="표준 89 12" xfId="23830"/>
    <cellStyle name="표준 89 120" xfId="23831"/>
    <cellStyle name="표준 89 121" xfId="23832"/>
    <cellStyle name="표준 89 122" xfId="23833"/>
    <cellStyle name="표준 89 123" xfId="23834"/>
    <cellStyle name="표준 89 124" xfId="23835"/>
    <cellStyle name="표준 89 125" xfId="23836"/>
    <cellStyle name="표준 89 126" xfId="23837"/>
    <cellStyle name="표준 89 127" xfId="23838"/>
    <cellStyle name="표준 89 128" xfId="23839"/>
    <cellStyle name="표준 89 129" xfId="23840"/>
    <cellStyle name="표준 89 13" xfId="23841"/>
    <cellStyle name="표준 89 130" xfId="23842"/>
    <cellStyle name="표준 89 131" xfId="23843"/>
    <cellStyle name="표준 89 132" xfId="23844"/>
    <cellStyle name="표준 89 133" xfId="23845"/>
    <cellStyle name="표준 89 134" xfId="23846"/>
    <cellStyle name="표준 89 135" xfId="23847"/>
    <cellStyle name="표준 89 136" xfId="23848"/>
    <cellStyle name="표준 89 137" xfId="23849"/>
    <cellStyle name="표준 89 138" xfId="23850"/>
    <cellStyle name="표준 89 139" xfId="23851"/>
    <cellStyle name="표준 89 14" xfId="23852"/>
    <cellStyle name="표준 89 140" xfId="23853"/>
    <cellStyle name="표준 89 141" xfId="23854"/>
    <cellStyle name="표준 89 142" xfId="23855"/>
    <cellStyle name="표준 89 143" xfId="23856"/>
    <cellStyle name="표준 89 144" xfId="23857"/>
    <cellStyle name="표준 89 145" xfId="23858"/>
    <cellStyle name="표준 89 146" xfId="23859"/>
    <cellStyle name="표준 89 147" xfId="23860"/>
    <cellStyle name="표준 89 148" xfId="23861"/>
    <cellStyle name="표준 89 149" xfId="23862"/>
    <cellStyle name="표준 89 15" xfId="23863"/>
    <cellStyle name="표준 89 150" xfId="23864"/>
    <cellStyle name="표준 89 151" xfId="23865"/>
    <cellStyle name="표준 89 152" xfId="23866"/>
    <cellStyle name="표준 89 153" xfId="23867"/>
    <cellStyle name="표준 89 154" xfId="23868"/>
    <cellStyle name="표준 89 155" xfId="23869"/>
    <cellStyle name="표준 89 156" xfId="23870"/>
    <cellStyle name="표준 89 157" xfId="23871"/>
    <cellStyle name="표준 89 158" xfId="23872"/>
    <cellStyle name="표준 89 159" xfId="23873"/>
    <cellStyle name="표준 89 16" xfId="23874"/>
    <cellStyle name="표준 89 160" xfId="23875"/>
    <cellStyle name="표준 89 161" xfId="23876"/>
    <cellStyle name="표준 89 162" xfId="23877"/>
    <cellStyle name="표준 89 163" xfId="23878"/>
    <cellStyle name="표준 89 164" xfId="23879"/>
    <cellStyle name="표준 89 165" xfId="23880"/>
    <cellStyle name="표준 89 166" xfId="23881"/>
    <cellStyle name="표준 89 167" xfId="23882"/>
    <cellStyle name="표준 89 168" xfId="23883"/>
    <cellStyle name="표준 89 169" xfId="23884"/>
    <cellStyle name="표준 89 17" xfId="23885"/>
    <cellStyle name="표준 89 170" xfId="23886"/>
    <cellStyle name="표준 89 171" xfId="23887"/>
    <cellStyle name="표준 89 172" xfId="23888"/>
    <cellStyle name="표준 89 173" xfId="23889"/>
    <cellStyle name="표준 89 174" xfId="23890"/>
    <cellStyle name="표준 89 175" xfId="23891"/>
    <cellStyle name="표준 89 176" xfId="23892"/>
    <cellStyle name="표준 89 177" xfId="23893"/>
    <cellStyle name="표준 89 178" xfId="23894"/>
    <cellStyle name="표준 89 179" xfId="23895"/>
    <cellStyle name="표준 89 18" xfId="23896"/>
    <cellStyle name="표준 89 180" xfId="23897"/>
    <cellStyle name="표준 89 181" xfId="23898"/>
    <cellStyle name="표준 89 182" xfId="23899"/>
    <cellStyle name="표준 89 183" xfId="23900"/>
    <cellStyle name="표준 89 19" xfId="23901"/>
    <cellStyle name="표준 89 2" xfId="23902"/>
    <cellStyle name="표준 89 20" xfId="23903"/>
    <cellStyle name="표준 89 21" xfId="23904"/>
    <cellStyle name="표준 89 22" xfId="23905"/>
    <cellStyle name="표준 89 23" xfId="23906"/>
    <cellStyle name="표준 89 24" xfId="23907"/>
    <cellStyle name="표준 89 25" xfId="23908"/>
    <cellStyle name="표준 89 26" xfId="23909"/>
    <cellStyle name="표준 89 27" xfId="23910"/>
    <cellStyle name="표준 89 28" xfId="23911"/>
    <cellStyle name="표준 89 29" xfId="23912"/>
    <cellStyle name="표준 89 3" xfId="23913"/>
    <cellStyle name="표준 89 30" xfId="23914"/>
    <cellStyle name="표준 89 31" xfId="23915"/>
    <cellStyle name="표준 89 32" xfId="23916"/>
    <cellStyle name="표준 89 33" xfId="23917"/>
    <cellStyle name="표준 89 34" xfId="23918"/>
    <cellStyle name="표준 89 35" xfId="23919"/>
    <cellStyle name="표준 89 36" xfId="23920"/>
    <cellStyle name="표준 89 37" xfId="23921"/>
    <cellStyle name="표준 89 38" xfId="23922"/>
    <cellStyle name="표준 89 39" xfId="23923"/>
    <cellStyle name="표준 89 4" xfId="23924"/>
    <cellStyle name="표준 89 40" xfId="23925"/>
    <cellStyle name="표준 89 41" xfId="23926"/>
    <cellStyle name="표준 89 42" xfId="23927"/>
    <cellStyle name="표준 89 43" xfId="23928"/>
    <cellStyle name="표준 89 44" xfId="23929"/>
    <cellStyle name="표준 89 45" xfId="23930"/>
    <cellStyle name="표준 89 46" xfId="23931"/>
    <cellStyle name="표준 89 47" xfId="23932"/>
    <cellStyle name="표준 89 48" xfId="23933"/>
    <cellStyle name="표준 89 49" xfId="23934"/>
    <cellStyle name="표준 89 5" xfId="23935"/>
    <cellStyle name="표준 89 50" xfId="23936"/>
    <cellStyle name="표준 89 51" xfId="23937"/>
    <cellStyle name="표준 89 52" xfId="23938"/>
    <cellStyle name="표준 89 53" xfId="23939"/>
    <cellStyle name="표준 89 54" xfId="23940"/>
    <cellStyle name="표준 89 55" xfId="23941"/>
    <cellStyle name="표준 89 56" xfId="23942"/>
    <cellStyle name="표준 89 57" xfId="23943"/>
    <cellStyle name="표준 89 58" xfId="23944"/>
    <cellStyle name="표준 89 59" xfId="23945"/>
    <cellStyle name="표준 89 6" xfId="23946"/>
    <cellStyle name="표준 89 60" xfId="23947"/>
    <cellStyle name="표준 89 61" xfId="23948"/>
    <cellStyle name="표준 89 62" xfId="23949"/>
    <cellStyle name="표준 89 63" xfId="23950"/>
    <cellStyle name="표준 89 64" xfId="23951"/>
    <cellStyle name="표준 89 65" xfId="23952"/>
    <cellStyle name="표준 89 66" xfId="23953"/>
    <cellStyle name="표준 89 67" xfId="23954"/>
    <cellStyle name="표준 89 68" xfId="23955"/>
    <cellStyle name="표준 89 69" xfId="23956"/>
    <cellStyle name="표준 89 7" xfId="23957"/>
    <cellStyle name="표준 89 70" xfId="23958"/>
    <cellStyle name="표준 89 71" xfId="23959"/>
    <cellStyle name="표준 89 72" xfId="23960"/>
    <cellStyle name="표준 89 73" xfId="23961"/>
    <cellStyle name="표준 89 74" xfId="23962"/>
    <cellStyle name="표준 89 75" xfId="23963"/>
    <cellStyle name="표준 89 76" xfId="23964"/>
    <cellStyle name="표준 89 77" xfId="23965"/>
    <cellStyle name="표준 89 78" xfId="23966"/>
    <cellStyle name="표준 89 79" xfId="23967"/>
    <cellStyle name="표준 89 8" xfId="23968"/>
    <cellStyle name="표준 89 80" xfId="23969"/>
    <cellStyle name="표준 89 81" xfId="23970"/>
    <cellStyle name="표준 89 82" xfId="23971"/>
    <cellStyle name="표준 89 83" xfId="23972"/>
    <cellStyle name="표준 89 84" xfId="23973"/>
    <cellStyle name="표준 89 85" xfId="23974"/>
    <cellStyle name="표준 89 86" xfId="23975"/>
    <cellStyle name="표준 89 87" xfId="23976"/>
    <cellStyle name="표준 89 88" xfId="23977"/>
    <cellStyle name="표준 89 89" xfId="23978"/>
    <cellStyle name="표준 89 9" xfId="23979"/>
    <cellStyle name="표준 89 90" xfId="23980"/>
    <cellStyle name="표준 89 91" xfId="23981"/>
    <cellStyle name="표준 89 92" xfId="23982"/>
    <cellStyle name="표준 89 93" xfId="23983"/>
    <cellStyle name="표준 89 94" xfId="23984"/>
    <cellStyle name="표준 89 95" xfId="23985"/>
    <cellStyle name="표준 89 96" xfId="23986"/>
    <cellStyle name="표준 89 97" xfId="23987"/>
    <cellStyle name="표준 89 98" xfId="23988"/>
    <cellStyle name="표준 89 99" xfId="23989"/>
    <cellStyle name="표준 9" xfId="23990"/>
    <cellStyle name="표준 9 10" xfId="23991"/>
    <cellStyle name="표준 9 100" xfId="23992"/>
    <cellStyle name="표준 9 101" xfId="23993"/>
    <cellStyle name="표준 9 102" xfId="23994"/>
    <cellStyle name="표준 9 103" xfId="23995"/>
    <cellStyle name="표준 9 104" xfId="23996"/>
    <cellStyle name="표준 9 105" xfId="23997"/>
    <cellStyle name="표준 9 106" xfId="23998"/>
    <cellStyle name="표준 9 107" xfId="23999"/>
    <cellStyle name="표준 9 108" xfId="24000"/>
    <cellStyle name="표준 9 109" xfId="24001"/>
    <cellStyle name="표준 9 11" xfId="24002"/>
    <cellStyle name="표준 9 110" xfId="24003"/>
    <cellStyle name="표준 9 111" xfId="24004"/>
    <cellStyle name="표준 9 112" xfId="24005"/>
    <cellStyle name="표준 9 113" xfId="24006"/>
    <cellStyle name="표준 9 114" xfId="24007"/>
    <cellStyle name="표준 9 115" xfId="24008"/>
    <cellStyle name="표준 9 116" xfId="24009"/>
    <cellStyle name="표준 9 117" xfId="24010"/>
    <cellStyle name="표준 9 118" xfId="24011"/>
    <cellStyle name="표준 9 119" xfId="24012"/>
    <cellStyle name="표준 9 12" xfId="24013"/>
    <cellStyle name="표준 9 120" xfId="24014"/>
    <cellStyle name="표준 9 121" xfId="24015"/>
    <cellStyle name="표준 9 122" xfId="24016"/>
    <cellStyle name="표준 9 123" xfId="24017"/>
    <cellStyle name="표준 9 124" xfId="24018"/>
    <cellStyle name="표준 9 125" xfId="24019"/>
    <cellStyle name="표준 9 126" xfId="24020"/>
    <cellStyle name="표준 9 127" xfId="24021"/>
    <cellStyle name="표준 9 128" xfId="24022"/>
    <cellStyle name="표준 9 129" xfId="24023"/>
    <cellStyle name="표준 9 13" xfId="24024"/>
    <cellStyle name="표준 9 130" xfId="24025"/>
    <cellStyle name="표준 9 131" xfId="24026"/>
    <cellStyle name="표준 9 132" xfId="24027"/>
    <cellStyle name="표준 9 133" xfId="24028"/>
    <cellStyle name="표준 9 134" xfId="24029"/>
    <cellStyle name="표준 9 135" xfId="24030"/>
    <cellStyle name="표준 9 136" xfId="24031"/>
    <cellStyle name="표준 9 137" xfId="24032"/>
    <cellStyle name="표준 9 138" xfId="24033"/>
    <cellStyle name="표준 9 139" xfId="24034"/>
    <cellStyle name="표준 9 14" xfId="24035"/>
    <cellStyle name="표준 9 140" xfId="24036"/>
    <cellStyle name="표준 9 141" xfId="24037"/>
    <cellStyle name="표준 9 142" xfId="24038"/>
    <cellStyle name="표준 9 143" xfId="24039"/>
    <cellStyle name="표준 9 144" xfId="24040"/>
    <cellStyle name="표준 9 145" xfId="24041"/>
    <cellStyle name="표준 9 146" xfId="24042"/>
    <cellStyle name="표준 9 147" xfId="24043"/>
    <cellStyle name="표준 9 148" xfId="24044"/>
    <cellStyle name="표준 9 149" xfId="24045"/>
    <cellStyle name="표준 9 15" xfId="24046"/>
    <cellStyle name="표준 9 150" xfId="24047"/>
    <cellStyle name="표준 9 151" xfId="24048"/>
    <cellStyle name="표준 9 152" xfId="24049"/>
    <cellStyle name="표준 9 153" xfId="24050"/>
    <cellStyle name="표준 9 154" xfId="24051"/>
    <cellStyle name="표준 9 155" xfId="24052"/>
    <cellStyle name="표준 9 156" xfId="24053"/>
    <cellStyle name="표준 9 157" xfId="24054"/>
    <cellStyle name="표준 9 158" xfId="24055"/>
    <cellStyle name="표준 9 159" xfId="24056"/>
    <cellStyle name="표준 9 16" xfId="24057"/>
    <cellStyle name="표준 9 160" xfId="24058"/>
    <cellStyle name="표준 9 161" xfId="24059"/>
    <cellStyle name="표준 9 162" xfId="24060"/>
    <cellStyle name="표준 9 163" xfId="24061"/>
    <cellStyle name="표준 9 164" xfId="24062"/>
    <cellStyle name="표준 9 165" xfId="24063"/>
    <cellStyle name="표준 9 166" xfId="24064"/>
    <cellStyle name="표준 9 167" xfId="24065"/>
    <cellStyle name="표준 9 168" xfId="24066"/>
    <cellStyle name="표준 9 169" xfId="24067"/>
    <cellStyle name="표준 9 17" xfId="24068"/>
    <cellStyle name="표준 9 170" xfId="24069"/>
    <cellStyle name="표준 9 171" xfId="24070"/>
    <cellStyle name="표준 9 172" xfId="24071"/>
    <cellStyle name="표준 9 173" xfId="24072"/>
    <cellStyle name="표준 9 174" xfId="24073"/>
    <cellStyle name="표준 9 175" xfId="24074"/>
    <cellStyle name="표준 9 176" xfId="24075"/>
    <cellStyle name="표준 9 177" xfId="24076"/>
    <cellStyle name="표준 9 178" xfId="24077"/>
    <cellStyle name="표준 9 179" xfId="24078"/>
    <cellStyle name="표준 9 18" xfId="24079"/>
    <cellStyle name="표준 9 180" xfId="24080"/>
    <cellStyle name="표준 9 181" xfId="24081"/>
    <cellStyle name="표준 9 182" xfId="24082"/>
    <cellStyle name="표준 9 183" xfId="24083"/>
    <cellStyle name="표준 9 184" xfId="24084"/>
    <cellStyle name="표준 9 185" xfId="26072"/>
    <cellStyle name="표준 9 186" xfId="26324"/>
    <cellStyle name="표준 9 19" xfId="24085"/>
    <cellStyle name="표준 9 2" xfId="24086"/>
    <cellStyle name="표준 9 2 2" xfId="24087"/>
    <cellStyle name="표준 9 20" xfId="24088"/>
    <cellStyle name="표준 9 21" xfId="24089"/>
    <cellStyle name="표준 9 22" xfId="24090"/>
    <cellStyle name="표준 9 23" xfId="24091"/>
    <cellStyle name="표준 9 24" xfId="24092"/>
    <cellStyle name="표준 9 25" xfId="24093"/>
    <cellStyle name="표준 9 26" xfId="24094"/>
    <cellStyle name="표준 9 27" xfId="24095"/>
    <cellStyle name="표준 9 28" xfId="24096"/>
    <cellStyle name="표준 9 29" xfId="24097"/>
    <cellStyle name="표준 9 3" xfId="24098"/>
    <cellStyle name="표준 9 30" xfId="24099"/>
    <cellStyle name="표준 9 31" xfId="24100"/>
    <cellStyle name="표준 9 32" xfId="24101"/>
    <cellStyle name="표준 9 33" xfId="24102"/>
    <cellStyle name="표준 9 34" xfId="24103"/>
    <cellStyle name="표준 9 35" xfId="24104"/>
    <cellStyle name="표준 9 36" xfId="24105"/>
    <cellStyle name="표준 9 37" xfId="24106"/>
    <cellStyle name="표준 9 38" xfId="24107"/>
    <cellStyle name="표준 9 39" xfId="24108"/>
    <cellStyle name="표준 9 4" xfId="24109"/>
    <cellStyle name="표준 9 40" xfId="24110"/>
    <cellStyle name="표준 9 41" xfId="24111"/>
    <cellStyle name="표준 9 42" xfId="24112"/>
    <cellStyle name="표준 9 43" xfId="24113"/>
    <cellStyle name="표준 9 44" xfId="24114"/>
    <cellStyle name="표준 9 45" xfId="24115"/>
    <cellStyle name="표준 9 46" xfId="24116"/>
    <cellStyle name="표준 9 47" xfId="24117"/>
    <cellStyle name="표준 9 48" xfId="24118"/>
    <cellStyle name="표준 9 49" xfId="24119"/>
    <cellStyle name="표준 9 5" xfId="24120"/>
    <cellStyle name="표준 9 50" xfId="24121"/>
    <cellStyle name="표준 9 51" xfId="24122"/>
    <cellStyle name="표준 9 52" xfId="24123"/>
    <cellStyle name="표준 9 53" xfId="24124"/>
    <cellStyle name="표준 9 54" xfId="24125"/>
    <cellStyle name="표준 9 55" xfId="24126"/>
    <cellStyle name="표준 9 56" xfId="24127"/>
    <cellStyle name="표준 9 57" xfId="24128"/>
    <cellStyle name="표준 9 58" xfId="24129"/>
    <cellStyle name="표준 9 59" xfId="24130"/>
    <cellStyle name="표준 9 6" xfId="24131"/>
    <cellStyle name="표준 9 60" xfId="24132"/>
    <cellStyle name="표준 9 61" xfId="24133"/>
    <cellStyle name="표준 9 62" xfId="24134"/>
    <cellStyle name="표준 9 63" xfId="24135"/>
    <cellStyle name="표준 9 64" xfId="24136"/>
    <cellStyle name="표준 9 65" xfId="24137"/>
    <cellStyle name="표준 9 66" xfId="24138"/>
    <cellStyle name="표준 9 67" xfId="24139"/>
    <cellStyle name="표준 9 68" xfId="24140"/>
    <cellStyle name="표준 9 69" xfId="24141"/>
    <cellStyle name="표준 9 7" xfId="24142"/>
    <cellStyle name="표준 9 70" xfId="24143"/>
    <cellStyle name="표준 9 71" xfId="24144"/>
    <cellStyle name="표준 9 72" xfId="24145"/>
    <cellStyle name="표준 9 73" xfId="24146"/>
    <cellStyle name="표준 9 74" xfId="24147"/>
    <cellStyle name="표준 9 75" xfId="24148"/>
    <cellStyle name="표준 9 76" xfId="24149"/>
    <cellStyle name="표준 9 77" xfId="24150"/>
    <cellStyle name="표준 9 78" xfId="24151"/>
    <cellStyle name="표준 9 79" xfId="24152"/>
    <cellStyle name="표준 9 8" xfId="24153"/>
    <cellStyle name="표준 9 80" xfId="24154"/>
    <cellStyle name="표준 9 81" xfId="24155"/>
    <cellStyle name="표준 9 82" xfId="24156"/>
    <cellStyle name="표준 9 83" xfId="24157"/>
    <cellStyle name="표준 9 84" xfId="24158"/>
    <cellStyle name="표준 9 85" xfId="24159"/>
    <cellStyle name="표준 9 86" xfId="24160"/>
    <cellStyle name="표준 9 87" xfId="24161"/>
    <cellStyle name="표준 9 88" xfId="24162"/>
    <cellStyle name="표준 9 89" xfId="24163"/>
    <cellStyle name="표준 9 9" xfId="24164"/>
    <cellStyle name="표준 9 90" xfId="24165"/>
    <cellStyle name="표준 9 91" xfId="24166"/>
    <cellStyle name="표준 9 92" xfId="24167"/>
    <cellStyle name="표준 9 93" xfId="24168"/>
    <cellStyle name="표준 9 94" xfId="24169"/>
    <cellStyle name="표준 9 95" xfId="24170"/>
    <cellStyle name="표준 9 96" xfId="24171"/>
    <cellStyle name="표준 9 97" xfId="24172"/>
    <cellStyle name="표준 9 98" xfId="24173"/>
    <cellStyle name="표준 9 99" xfId="24174"/>
    <cellStyle name="표준 90" xfId="24175"/>
    <cellStyle name="표준 90 10" xfId="24176"/>
    <cellStyle name="표준 90 100" xfId="24177"/>
    <cellStyle name="표준 90 101" xfId="24178"/>
    <cellStyle name="표준 90 102" xfId="24179"/>
    <cellStyle name="표준 90 103" xfId="24180"/>
    <cellStyle name="표준 90 104" xfId="24181"/>
    <cellStyle name="표준 90 105" xfId="24182"/>
    <cellStyle name="표준 90 106" xfId="24183"/>
    <cellStyle name="표준 90 107" xfId="24184"/>
    <cellStyle name="표준 90 108" xfId="24185"/>
    <cellStyle name="표준 90 109" xfId="24186"/>
    <cellStyle name="표준 90 11" xfId="24187"/>
    <cellStyle name="표준 90 110" xfId="24188"/>
    <cellStyle name="표준 90 111" xfId="24189"/>
    <cellStyle name="표준 90 112" xfId="24190"/>
    <cellStyle name="표준 90 113" xfId="24191"/>
    <cellStyle name="표준 90 114" xfId="24192"/>
    <cellStyle name="표준 90 115" xfId="24193"/>
    <cellStyle name="표준 90 116" xfId="24194"/>
    <cellStyle name="표준 90 117" xfId="24195"/>
    <cellStyle name="표준 90 118" xfId="24196"/>
    <cellStyle name="표준 90 119" xfId="24197"/>
    <cellStyle name="표준 90 12" xfId="24198"/>
    <cellStyle name="표준 90 120" xfId="24199"/>
    <cellStyle name="표준 90 121" xfId="24200"/>
    <cellStyle name="표준 90 122" xfId="24201"/>
    <cellStyle name="표준 90 123" xfId="24202"/>
    <cellStyle name="표준 90 124" xfId="24203"/>
    <cellStyle name="표준 90 125" xfId="24204"/>
    <cellStyle name="표준 90 126" xfId="24205"/>
    <cellStyle name="표준 90 127" xfId="24206"/>
    <cellStyle name="표준 90 128" xfId="24207"/>
    <cellStyle name="표준 90 129" xfId="24208"/>
    <cellStyle name="표준 90 13" xfId="24209"/>
    <cellStyle name="표준 90 130" xfId="24210"/>
    <cellStyle name="표준 90 131" xfId="24211"/>
    <cellStyle name="표준 90 132" xfId="24212"/>
    <cellStyle name="표준 90 133" xfId="24213"/>
    <cellStyle name="표준 90 134" xfId="24214"/>
    <cellStyle name="표준 90 135" xfId="24215"/>
    <cellStyle name="표준 90 136" xfId="24216"/>
    <cellStyle name="표준 90 137" xfId="24217"/>
    <cellStyle name="표준 90 138" xfId="24218"/>
    <cellStyle name="표준 90 139" xfId="24219"/>
    <cellStyle name="표준 90 14" xfId="24220"/>
    <cellStyle name="표준 90 140" xfId="24221"/>
    <cellStyle name="표준 90 141" xfId="24222"/>
    <cellStyle name="표준 90 142" xfId="24223"/>
    <cellStyle name="표준 90 143" xfId="24224"/>
    <cellStyle name="표준 90 144" xfId="24225"/>
    <cellStyle name="표준 90 145" xfId="24226"/>
    <cellStyle name="표준 90 146" xfId="24227"/>
    <cellStyle name="표준 90 147" xfId="24228"/>
    <cellStyle name="표준 90 148" xfId="24229"/>
    <cellStyle name="표준 90 149" xfId="24230"/>
    <cellStyle name="표준 90 15" xfId="24231"/>
    <cellStyle name="표준 90 150" xfId="24232"/>
    <cellStyle name="표준 90 151" xfId="24233"/>
    <cellStyle name="표준 90 152" xfId="24234"/>
    <cellStyle name="표준 90 153" xfId="24235"/>
    <cellStyle name="표준 90 154" xfId="24236"/>
    <cellStyle name="표준 90 155" xfId="24237"/>
    <cellStyle name="표준 90 156" xfId="24238"/>
    <cellStyle name="표준 90 157" xfId="24239"/>
    <cellStyle name="표준 90 158" xfId="24240"/>
    <cellStyle name="표준 90 159" xfId="24241"/>
    <cellStyle name="표준 90 16" xfId="24242"/>
    <cellStyle name="표준 90 160" xfId="24243"/>
    <cellStyle name="표준 90 161" xfId="24244"/>
    <cellStyle name="표준 90 162" xfId="24245"/>
    <cellStyle name="표준 90 163" xfId="24246"/>
    <cellStyle name="표준 90 164" xfId="24247"/>
    <cellStyle name="표준 90 165" xfId="24248"/>
    <cellStyle name="표준 90 166" xfId="24249"/>
    <cellStyle name="표준 90 167" xfId="24250"/>
    <cellStyle name="표준 90 168" xfId="24251"/>
    <cellStyle name="표준 90 169" xfId="24252"/>
    <cellStyle name="표준 90 17" xfId="24253"/>
    <cellStyle name="표준 90 170" xfId="24254"/>
    <cellStyle name="표준 90 171" xfId="24255"/>
    <cellStyle name="표준 90 172" xfId="24256"/>
    <cellStyle name="표준 90 173" xfId="24257"/>
    <cellStyle name="표준 90 174" xfId="24258"/>
    <cellStyle name="표준 90 175" xfId="24259"/>
    <cellStyle name="표준 90 176" xfId="24260"/>
    <cellStyle name="표준 90 177" xfId="24261"/>
    <cellStyle name="표준 90 178" xfId="24262"/>
    <cellStyle name="표준 90 179" xfId="24263"/>
    <cellStyle name="표준 90 18" xfId="24264"/>
    <cellStyle name="표준 90 180" xfId="24265"/>
    <cellStyle name="표준 90 181" xfId="24266"/>
    <cellStyle name="표준 90 182" xfId="24267"/>
    <cellStyle name="표준 90 183" xfId="24268"/>
    <cellStyle name="표준 90 19" xfId="24269"/>
    <cellStyle name="표준 90 2" xfId="24270"/>
    <cellStyle name="표준 90 20" xfId="24271"/>
    <cellStyle name="표준 90 21" xfId="24272"/>
    <cellStyle name="표준 90 22" xfId="24273"/>
    <cellStyle name="표준 90 23" xfId="24274"/>
    <cellStyle name="표준 90 24" xfId="24275"/>
    <cellStyle name="표준 90 25" xfId="24276"/>
    <cellStyle name="표준 90 26" xfId="24277"/>
    <cellStyle name="표준 90 27" xfId="24278"/>
    <cellStyle name="표준 90 28" xfId="24279"/>
    <cellStyle name="표준 90 29" xfId="24280"/>
    <cellStyle name="표준 90 3" xfId="24281"/>
    <cellStyle name="표준 90 30" xfId="24282"/>
    <cellStyle name="표준 90 31" xfId="24283"/>
    <cellStyle name="표준 90 32" xfId="24284"/>
    <cellStyle name="표준 90 33" xfId="24285"/>
    <cellStyle name="표준 90 34" xfId="24286"/>
    <cellStyle name="표준 90 35" xfId="24287"/>
    <cellStyle name="표준 90 36" xfId="24288"/>
    <cellStyle name="표준 90 37" xfId="24289"/>
    <cellStyle name="표준 90 38" xfId="24290"/>
    <cellStyle name="표준 90 39" xfId="24291"/>
    <cellStyle name="표준 90 4" xfId="24292"/>
    <cellStyle name="표준 90 40" xfId="24293"/>
    <cellStyle name="표준 90 41" xfId="24294"/>
    <cellStyle name="표준 90 42" xfId="24295"/>
    <cellStyle name="표준 90 43" xfId="24296"/>
    <cellStyle name="표준 90 44" xfId="24297"/>
    <cellStyle name="표준 90 45" xfId="24298"/>
    <cellStyle name="표준 90 46" xfId="24299"/>
    <cellStyle name="표준 90 47" xfId="24300"/>
    <cellStyle name="표준 90 48" xfId="24301"/>
    <cellStyle name="표준 90 49" xfId="24302"/>
    <cellStyle name="표준 90 5" xfId="24303"/>
    <cellStyle name="표준 90 50" xfId="24304"/>
    <cellStyle name="표준 90 51" xfId="24305"/>
    <cellStyle name="표준 90 52" xfId="24306"/>
    <cellStyle name="표준 90 53" xfId="24307"/>
    <cellStyle name="표준 90 54" xfId="24308"/>
    <cellStyle name="표준 90 55" xfId="24309"/>
    <cellStyle name="표준 90 56" xfId="24310"/>
    <cellStyle name="표준 90 57" xfId="24311"/>
    <cellStyle name="표준 90 58" xfId="24312"/>
    <cellStyle name="표준 90 59" xfId="24313"/>
    <cellStyle name="표준 90 6" xfId="24314"/>
    <cellStyle name="표준 90 60" xfId="24315"/>
    <cellStyle name="표준 90 61" xfId="24316"/>
    <cellStyle name="표준 90 62" xfId="24317"/>
    <cellStyle name="표준 90 63" xfId="24318"/>
    <cellStyle name="표준 90 64" xfId="24319"/>
    <cellStyle name="표준 90 65" xfId="24320"/>
    <cellStyle name="표준 90 66" xfId="24321"/>
    <cellStyle name="표준 90 67" xfId="24322"/>
    <cellStyle name="표준 90 68" xfId="24323"/>
    <cellStyle name="표준 90 69" xfId="24324"/>
    <cellStyle name="표준 90 7" xfId="24325"/>
    <cellStyle name="표준 90 70" xfId="24326"/>
    <cellStyle name="표준 90 71" xfId="24327"/>
    <cellStyle name="표준 90 72" xfId="24328"/>
    <cellStyle name="표준 90 73" xfId="24329"/>
    <cellStyle name="표준 90 74" xfId="24330"/>
    <cellStyle name="표준 90 75" xfId="24331"/>
    <cellStyle name="표준 90 76" xfId="24332"/>
    <cellStyle name="표준 90 77" xfId="24333"/>
    <cellStyle name="표준 90 78" xfId="24334"/>
    <cellStyle name="표준 90 79" xfId="24335"/>
    <cellStyle name="표준 90 8" xfId="24336"/>
    <cellStyle name="표준 90 80" xfId="24337"/>
    <cellStyle name="표준 90 81" xfId="24338"/>
    <cellStyle name="표준 90 82" xfId="24339"/>
    <cellStyle name="표준 90 83" xfId="24340"/>
    <cellStyle name="표준 90 84" xfId="24341"/>
    <cellStyle name="표준 90 85" xfId="24342"/>
    <cellStyle name="표준 90 86" xfId="24343"/>
    <cellStyle name="표준 90 87" xfId="24344"/>
    <cellStyle name="표준 90 88" xfId="24345"/>
    <cellStyle name="표준 90 89" xfId="24346"/>
    <cellStyle name="표준 90 9" xfId="24347"/>
    <cellStyle name="표준 90 90" xfId="24348"/>
    <cellStyle name="표준 90 91" xfId="24349"/>
    <cellStyle name="표준 90 92" xfId="24350"/>
    <cellStyle name="표준 90 93" xfId="24351"/>
    <cellStyle name="표준 90 94" xfId="24352"/>
    <cellStyle name="표준 90 95" xfId="24353"/>
    <cellStyle name="표준 90 96" xfId="24354"/>
    <cellStyle name="표준 90 97" xfId="24355"/>
    <cellStyle name="표준 90 98" xfId="24356"/>
    <cellStyle name="표준 90 99" xfId="24357"/>
    <cellStyle name="표준 91" xfId="24358"/>
    <cellStyle name="표준 91 10" xfId="24359"/>
    <cellStyle name="표준 91 100" xfId="24360"/>
    <cellStyle name="표준 91 101" xfId="24361"/>
    <cellStyle name="표준 91 102" xfId="24362"/>
    <cellStyle name="표준 91 103" xfId="24363"/>
    <cellStyle name="표준 91 104" xfId="24364"/>
    <cellStyle name="표준 91 105" xfId="24365"/>
    <cellStyle name="표준 91 106" xfId="24366"/>
    <cellStyle name="표준 91 107" xfId="24367"/>
    <cellStyle name="표준 91 108" xfId="24368"/>
    <cellStyle name="표준 91 109" xfId="24369"/>
    <cellStyle name="표준 91 11" xfId="24370"/>
    <cellStyle name="표준 91 110" xfId="24371"/>
    <cellStyle name="표준 91 111" xfId="24372"/>
    <cellStyle name="표준 91 112" xfId="24373"/>
    <cellStyle name="표준 91 113" xfId="24374"/>
    <cellStyle name="표준 91 114" xfId="24375"/>
    <cellStyle name="표준 91 115" xfId="24376"/>
    <cellStyle name="표준 91 116" xfId="24377"/>
    <cellStyle name="표준 91 117" xfId="24378"/>
    <cellStyle name="표준 91 118" xfId="24379"/>
    <cellStyle name="표준 91 119" xfId="24380"/>
    <cellStyle name="표준 91 12" xfId="24381"/>
    <cellStyle name="표준 91 120" xfId="24382"/>
    <cellStyle name="표준 91 121" xfId="24383"/>
    <cellStyle name="표준 91 122" xfId="24384"/>
    <cellStyle name="표준 91 123" xfId="24385"/>
    <cellStyle name="표준 91 124" xfId="24386"/>
    <cellStyle name="표준 91 125" xfId="24387"/>
    <cellStyle name="표준 91 126" xfId="24388"/>
    <cellStyle name="표준 91 127" xfId="24389"/>
    <cellStyle name="표준 91 128" xfId="24390"/>
    <cellStyle name="표준 91 129" xfId="24391"/>
    <cellStyle name="표준 91 13" xfId="24392"/>
    <cellStyle name="표준 91 130" xfId="24393"/>
    <cellStyle name="표준 91 131" xfId="24394"/>
    <cellStyle name="표준 91 132" xfId="24395"/>
    <cellStyle name="표준 91 133" xfId="24396"/>
    <cellStyle name="표준 91 134" xfId="24397"/>
    <cellStyle name="표준 91 135" xfId="24398"/>
    <cellStyle name="표준 91 136" xfId="24399"/>
    <cellStyle name="표준 91 137" xfId="24400"/>
    <cellStyle name="표준 91 138" xfId="24401"/>
    <cellStyle name="표준 91 139" xfId="24402"/>
    <cellStyle name="표준 91 14" xfId="24403"/>
    <cellStyle name="표준 91 140" xfId="24404"/>
    <cellStyle name="표준 91 141" xfId="24405"/>
    <cellStyle name="표준 91 142" xfId="24406"/>
    <cellStyle name="표준 91 143" xfId="24407"/>
    <cellStyle name="표준 91 144" xfId="24408"/>
    <cellStyle name="표준 91 145" xfId="24409"/>
    <cellStyle name="표준 91 146" xfId="24410"/>
    <cellStyle name="표준 91 147" xfId="24411"/>
    <cellStyle name="표준 91 148" xfId="24412"/>
    <cellStyle name="표준 91 149" xfId="24413"/>
    <cellStyle name="표준 91 15" xfId="24414"/>
    <cellStyle name="표준 91 150" xfId="24415"/>
    <cellStyle name="표준 91 151" xfId="24416"/>
    <cellStyle name="표준 91 152" xfId="24417"/>
    <cellStyle name="표준 91 153" xfId="24418"/>
    <cellStyle name="표준 91 154" xfId="24419"/>
    <cellStyle name="표준 91 155" xfId="24420"/>
    <cellStyle name="표준 91 156" xfId="24421"/>
    <cellStyle name="표준 91 157" xfId="24422"/>
    <cellStyle name="표준 91 158" xfId="24423"/>
    <cellStyle name="표준 91 159" xfId="24424"/>
    <cellStyle name="표준 91 16" xfId="24425"/>
    <cellStyle name="표준 91 160" xfId="24426"/>
    <cellStyle name="표준 91 161" xfId="24427"/>
    <cellStyle name="표준 91 162" xfId="24428"/>
    <cellStyle name="표준 91 163" xfId="24429"/>
    <cellStyle name="표준 91 164" xfId="24430"/>
    <cellStyle name="표준 91 165" xfId="24431"/>
    <cellStyle name="표준 91 166" xfId="24432"/>
    <cellStyle name="표준 91 167" xfId="24433"/>
    <cellStyle name="표준 91 168" xfId="24434"/>
    <cellStyle name="표준 91 169" xfId="24435"/>
    <cellStyle name="표준 91 17" xfId="24436"/>
    <cellStyle name="표준 91 170" xfId="24437"/>
    <cellStyle name="표준 91 171" xfId="24438"/>
    <cellStyle name="표준 91 172" xfId="24439"/>
    <cellStyle name="표준 91 173" xfId="24440"/>
    <cellStyle name="표준 91 174" xfId="24441"/>
    <cellStyle name="표준 91 175" xfId="24442"/>
    <cellStyle name="표준 91 176" xfId="24443"/>
    <cellStyle name="표준 91 177" xfId="24444"/>
    <cellStyle name="표준 91 178" xfId="24445"/>
    <cellStyle name="표준 91 179" xfId="24446"/>
    <cellStyle name="표준 91 18" xfId="24447"/>
    <cellStyle name="표준 91 180" xfId="24448"/>
    <cellStyle name="표준 91 181" xfId="24449"/>
    <cellStyle name="표준 91 182" xfId="24450"/>
    <cellStyle name="표준 91 183" xfId="24451"/>
    <cellStyle name="표준 91 19" xfId="24452"/>
    <cellStyle name="표준 91 2" xfId="24453"/>
    <cellStyle name="표준 91 20" xfId="24454"/>
    <cellStyle name="표준 91 21" xfId="24455"/>
    <cellStyle name="표준 91 22" xfId="24456"/>
    <cellStyle name="표준 91 23" xfId="24457"/>
    <cellStyle name="표준 91 24" xfId="24458"/>
    <cellStyle name="표준 91 25" xfId="24459"/>
    <cellStyle name="표준 91 26" xfId="24460"/>
    <cellStyle name="표준 91 27" xfId="24461"/>
    <cellStyle name="표준 91 28" xfId="24462"/>
    <cellStyle name="표준 91 29" xfId="24463"/>
    <cellStyle name="표준 91 3" xfId="24464"/>
    <cellStyle name="표준 91 30" xfId="24465"/>
    <cellStyle name="표준 91 31" xfId="24466"/>
    <cellStyle name="표준 91 32" xfId="24467"/>
    <cellStyle name="표준 91 33" xfId="24468"/>
    <cellStyle name="표준 91 34" xfId="24469"/>
    <cellStyle name="표준 91 35" xfId="24470"/>
    <cellStyle name="표준 91 36" xfId="24471"/>
    <cellStyle name="표준 91 37" xfId="24472"/>
    <cellStyle name="표준 91 38" xfId="24473"/>
    <cellStyle name="표준 91 39" xfId="24474"/>
    <cellStyle name="표준 91 4" xfId="24475"/>
    <cellStyle name="표준 91 40" xfId="24476"/>
    <cellStyle name="표준 91 41" xfId="24477"/>
    <cellStyle name="표준 91 42" xfId="24478"/>
    <cellStyle name="표준 91 43" xfId="24479"/>
    <cellStyle name="표준 91 44" xfId="24480"/>
    <cellStyle name="표준 91 45" xfId="24481"/>
    <cellStyle name="표준 91 46" xfId="24482"/>
    <cellStyle name="표준 91 47" xfId="24483"/>
    <cellStyle name="표준 91 48" xfId="24484"/>
    <cellStyle name="표준 91 49" xfId="24485"/>
    <cellStyle name="표준 91 5" xfId="24486"/>
    <cellStyle name="표준 91 50" xfId="24487"/>
    <cellStyle name="표준 91 51" xfId="24488"/>
    <cellStyle name="표준 91 52" xfId="24489"/>
    <cellStyle name="표준 91 53" xfId="24490"/>
    <cellStyle name="표준 91 54" xfId="24491"/>
    <cellStyle name="표준 91 55" xfId="24492"/>
    <cellStyle name="표준 91 56" xfId="24493"/>
    <cellStyle name="표준 91 57" xfId="24494"/>
    <cellStyle name="표준 91 58" xfId="24495"/>
    <cellStyle name="표준 91 59" xfId="24496"/>
    <cellStyle name="표준 91 6" xfId="24497"/>
    <cellStyle name="표준 91 60" xfId="24498"/>
    <cellStyle name="표준 91 61" xfId="24499"/>
    <cellStyle name="표준 91 62" xfId="24500"/>
    <cellStyle name="표준 91 63" xfId="24501"/>
    <cellStyle name="표준 91 64" xfId="24502"/>
    <cellStyle name="표준 91 65" xfId="24503"/>
    <cellStyle name="표준 91 66" xfId="24504"/>
    <cellStyle name="표준 91 67" xfId="24505"/>
    <cellStyle name="표준 91 68" xfId="24506"/>
    <cellStyle name="표준 91 69" xfId="24507"/>
    <cellStyle name="표준 91 7" xfId="24508"/>
    <cellStyle name="표준 91 70" xfId="24509"/>
    <cellStyle name="표준 91 71" xfId="24510"/>
    <cellStyle name="표준 91 72" xfId="24511"/>
    <cellStyle name="표준 91 73" xfId="24512"/>
    <cellStyle name="표준 91 74" xfId="24513"/>
    <cellStyle name="표준 91 75" xfId="24514"/>
    <cellStyle name="표준 91 76" xfId="24515"/>
    <cellStyle name="표준 91 77" xfId="24516"/>
    <cellStyle name="표준 91 78" xfId="24517"/>
    <cellStyle name="표준 91 79" xfId="24518"/>
    <cellStyle name="표준 91 8" xfId="24519"/>
    <cellStyle name="표준 91 80" xfId="24520"/>
    <cellStyle name="표준 91 81" xfId="24521"/>
    <cellStyle name="표준 91 82" xfId="24522"/>
    <cellStyle name="표준 91 83" xfId="24523"/>
    <cellStyle name="표준 91 84" xfId="24524"/>
    <cellStyle name="표준 91 85" xfId="24525"/>
    <cellStyle name="표준 91 86" xfId="24526"/>
    <cellStyle name="표준 91 87" xfId="24527"/>
    <cellStyle name="표준 91 88" xfId="24528"/>
    <cellStyle name="표준 91 89" xfId="24529"/>
    <cellStyle name="표준 91 9" xfId="24530"/>
    <cellStyle name="표준 91 90" xfId="24531"/>
    <cellStyle name="표준 91 91" xfId="24532"/>
    <cellStyle name="표준 91 92" xfId="24533"/>
    <cellStyle name="표준 91 93" xfId="24534"/>
    <cellStyle name="표준 91 94" xfId="24535"/>
    <cellStyle name="표준 91 95" xfId="24536"/>
    <cellStyle name="표준 91 96" xfId="24537"/>
    <cellStyle name="표준 91 97" xfId="24538"/>
    <cellStyle name="표준 91 98" xfId="24539"/>
    <cellStyle name="표준 91 99" xfId="24540"/>
    <cellStyle name="표준 92" xfId="24541"/>
    <cellStyle name="표준 92 10" xfId="24542"/>
    <cellStyle name="표준 92 100" xfId="24543"/>
    <cellStyle name="표준 92 101" xfId="24544"/>
    <cellStyle name="표준 92 102" xfId="24545"/>
    <cellStyle name="표준 92 103" xfId="24546"/>
    <cellStyle name="표준 92 104" xfId="24547"/>
    <cellStyle name="표준 92 105" xfId="24548"/>
    <cellStyle name="표준 92 106" xfId="24549"/>
    <cellStyle name="표준 92 107" xfId="24550"/>
    <cellStyle name="표준 92 108" xfId="24551"/>
    <cellStyle name="표준 92 109" xfId="24552"/>
    <cellStyle name="표준 92 11" xfId="24553"/>
    <cellStyle name="표준 92 110" xfId="24554"/>
    <cellStyle name="표준 92 111" xfId="24555"/>
    <cellStyle name="표준 92 112" xfId="24556"/>
    <cellStyle name="표준 92 113" xfId="24557"/>
    <cellStyle name="표준 92 114" xfId="24558"/>
    <cellStyle name="표준 92 115" xfId="24559"/>
    <cellStyle name="표준 92 116" xfId="24560"/>
    <cellStyle name="표준 92 117" xfId="24561"/>
    <cellStyle name="표준 92 118" xfId="24562"/>
    <cellStyle name="표준 92 119" xfId="24563"/>
    <cellStyle name="표준 92 12" xfId="24564"/>
    <cellStyle name="표준 92 120" xfId="24565"/>
    <cellStyle name="표준 92 121" xfId="24566"/>
    <cellStyle name="표준 92 122" xfId="24567"/>
    <cellStyle name="표준 92 123" xfId="24568"/>
    <cellStyle name="표준 92 124" xfId="24569"/>
    <cellStyle name="표준 92 125" xfId="24570"/>
    <cellStyle name="표준 92 126" xfId="24571"/>
    <cellStyle name="표준 92 127" xfId="24572"/>
    <cellStyle name="표준 92 128" xfId="24573"/>
    <cellStyle name="표준 92 129" xfId="24574"/>
    <cellStyle name="표준 92 13" xfId="24575"/>
    <cellStyle name="표준 92 130" xfId="24576"/>
    <cellStyle name="표준 92 131" xfId="24577"/>
    <cellStyle name="표준 92 132" xfId="24578"/>
    <cellStyle name="표준 92 133" xfId="24579"/>
    <cellStyle name="표준 92 134" xfId="24580"/>
    <cellStyle name="표준 92 135" xfId="24581"/>
    <cellStyle name="표준 92 136" xfId="24582"/>
    <cellStyle name="표준 92 137" xfId="24583"/>
    <cellStyle name="표준 92 138" xfId="24584"/>
    <cellStyle name="표준 92 139" xfId="24585"/>
    <cellStyle name="표준 92 14" xfId="24586"/>
    <cellStyle name="표준 92 140" xfId="24587"/>
    <cellStyle name="표준 92 141" xfId="24588"/>
    <cellStyle name="표준 92 142" xfId="24589"/>
    <cellStyle name="표준 92 143" xfId="24590"/>
    <cellStyle name="표준 92 144" xfId="24591"/>
    <cellStyle name="표준 92 145" xfId="24592"/>
    <cellStyle name="표준 92 146" xfId="24593"/>
    <cellStyle name="표준 92 147" xfId="24594"/>
    <cellStyle name="표준 92 148" xfId="24595"/>
    <cellStyle name="표준 92 149" xfId="24596"/>
    <cellStyle name="표준 92 15" xfId="24597"/>
    <cellStyle name="표준 92 150" xfId="24598"/>
    <cellStyle name="표준 92 151" xfId="24599"/>
    <cellStyle name="표준 92 152" xfId="24600"/>
    <cellStyle name="표준 92 153" xfId="24601"/>
    <cellStyle name="표준 92 154" xfId="24602"/>
    <cellStyle name="표준 92 155" xfId="24603"/>
    <cellStyle name="표준 92 156" xfId="24604"/>
    <cellStyle name="표준 92 157" xfId="24605"/>
    <cellStyle name="표준 92 158" xfId="24606"/>
    <cellStyle name="표준 92 159" xfId="24607"/>
    <cellStyle name="표준 92 16" xfId="24608"/>
    <cellStyle name="표준 92 160" xfId="24609"/>
    <cellStyle name="표준 92 161" xfId="24610"/>
    <cellStyle name="표준 92 162" xfId="24611"/>
    <cellStyle name="표준 92 163" xfId="24612"/>
    <cellStyle name="표준 92 164" xfId="24613"/>
    <cellStyle name="표준 92 165" xfId="24614"/>
    <cellStyle name="표준 92 166" xfId="24615"/>
    <cellStyle name="표준 92 167" xfId="24616"/>
    <cellStyle name="표준 92 168" xfId="24617"/>
    <cellStyle name="표준 92 169" xfId="24618"/>
    <cellStyle name="표준 92 17" xfId="24619"/>
    <cellStyle name="표준 92 170" xfId="24620"/>
    <cellStyle name="표준 92 171" xfId="24621"/>
    <cellStyle name="표준 92 172" xfId="24622"/>
    <cellStyle name="표준 92 173" xfId="24623"/>
    <cellStyle name="표준 92 174" xfId="24624"/>
    <cellStyle name="표준 92 175" xfId="24625"/>
    <cellStyle name="표준 92 176" xfId="24626"/>
    <cellStyle name="표준 92 177" xfId="24627"/>
    <cellStyle name="표준 92 178" xfId="24628"/>
    <cellStyle name="표준 92 179" xfId="24629"/>
    <cellStyle name="표준 92 18" xfId="24630"/>
    <cellStyle name="표준 92 180" xfId="24631"/>
    <cellStyle name="표준 92 181" xfId="24632"/>
    <cellStyle name="표준 92 182" xfId="24633"/>
    <cellStyle name="표준 92 183" xfId="24634"/>
    <cellStyle name="표준 92 19" xfId="24635"/>
    <cellStyle name="표준 92 2" xfId="24636"/>
    <cellStyle name="표준 92 20" xfId="24637"/>
    <cellStyle name="표준 92 21" xfId="24638"/>
    <cellStyle name="표준 92 22" xfId="24639"/>
    <cellStyle name="표준 92 23" xfId="24640"/>
    <cellStyle name="표준 92 24" xfId="24641"/>
    <cellStyle name="표준 92 25" xfId="24642"/>
    <cellStyle name="표준 92 26" xfId="24643"/>
    <cellStyle name="표준 92 27" xfId="24644"/>
    <cellStyle name="표준 92 28" xfId="24645"/>
    <cellStyle name="표준 92 29" xfId="24646"/>
    <cellStyle name="표준 92 3" xfId="24647"/>
    <cellStyle name="표준 92 30" xfId="24648"/>
    <cellStyle name="표준 92 31" xfId="24649"/>
    <cellStyle name="표준 92 32" xfId="24650"/>
    <cellStyle name="표준 92 33" xfId="24651"/>
    <cellStyle name="표준 92 34" xfId="24652"/>
    <cellStyle name="표준 92 35" xfId="24653"/>
    <cellStyle name="표준 92 36" xfId="24654"/>
    <cellStyle name="표준 92 37" xfId="24655"/>
    <cellStyle name="표준 92 38" xfId="24656"/>
    <cellStyle name="표준 92 39" xfId="24657"/>
    <cellStyle name="표준 92 4" xfId="24658"/>
    <cellStyle name="표준 92 40" xfId="24659"/>
    <cellStyle name="표준 92 41" xfId="24660"/>
    <cellStyle name="표준 92 42" xfId="24661"/>
    <cellStyle name="표준 92 43" xfId="24662"/>
    <cellStyle name="표준 92 44" xfId="24663"/>
    <cellStyle name="표준 92 45" xfId="24664"/>
    <cellStyle name="표준 92 46" xfId="24665"/>
    <cellStyle name="표준 92 47" xfId="24666"/>
    <cellStyle name="표준 92 48" xfId="24667"/>
    <cellStyle name="표준 92 49" xfId="24668"/>
    <cellStyle name="표준 92 5" xfId="24669"/>
    <cellStyle name="표준 92 50" xfId="24670"/>
    <cellStyle name="표준 92 51" xfId="24671"/>
    <cellStyle name="표준 92 52" xfId="24672"/>
    <cellStyle name="표준 92 53" xfId="24673"/>
    <cellStyle name="표준 92 54" xfId="24674"/>
    <cellStyle name="표준 92 55" xfId="24675"/>
    <cellStyle name="표준 92 56" xfId="24676"/>
    <cellStyle name="표준 92 57" xfId="24677"/>
    <cellStyle name="표준 92 58" xfId="24678"/>
    <cellStyle name="표준 92 59" xfId="24679"/>
    <cellStyle name="표준 92 6" xfId="24680"/>
    <cellStyle name="표준 92 60" xfId="24681"/>
    <cellStyle name="표준 92 61" xfId="24682"/>
    <cellStyle name="표준 92 62" xfId="24683"/>
    <cellStyle name="표준 92 63" xfId="24684"/>
    <cellStyle name="표준 92 64" xfId="24685"/>
    <cellStyle name="표준 92 65" xfId="24686"/>
    <cellStyle name="표준 92 66" xfId="24687"/>
    <cellStyle name="표준 92 67" xfId="24688"/>
    <cellStyle name="표준 92 68" xfId="24689"/>
    <cellStyle name="표준 92 69" xfId="24690"/>
    <cellStyle name="표준 92 7" xfId="24691"/>
    <cellStyle name="표준 92 70" xfId="24692"/>
    <cellStyle name="표준 92 71" xfId="24693"/>
    <cellStyle name="표준 92 72" xfId="24694"/>
    <cellStyle name="표준 92 73" xfId="24695"/>
    <cellStyle name="표준 92 74" xfId="24696"/>
    <cellStyle name="표준 92 75" xfId="24697"/>
    <cellStyle name="표준 92 76" xfId="24698"/>
    <cellStyle name="표준 92 77" xfId="24699"/>
    <cellStyle name="표준 92 78" xfId="24700"/>
    <cellStyle name="표준 92 79" xfId="24701"/>
    <cellStyle name="표준 92 8" xfId="24702"/>
    <cellStyle name="표준 92 80" xfId="24703"/>
    <cellStyle name="표준 92 81" xfId="24704"/>
    <cellStyle name="표준 92 82" xfId="24705"/>
    <cellStyle name="표준 92 83" xfId="24706"/>
    <cellStyle name="표준 92 84" xfId="24707"/>
    <cellStyle name="표준 92 85" xfId="24708"/>
    <cellStyle name="표준 92 86" xfId="24709"/>
    <cellStyle name="표준 92 87" xfId="24710"/>
    <cellStyle name="표준 92 88" xfId="24711"/>
    <cellStyle name="표준 92 89" xfId="24712"/>
    <cellStyle name="표준 92 9" xfId="24713"/>
    <cellStyle name="표준 92 90" xfId="24714"/>
    <cellStyle name="표준 92 91" xfId="24715"/>
    <cellStyle name="표준 92 92" xfId="24716"/>
    <cellStyle name="표준 92 93" xfId="24717"/>
    <cellStyle name="표준 92 94" xfId="24718"/>
    <cellStyle name="표준 92 95" xfId="24719"/>
    <cellStyle name="표준 92 96" xfId="24720"/>
    <cellStyle name="표준 92 97" xfId="24721"/>
    <cellStyle name="표준 92 98" xfId="24722"/>
    <cellStyle name="표준 92 99" xfId="24723"/>
    <cellStyle name="표준 93" xfId="24724"/>
    <cellStyle name="표준 93 10" xfId="24725"/>
    <cellStyle name="표준 93 100" xfId="24726"/>
    <cellStyle name="표준 93 101" xfId="24727"/>
    <cellStyle name="표준 93 102" xfId="24728"/>
    <cellStyle name="표준 93 103" xfId="24729"/>
    <cellStyle name="표준 93 104" xfId="24730"/>
    <cellStyle name="표준 93 105" xfId="24731"/>
    <cellStyle name="표준 93 106" xfId="24732"/>
    <cellStyle name="표준 93 107" xfId="24733"/>
    <cellStyle name="표준 93 108" xfId="24734"/>
    <cellStyle name="표준 93 109" xfId="24735"/>
    <cellStyle name="표준 93 11" xfId="24736"/>
    <cellStyle name="표준 93 110" xfId="24737"/>
    <cellStyle name="표준 93 111" xfId="24738"/>
    <cellStyle name="표준 93 112" xfId="24739"/>
    <cellStyle name="표준 93 113" xfId="24740"/>
    <cellStyle name="표준 93 114" xfId="24741"/>
    <cellStyle name="표준 93 115" xfId="24742"/>
    <cellStyle name="표준 93 116" xfId="24743"/>
    <cellStyle name="표준 93 117" xfId="24744"/>
    <cellStyle name="표준 93 118" xfId="24745"/>
    <cellStyle name="표준 93 119" xfId="24746"/>
    <cellStyle name="표준 93 12" xfId="24747"/>
    <cellStyle name="표준 93 120" xfId="24748"/>
    <cellStyle name="표준 93 121" xfId="24749"/>
    <cellStyle name="표준 93 122" xfId="24750"/>
    <cellStyle name="표준 93 123" xfId="24751"/>
    <cellStyle name="표준 93 124" xfId="24752"/>
    <cellStyle name="표준 93 125" xfId="24753"/>
    <cellStyle name="표준 93 126" xfId="24754"/>
    <cellStyle name="표준 93 127" xfId="24755"/>
    <cellStyle name="표준 93 128" xfId="24756"/>
    <cellStyle name="표준 93 129" xfId="24757"/>
    <cellStyle name="표준 93 13" xfId="24758"/>
    <cellStyle name="표준 93 130" xfId="24759"/>
    <cellStyle name="표준 93 131" xfId="24760"/>
    <cellStyle name="표준 93 132" xfId="24761"/>
    <cellStyle name="표준 93 133" xfId="24762"/>
    <cellStyle name="표준 93 134" xfId="24763"/>
    <cellStyle name="표준 93 135" xfId="24764"/>
    <cellStyle name="표준 93 136" xfId="24765"/>
    <cellStyle name="표준 93 137" xfId="24766"/>
    <cellStyle name="표준 93 138" xfId="24767"/>
    <cellStyle name="표준 93 139" xfId="24768"/>
    <cellStyle name="표준 93 14" xfId="24769"/>
    <cellStyle name="표준 93 140" xfId="24770"/>
    <cellStyle name="표준 93 141" xfId="24771"/>
    <cellStyle name="표준 93 142" xfId="24772"/>
    <cellStyle name="표준 93 143" xfId="24773"/>
    <cellStyle name="표준 93 144" xfId="24774"/>
    <cellStyle name="표준 93 145" xfId="24775"/>
    <cellStyle name="표준 93 146" xfId="24776"/>
    <cellStyle name="표준 93 147" xfId="24777"/>
    <cellStyle name="표준 93 148" xfId="24778"/>
    <cellStyle name="표준 93 149" xfId="24779"/>
    <cellStyle name="표준 93 15" xfId="24780"/>
    <cellStyle name="표준 93 150" xfId="24781"/>
    <cellStyle name="표준 93 151" xfId="24782"/>
    <cellStyle name="표준 93 152" xfId="24783"/>
    <cellStyle name="표준 93 153" xfId="24784"/>
    <cellStyle name="표준 93 154" xfId="24785"/>
    <cellStyle name="표준 93 155" xfId="24786"/>
    <cellStyle name="표준 93 156" xfId="24787"/>
    <cellStyle name="표준 93 157" xfId="24788"/>
    <cellStyle name="표준 93 158" xfId="24789"/>
    <cellStyle name="표준 93 159" xfId="24790"/>
    <cellStyle name="표준 93 16" xfId="24791"/>
    <cellStyle name="표준 93 160" xfId="24792"/>
    <cellStyle name="표준 93 161" xfId="24793"/>
    <cellStyle name="표준 93 162" xfId="24794"/>
    <cellStyle name="표준 93 163" xfId="24795"/>
    <cellStyle name="표준 93 164" xfId="24796"/>
    <cellStyle name="표준 93 165" xfId="24797"/>
    <cellStyle name="표준 93 166" xfId="24798"/>
    <cellStyle name="표준 93 167" xfId="24799"/>
    <cellStyle name="표준 93 168" xfId="24800"/>
    <cellStyle name="표준 93 169" xfId="24801"/>
    <cellStyle name="표준 93 17" xfId="24802"/>
    <cellStyle name="표준 93 170" xfId="24803"/>
    <cellStyle name="표준 93 171" xfId="24804"/>
    <cellStyle name="표준 93 172" xfId="24805"/>
    <cellStyle name="표준 93 173" xfId="24806"/>
    <cellStyle name="표준 93 174" xfId="24807"/>
    <cellStyle name="표준 93 175" xfId="24808"/>
    <cellStyle name="표준 93 176" xfId="24809"/>
    <cellStyle name="표준 93 177" xfId="24810"/>
    <cellStyle name="표준 93 178" xfId="24811"/>
    <cellStyle name="표준 93 179" xfId="24812"/>
    <cellStyle name="표준 93 18" xfId="24813"/>
    <cellStyle name="표준 93 180" xfId="24814"/>
    <cellStyle name="표준 93 181" xfId="24815"/>
    <cellStyle name="표준 93 182" xfId="24816"/>
    <cellStyle name="표준 93 183" xfId="24817"/>
    <cellStyle name="표준 93 19" xfId="24818"/>
    <cellStyle name="표준 93 2" xfId="24819"/>
    <cellStyle name="표준 93 20" xfId="24820"/>
    <cellStyle name="표준 93 21" xfId="24821"/>
    <cellStyle name="표준 93 22" xfId="24822"/>
    <cellStyle name="표준 93 23" xfId="24823"/>
    <cellStyle name="표준 93 24" xfId="24824"/>
    <cellStyle name="표준 93 25" xfId="24825"/>
    <cellStyle name="표준 93 26" xfId="24826"/>
    <cellStyle name="표준 93 27" xfId="24827"/>
    <cellStyle name="표준 93 28" xfId="24828"/>
    <cellStyle name="표준 93 29" xfId="24829"/>
    <cellStyle name="표준 93 3" xfId="24830"/>
    <cellStyle name="표준 93 30" xfId="24831"/>
    <cellStyle name="표준 93 31" xfId="24832"/>
    <cellStyle name="표준 93 32" xfId="24833"/>
    <cellStyle name="표준 93 33" xfId="24834"/>
    <cellStyle name="표준 93 34" xfId="24835"/>
    <cellStyle name="표준 93 35" xfId="24836"/>
    <cellStyle name="표준 93 36" xfId="24837"/>
    <cellStyle name="표준 93 37" xfId="24838"/>
    <cellStyle name="표준 93 38" xfId="24839"/>
    <cellStyle name="표준 93 39" xfId="24840"/>
    <cellStyle name="표준 93 4" xfId="24841"/>
    <cellStyle name="표준 93 40" xfId="24842"/>
    <cellStyle name="표준 93 41" xfId="24843"/>
    <cellStyle name="표준 93 42" xfId="24844"/>
    <cellStyle name="표준 93 43" xfId="24845"/>
    <cellStyle name="표준 93 44" xfId="24846"/>
    <cellStyle name="표준 93 45" xfId="24847"/>
    <cellStyle name="표준 93 46" xfId="24848"/>
    <cellStyle name="표준 93 47" xfId="24849"/>
    <cellStyle name="표준 93 48" xfId="24850"/>
    <cellStyle name="표준 93 49" xfId="24851"/>
    <cellStyle name="표준 93 5" xfId="24852"/>
    <cellStyle name="표준 93 50" xfId="24853"/>
    <cellStyle name="표준 93 51" xfId="24854"/>
    <cellStyle name="표준 93 52" xfId="24855"/>
    <cellStyle name="표준 93 53" xfId="24856"/>
    <cellStyle name="표준 93 54" xfId="24857"/>
    <cellStyle name="표준 93 55" xfId="24858"/>
    <cellStyle name="표준 93 56" xfId="24859"/>
    <cellStyle name="표준 93 57" xfId="24860"/>
    <cellStyle name="표준 93 58" xfId="24861"/>
    <cellStyle name="표준 93 59" xfId="24862"/>
    <cellStyle name="표준 93 6" xfId="24863"/>
    <cellStyle name="표준 93 60" xfId="24864"/>
    <cellStyle name="표준 93 61" xfId="24865"/>
    <cellStyle name="표준 93 62" xfId="24866"/>
    <cellStyle name="표준 93 63" xfId="24867"/>
    <cellStyle name="표준 93 64" xfId="24868"/>
    <cellStyle name="표준 93 65" xfId="24869"/>
    <cellStyle name="표준 93 66" xfId="24870"/>
    <cellStyle name="표준 93 67" xfId="24871"/>
    <cellStyle name="표준 93 68" xfId="24872"/>
    <cellStyle name="표준 93 69" xfId="24873"/>
    <cellStyle name="표준 93 7" xfId="24874"/>
    <cellStyle name="표준 93 70" xfId="24875"/>
    <cellStyle name="표준 93 71" xfId="24876"/>
    <cellStyle name="표준 93 72" xfId="24877"/>
    <cellStyle name="표준 93 73" xfId="24878"/>
    <cellStyle name="표준 93 74" xfId="24879"/>
    <cellStyle name="표준 93 75" xfId="24880"/>
    <cellStyle name="표준 93 76" xfId="24881"/>
    <cellStyle name="표준 93 77" xfId="24882"/>
    <cellStyle name="표준 93 78" xfId="24883"/>
    <cellStyle name="표준 93 79" xfId="24884"/>
    <cellStyle name="표준 93 8" xfId="24885"/>
    <cellStyle name="표준 93 80" xfId="24886"/>
    <cellStyle name="표준 93 81" xfId="24887"/>
    <cellStyle name="표준 93 82" xfId="24888"/>
    <cellStyle name="표준 93 83" xfId="24889"/>
    <cellStyle name="표준 93 84" xfId="24890"/>
    <cellStyle name="표준 93 85" xfId="24891"/>
    <cellStyle name="표준 93 86" xfId="24892"/>
    <cellStyle name="표준 93 87" xfId="24893"/>
    <cellStyle name="표준 93 88" xfId="24894"/>
    <cellStyle name="표준 93 89" xfId="24895"/>
    <cellStyle name="표준 93 9" xfId="24896"/>
    <cellStyle name="표준 93 90" xfId="24897"/>
    <cellStyle name="표준 93 91" xfId="24898"/>
    <cellStyle name="표준 93 92" xfId="24899"/>
    <cellStyle name="표준 93 93" xfId="24900"/>
    <cellStyle name="표준 93 94" xfId="24901"/>
    <cellStyle name="표준 93 95" xfId="24902"/>
    <cellStyle name="표준 93 96" xfId="24903"/>
    <cellStyle name="표준 93 97" xfId="24904"/>
    <cellStyle name="표준 93 98" xfId="24905"/>
    <cellStyle name="표준 93 99" xfId="24906"/>
    <cellStyle name="표준 94" xfId="24907"/>
    <cellStyle name="표준 94 10" xfId="24908"/>
    <cellStyle name="표준 94 100" xfId="24909"/>
    <cellStyle name="표준 94 101" xfId="24910"/>
    <cellStyle name="표준 94 102" xfId="24911"/>
    <cellStyle name="표준 94 103" xfId="24912"/>
    <cellStyle name="표준 94 104" xfId="24913"/>
    <cellStyle name="표준 94 105" xfId="24914"/>
    <cellStyle name="표준 94 106" xfId="24915"/>
    <cellStyle name="표준 94 107" xfId="24916"/>
    <cellStyle name="표준 94 108" xfId="24917"/>
    <cellStyle name="표준 94 109" xfId="24918"/>
    <cellStyle name="표준 94 11" xfId="24919"/>
    <cellStyle name="표준 94 110" xfId="24920"/>
    <cellStyle name="표준 94 111" xfId="24921"/>
    <cellStyle name="표준 94 112" xfId="24922"/>
    <cellStyle name="표준 94 113" xfId="24923"/>
    <cellStyle name="표준 94 114" xfId="24924"/>
    <cellStyle name="표준 94 115" xfId="24925"/>
    <cellStyle name="표준 94 116" xfId="24926"/>
    <cellStyle name="표준 94 117" xfId="24927"/>
    <cellStyle name="표준 94 118" xfId="24928"/>
    <cellStyle name="표준 94 119" xfId="24929"/>
    <cellStyle name="표준 94 12" xfId="24930"/>
    <cellStyle name="표준 94 120" xfId="24931"/>
    <cellStyle name="표준 94 121" xfId="24932"/>
    <cellStyle name="표준 94 122" xfId="24933"/>
    <cellStyle name="표준 94 123" xfId="24934"/>
    <cellStyle name="표준 94 124" xfId="24935"/>
    <cellStyle name="표준 94 125" xfId="24936"/>
    <cellStyle name="표준 94 126" xfId="24937"/>
    <cellStyle name="표준 94 127" xfId="24938"/>
    <cellStyle name="표준 94 128" xfId="24939"/>
    <cellStyle name="표준 94 129" xfId="24940"/>
    <cellStyle name="표준 94 13" xfId="24941"/>
    <cellStyle name="표준 94 130" xfId="24942"/>
    <cellStyle name="표준 94 131" xfId="24943"/>
    <cellStyle name="표준 94 132" xfId="24944"/>
    <cellStyle name="표준 94 133" xfId="24945"/>
    <cellStyle name="표준 94 134" xfId="24946"/>
    <cellStyle name="표준 94 135" xfId="24947"/>
    <cellStyle name="표준 94 136" xfId="24948"/>
    <cellStyle name="표준 94 137" xfId="24949"/>
    <cellStyle name="표준 94 138" xfId="24950"/>
    <cellStyle name="표준 94 139" xfId="24951"/>
    <cellStyle name="표준 94 14" xfId="24952"/>
    <cellStyle name="표준 94 140" xfId="24953"/>
    <cellStyle name="표준 94 141" xfId="24954"/>
    <cellStyle name="표준 94 142" xfId="24955"/>
    <cellStyle name="표준 94 143" xfId="24956"/>
    <cellStyle name="표준 94 144" xfId="24957"/>
    <cellStyle name="표준 94 145" xfId="24958"/>
    <cellStyle name="표준 94 146" xfId="24959"/>
    <cellStyle name="표준 94 147" xfId="24960"/>
    <cellStyle name="표준 94 148" xfId="24961"/>
    <cellStyle name="표준 94 149" xfId="24962"/>
    <cellStyle name="표준 94 15" xfId="24963"/>
    <cellStyle name="표준 94 150" xfId="24964"/>
    <cellStyle name="표준 94 151" xfId="24965"/>
    <cellStyle name="표준 94 152" xfId="24966"/>
    <cellStyle name="표준 94 153" xfId="24967"/>
    <cellStyle name="표준 94 154" xfId="24968"/>
    <cellStyle name="표준 94 155" xfId="24969"/>
    <cellStyle name="표준 94 156" xfId="24970"/>
    <cellStyle name="표준 94 157" xfId="24971"/>
    <cellStyle name="표준 94 158" xfId="24972"/>
    <cellStyle name="표준 94 159" xfId="24973"/>
    <cellStyle name="표준 94 16" xfId="24974"/>
    <cellStyle name="표준 94 160" xfId="24975"/>
    <cellStyle name="표준 94 161" xfId="24976"/>
    <cellStyle name="표준 94 162" xfId="24977"/>
    <cellStyle name="표준 94 163" xfId="24978"/>
    <cellStyle name="표준 94 164" xfId="24979"/>
    <cellStyle name="표준 94 165" xfId="24980"/>
    <cellStyle name="표준 94 166" xfId="24981"/>
    <cellStyle name="표준 94 167" xfId="24982"/>
    <cellStyle name="표준 94 168" xfId="24983"/>
    <cellStyle name="표준 94 169" xfId="24984"/>
    <cellStyle name="표준 94 17" xfId="24985"/>
    <cellStyle name="표준 94 170" xfId="24986"/>
    <cellStyle name="표준 94 171" xfId="24987"/>
    <cellStyle name="표준 94 172" xfId="24988"/>
    <cellStyle name="표준 94 173" xfId="24989"/>
    <cellStyle name="표준 94 174" xfId="24990"/>
    <cellStyle name="표준 94 175" xfId="24991"/>
    <cellStyle name="표준 94 176" xfId="24992"/>
    <cellStyle name="표준 94 177" xfId="24993"/>
    <cellStyle name="표준 94 178" xfId="24994"/>
    <cellStyle name="표준 94 179" xfId="24995"/>
    <cellStyle name="표준 94 18" xfId="24996"/>
    <cellStyle name="표준 94 180" xfId="24997"/>
    <cellStyle name="표준 94 181" xfId="24998"/>
    <cellStyle name="표준 94 182" xfId="24999"/>
    <cellStyle name="표준 94 183" xfId="25000"/>
    <cellStyle name="표준 94 19" xfId="25001"/>
    <cellStyle name="표준 94 2" xfId="25002"/>
    <cellStyle name="표준 94 20" xfId="25003"/>
    <cellStyle name="표준 94 21" xfId="25004"/>
    <cellStyle name="표준 94 22" xfId="25005"/>
    <cellStyle name="표준 94 23" xfId="25006"/>
    <cellStyle name="표준 94 24" xfId="25007"/>
    <cellStyle name="표준 94 25" xfId="25008"/>
    <cellStyle name="표준 94 26" xfId="25009"/>
    <cellStyle name="표준 94 27" xfId="25010"/>
    <cellStyle name="표준 94 28" xfId="25011"/>
    <cellStyle name="표준 94 29" xfId="25012"/>
    <cellStyle name="표준 94 3" xfId="25013"/>
    <cellStyle name="표준 94 30" xfId="25014"/>
    <cellStyle name="표준 94 31" xfId="25015"/>
    <cellStyle name="표준 94 32" xfId="25016"/>
    <cellStyle name="표준 94 33" xfId="25017"/>
    <cellStyle name="표준 94 34" xfId="25018"/>
    <cellStyle name="표준 94 35" xfId="25019"/>
    <cellStyle name="표준 94 36" xfId="25020"/>
    <cellStyle name="표준 94 37" xfId="25021"/>
    <cellStyle name="표준 94 38" xfId="25022"/>
    <cellStyle name="표준 94 39" xfId="25023"/>
    <cellStyle name="표준 94 4" xfId="25024"/>
    <cellStyle name="표준 94 40" xfId="25025"/>
    <cellStyle name="표준 94 41" xfId="25026"/>
    <cellStyle name="표준 94 42" xfId="25027"/>
    <cellStyle name="표준 94 43" xfId="25028"/>
    <cellStyle name="표준 94 44" xfId="25029"/>
    <cellStyle name="표준 94 45" xfId="25030"/>
    <cellStyle name="표준 94 46" xfId="25031"/>
    <cellStyle name="표준 94 47" xfId="25032"/>
    <cellStyle name="표준 94 48" xfId="25033"/>
    <cellStyle name="표준 94 49" xfId="25034"/>
    <cellStyle name="표준 94 5" xfId="25035"/>
    <cellStyle name="표준 94 50" xfId="25036"/>
    <cellStyle name="표준 94 51" xfId="25037"/>
    <cellStyle name="표준 94 52" xfId="25038"/>
    <cellStyle name="표준 94 53" xfId="25039"/>
    <cellStyle name="표준 94 54" xfId="25040"/>
    <cellStyle name="표준 94 55" xfId="25041"/>
    <cellStyle name="표준 94 56" xfId="25042"/>
    <cellStyle name="표준 94 57" xfId="25043"/>
    <cellStyle name="표준 94 58" xfId="25044"/>
    <cellStyle name="표준 94 59" xfId="25045"/>
    <cellStyle name="표준 94 6" xfId="25046"/>
    <cellStyle name="표준 94 60" xfId="25047"/>
    <cellStyle name="표준 94 61" xfId="25048"/>
    <cellStyle name="표준 94 62" xfId="25049"/>
    <cellStyle name="표준 94 63" xfId="25050"/>
    <cellStyle name="표준 94 64" xfId="25051"/>
    <cellStyle name="표준 94 65" xfId="25052"/>
    <cellStyle name="표준 94 66" xfId="25053"/>
    <cellStyle name="표준 94 67" xfId="25054"/>
    <cellStyle name="표준 94 68" xfId="25055"/>
    <cellStyle name="표준 94 69" xfId="25056"/>
    <cellStyle name="표준 94 7" xfId="25057"/>
    <cellStyle name="표준 94 70" xfId="25058"/>
    <cellStyle name="표준 94 71" xfId="25059"/>
    <cellStyle name="표준 94 72" xfId="25060"/>
    <cellStyle name="표준 94 73" xfId="25061"/>
    <cellStyle name="표준 94 74" xfId="25062"/>
    <cellStyle name="표준 94 75" xfId="25063"/>
    <cellStyle name="표준 94 76" xfId="25064"/>
    <cellStyle name="표준 94 77" xfId="25065"/>
    <cellStyle name="표준 94 78" xfId="25066"/>
    <cellStyle name="표준 94 79" xfId="25067"/>
    <cellStyle name="표준 94 8" xfId="25068"/>
    <cellStyle name="표준 94 80" xfId="25069"/>
    <cellStyle name="표준 94 81" xfId="25070"/>
    <cellStyle name="표준 94 82" xfId="25071"/>
    <cellStyle name="표준 94 83" xfId="25072"/>
    <cellStyle name="표준 94 84" xfId="25073"/>
    <cellStyle name="표준 94 85" xfId="25074"/>
    <cellStyle name="표준 94 86" xfId="25075"/>
    <cellStyle name="표준 94 87" xfId="25076"/>
    <cellStyle name="표준 94 88" xfId="25077"/>
    <cellStyle name="표준 94 89" xfId="25078"/>
    <cellStyle name="표준 94 9" xfId="25079"/>
    <cellStyle name="표준 94 90" xfId="25080"/>
    <cellStyle name="표준 94 91" xfId="25081"/>
    <cellStyle name="표준 94 92" xfId="25082"/>
    <cellStyle name="표준 94 93" xfId="25083"/>
    <cellStyle name="표준 94 94" xfId="25084"/>
    <cellStyle name="표준 94 95" xfId="25085"/>
    <cellStyle name="표준 94 96" xfId="25086"/>
    <cellStyle name="표준 94 97" xfId="25087"/>
    <cellStyle name="표준 94 98" xfId="25088"/>
    <cellStyle name="표준 94 99" xfId="25089"/>
    <cellStyle name="표준 95" xfId="25090"/>
    <cellStyle name="표준 95 10" xfId="25091"/>
    <cellStyle name="표준 95 100" xfId="25092"/>
    <cellStyle name="표준 95 101" xfId="25093"/>
    <cellStyle name="표준 95 102" xfId="25094"/>
    <cellStyle name="표준 95 103" xfId="25095"/>
    <cellStyle name="표준 95 104" xfId="25096"/>
    <cellStyle name="표준 95 105" xfId="25097"/>
    <cellStyle name="표준 95 106" xfId="25098"/>
    <cellStyle name="표준 95 107" xfId="25099"/>
    <cellStyle name="표준 95 108" xfId="25100"/>
    <cellStyle name="표준 95 109" xfId="25101"/>
    <cellStyle name="표준 95 11" xfId="25102"/>
    <cellStyle name="표준 95 110" xfId="25103"/>
    <cellStyle name="표준 95 111" xfId="25104"/>
    <cellStyle name="표준 95 112" xfId="25105"/>
    <cellStyle name="표준 95 113" xfId="25106"/>
    <cellStyle name="표준 95 114" xfId="25107"/>
    <cellStyle name="표준 95 115" xfId="25108"/>
    <cellStyle name="표준 95 116" xfId="25109"/>
    <cellStyle name="표준 95 117" xfId="25110"/>
    <cellStyle name="표준 95 118" xfId="25111"/>
    <cellStyle name="표준 95 119" xfId="25112"/>
    <cellStyle name="표준 95 12" xfId="25113"/>
    <cellStyle name="표준 95 120" xfId="25114"/>
    <cellStyle name="표준 95 121" xfId="25115"/>
    <cellStyle name="표준 95 122" xfId="25116"/>
    <cellStyle name="표준 95 123" xfId="25117"/>
    <cellStyle name="표준 95 124" xfId="25118"/>
    <cellStyle name="표준 95 125" xfId="25119"/>
    <cellStyle name="표준 95 126" xfId="25120"/>
    <cellStyle name="표준 95 127" xfId="25121"/>
    <cellStyle name="표준 95 128" xfId="25122"/>
    <cellStyle name="표준 95 129" xfId="25123"/>
    <cellStyle name="표준 95 13" xfId="25124"/>
    <cellStyle name="표준 95 130" xfId="25125"/>
    <cellStyle name="표준 95 131" xfId="25126"/>
    <cellStyle name="표준 95 132" xfId="25127"/>
    <cellStyle name="표준 95 133" xfId="25128"/>
    <cellStyle name="표준 95 134" xfId="25129"/>
    <cellStyle name="표준 95 135" xfId="25130"/>
    <cellStyle name="표준 95 136" xfId="25131"/>
    <cellStyle name="표준 95 137" xfId="25132"/>
    <cellStyle name="표준 95 138" xfId="25133"/>
    <cellStyle name="표준 95 139" xfId="25134"/>
    <cellStyle name="표준 95 14" xfId="25135"/>
    <cellStyle name="표준 95 140" xfId="25136"/>
    <cellStyle name="표준 95 141" xfId="25137"/>
    <cellStyle name="표준 95 142" xfId="25138"/>
    <cellStyle name="표준 95 143" xfId="25139"/>
    <cellStyle name="표준 95 144" xfId="25140"/>
    <cellStyle name="표준 95 145" xfId="25141"/>
    <cellStyle name="표준 95 146" xfId="25142"/>
    <cellStyle name="표준 95 147" xfId="25143"/>
    <cellStyle name="표준 95 148" xfId="25144"/>
    <cellStyle name="표준 95 149" xfId="25145"/>
    <cellStyle name="표준 95 15" xfId="25146"/>
    <cellStyle name="표준 95 150" xfId="25147"/>
    <cellStyle name="표준 95 151" xfId="25148"/>
    <cellStyle name="표준 95 152" xfId="25149"/>
    <cellStyle name="표준 95 153" xfId="25150"/>
    <cellStyle name="표준 95 154" xfId="25151"/>
    <cellStyle name="표준 95 155" xfId="25152"/>
    <cellStyle name="표준 95 156" xfId="25153"/>
    <cellStyle name="표준 95 157" xfId="25154"/>
    <cellStyle name="표준 95 158" xfId="25155"/>
    <cellStyle name="표준 95 159" xfId="25156"/>
    <cellStyle name="표준 95 16" xfId="25157"/>
    <cellStyle name="표준 95 160" xfId="25158"/>
    <cellStyle name="표준 95 161" xfId="25159"/>
    <cellStyle name="표준 95 162" xfId="25160"/>
    <cellStyle name="표준 95 163" xfId="25161"/>
    <cellStyle name="표준 95 164" xfId="25162"/>
    <cellStyle name="표준 95 165" xfId="25163"/>
    <cellStyle name="표준 95 166" xfId="25164"/>
    <cellStyle name="표준 95 167" xfId="25165"/>
    <cellStyle name="표준 95 168" xfId="25166"/>
    <cellStyle name="표준 95 169" xfId="25167"/>
    <cellStyle name="표준 95 17" xfId="25168"/>
    <cellStyle name="표준 95 170" xfId="25169"/>
    <cellStyle name="표준 95 171" xfId="25170"/>
    <cellStyle name="표준 95 172" xfId="25171"/>
    <cellStyle name="표준 95 173" xfId="25172"/>
    <cellStyle name="표준 95 174" xfId="25173"/>
    <cellStyle name="표준 95 175" xfId="25174"/>
    <cellStyle name="표준 95 176" xfId="25175"/>
    <cellStyle name="표준 95 177" xfId="25176"/>
    <cellStyle name="표준 95 178" xfId="25177"/>
    <cellStyle name="표준 95 179" xfId="25178"/>
    <cellStyle name="표준 95 18" xfId="25179"/>
    <cellStyle name="표준 95 180" xfId="25180"/>
    <cellStyle name="표준 95 181" xfId="25181"/>
    <cellStyle name="표준 95 182" xfId="25182"/>
    <cellStyle name="표준 95 183" xfId="25183"/>
    <cellStyle name="표준 95 19" xfId="25184"/>
    <cellStyle name="표준 95 2" xfId="25185"/>
    <cellStyle name="표준 95 20" xfId="25186"/>
    <cellStyle name="표준 95 21" xfId="25187"/>
    <cellStyle name="표준 95 22" xfId="25188"/>
    <cellStyle name="표준 95 23" xfId="25189"/>
    <cellStyle name="표준 95 24" xfId="25190"/>
    <cellStyle name="표준 95 25" xfId="25191"/>
    <cellStyle name="표준 95 26" xfId="25192"/>
    <cellStyle name="표준 95 27" xfId="25193"/>
    <cellStyle name="표준 95 28" xfId="25194"/>
    <cellStyle name="표준 95 29" xfId="25195"/>
    <cellStyle name="표준 95 3" xfId="25196"/>
    <cellStyle name="표준 95 30" xfId="25197"/>
    <cellStyle name="표준 95 31" xfId="25198"/>
    <cellStyle name="표준 95 32" xfId="25199"/>
    <cellStyle name="표준 95 33" xfId="25200"/>
    <cellStyle name="표준 95 34" xfId="25201"/>
    <cellStyle name="표준 95 35" xfId="25202"/>
    <cellStyle name="표준 95 36" xfId="25203"/>
    <cellStyle name="표준 95 37" xfId="25204"/>
    <cellStyle name="표준 95 38" xfId="25205"/>
    <cellStyle name="표준 95 39" xfId="25206"/>
    <cellStyle name="표준 95 4" xfId="25207"/>
    <cellStyle name="표준 95 40" xfId="25208"/>
    <cellStyle name="표준 95 41" xfId="25209"/>
    <cellStyle name="표준 95 42" xfId="25210"/>
    <cellStyle name="표준 95 43" xfId="25211"/>
    <cellStyle name="표준 95 44" xfId="25212"/>
    <cellStyle name="표준 95 45" xfId="25213"/>
    <cellStyle name="표준 95 46" xfId="25214"/>
    <cellStyle name="표준 95 47" xfId="25215"/>
    <cellStyle name="표준 95 48" xfId="25216"/>
    <cellStyle name="표준 95 49" xfId="25217"/>
    <cellStyle name="표준 95 5" xfId="25218"/>
    <cellStyle name="표준 95 50" xfId="25219"/>
    <cellStyle name="표준 95 51" xfId="25220"/>
    <cellStyle name="표준 95 52" xfId="25221"/>
    <cellStyle name="표준 95 53" xfId="25222"/>
    <cellStyle name="표준 95 54" xfId="25223"/>
    <cellStyle name="표준 95 55" xfId="25224"/>
    <cellStyle name="표준 95 56" xfId="25225"/>
    <cellStyle name="표준 95 57" xfId="25226"/>
    <cellStyle name="표준 95 58" xfId="25227"/>
    <cellStyle name="표준 95 59" xfId="25228"/>
    <cellStyle name="표준 95 6" xfId="25229"/>
    <cellStyle name="표준 95 60" xfId="25230"/>
    <cellStyle name="표준 95 61" xfId="25231"/>
    <cellStyle name="표준 95 62" xfId="25232"/>
    <cellStyle name="표준 95 63" xfId="25233"/>
    <cellStyle name="표준 95 64" xfId="25234"/>
    <cellStyle name="표준 95 65" xfId="25235"/>
    <cellStyle name="표준 95 66" xfId="25236"/>
    <cellStyle name="표준 95 67" xfId="25237"/>
    <cellStyle name="표준 95 68" xfId="25238"/>
    <cellStyle name="표준 95 69" xfId="25239"/>
    <cellStyle name="표준 95 7" xfId="25240"/>
    <cellStyle name="표준 95 70" xfId="25241"/>
    <cellStyle name="표준 95 71" xfId="25242"/>
    <cellStyle name="표준 95 72" xfId="25243"/>
    <cellStyle name="표준 95 73" xfId="25244"/>
    <cellStyle name="표준 95 74" xfId="25245"/>
    <cellStyle name="표준 95 75" xfId="25246"/>
    <cellStyle name="표준 95 76" xfId="25247"/>
    <cellStyle name="표준 95 77" xfId="25248"/>
    <cellStyle name="표준 95 78" xfId="25249"/>
    <cellStyle name="표준 95 79" xfId="25250"/>
    <cellStyle name="표준 95 8" xfId="25251"/>
    <cellStyle name="표준 95 80" xfId="25252"/>
    <cellStyle name="표준 95 81" xfId="25253"/>
    <cellStyle name="표준 95 82" xfId="25254"/>
    <cellStyle name="표준 95 83" xfId="25255"/>
    <cellStyle name="표준 95 84" xfId="25256"/>
    <cellStyle name="표준 95 85" xfId="25257"/>
    <cellStyle name="표준 95 86" xfId="25258"/>
    <cellStyle name="표준 95 87" xfId="25259"/>
    <cellStyle name="표준 95 88" xfId="25260"/>
    <cellStyle name="표준 95 89" xfId="25261"/>
    <cellStyle name="표준 95 9" xfId="25262"/>
    <cellStyle name="표준 95 90" xfId="25263"/>
    <cellStyle name="표준 95 91" xfId="25264"/>
    <cellStyle name="표준 95 92" xfId="25265"/>
    <cellStyle name="표준 95 93" xfId="25266"/>
    <cellStyle name="표준 95 94" xfId="25267"/>
    <cellStyle name="표준 95 95" xfId="25268"/>
    <cellStyle name="표준 95 96" xfId="25269"/>
    <cellStyle name="표준 95 97" xfId="25270"/>
    <cellStyle name="표준 95 98" xfId="25271"/>
    <cellStyle name="표준 95 99" xfId="25272"/>
    <cellStyle name="표준 96" xfId="25273"/>
    <cellStyle name="표준 96 10" xfId="25274"/>
    <cellStyle name="표준 96 100" xfId="25275"/>
    <cellStyle name="표준 96 101" xfId="25276"/>
    <cellStyle name="표준 96 102" xfId="25277"/>
    <cellStyle name="표준 96 103" xfId="25278"/>
    <cellStyle name="표준 96 104" xfId="25279"/>
    <cellStyle name="표준 96 105" xfId="25280"/>
    <cellStyle name="표준 96 106" xfId="25281"/>
    <cellStyle name="표준 96 107" xfId="25282"/>
    <cellStyle name="표준 96 108" xfId="25283"/>
    <cellStyle name="표준 96 109" xfId="25284"/>
    <cellStyle name="표준 96 11" xfId="25285"/>
    <cellStyle name="표준 96 110" xfId="25286"/>
    <cellStyle name="표준 96 111" xfId="25287"/>
    <cellStyle name="표준 96 112" xfId="25288"/>
    <cellStyle name="표준 96 113" xfId="25289"/>
    <cellStyle name="표준 96 114" xfId="25290"/>
    <cellStyle name="표준 96 115" xfId="25291"/>
    <cellStyle name="표준 96 116" xfId="25292"/>
    <cellStyle name="표준 96 117" xfId="25293"/>
    <cellStyle name="표준 96 118" xfId="25294"/>
    <cellStyle name="표준 96 119" xfId="25295"/>
    <cellStyle name="표준 96 12" xfId="25296"/>
    <cellStyle name="표준 96 120" xfId="25297"/>
    <cellStyle name="표준 96 121" xfId="25298"/>
    <cellStyle name="표준 96 122" xfId="25299"/>
    <cellStyle name="표준 96 123" xfId="25300"/>
    <cellStyle name="표준 96 124" xfId="25301"/>
    <cellStyle name="표준 96 125" xfId="25302"/>
    <cellStyle name="표준 96 126" xfId="25303"/>
    <cellStyle name="표준 96 127" xfId="25304"/>
    <cellStyle name="표준 96 128" xfId="25305"/>
    <cellStyle name="표준 96 129" xfId="25306"/>
    <cellStyle name="표준 96 13" xfId="25307"/>
    <cellStyle name="표준 96 130" xfId="25308"/>
    <cellStyle name="표준 96 131" xfId="25309"/>
    <cellStyle name="표준 96 132" xfId="25310"/>
    <cellStyle name="표준 96 133" xfId="25311"/>
    <cellStyle name="표준 96 134" xfId="25312"/>
    <cellStyle name="표준 96 135" xfId="25313"/>
    <cellStyle name="표준 96 136" xfId="25314"/>
    <cellStyle name="표준 96 137" xfId="25315"/>
    <cellStyle name="표준 96 138" xfId="25316"/>
    <cellStyle name="표준 96 139" xfId="25317"/>
    <cellStyle name="표준 96 14" xfId="25318"/>
    <cellStyle name="표준 96 140" xfId="25319"/>
    <cellStyle name="표준 96 141" xfId="25320"/>
    <cellStyle name="표준 96 142" xfId="25321"/>
    <cellStyle name="표준 96 143" xfId="25322"/>
    <cellStyle name="표준 96 144" xfId="25323"/>
    <cellStyle name="표준 96 145" xfId="25324"/>
    <cellStyle name="표준 96 146" xfId="25325"/>
    <cellStyle name="표준 96 147" xfId="25326"/>
    <cellStyle name="표준 96 148" xfId="25327"/>
    <cellStyle name="표준 96 149" xfId="25328"/>
    <cellStyle name="표준 96 15" xfId="25329"/>
    <cellStyle name="표준 96 150" xfId="25330"/>
    <cellStyle name="표준 96 151" xfId="25331"/>
    <cellStyle name="표준 96 152" xfId="25332"/>
    <cellStyle name="표준 96 153" xfId="25333"/>
    <cellStyle name="표준 96 154" xfId="25334"/>
    <cellStyle name="표준 96 155" xfId="25335"/>
    <cellStyle name="표준 96 156" xfId="25336"/>
    <cellStyle name="표준 96 157" xfId="25337"/>
    <cellStyle name="표준 96 158" xfId="25338"/>
    <cellStyle name="표준 96 159" xfId="25339"/>
    <cellStyle name="표준 96 16" xfId="25340"/>
    <cellStyle name="표준 96 160" xfId="25341"/>
    <cellStyle name="표준 96 161" xfId="25342"/>
    <cellStyle name="표준 96 162" xfId="25343"/>
    <cellStyle name="표준 96 163" xfId="25344"/>
    <cellStyle name="표준 96 164" xfId="25345"/>
    <cellStyle name="표준 96 165" xfId="25346"/>
    <cellStyle name="표준 96 166" xfId="25347"/>
    <cellStyle name="표준 96 167" xfId="25348"/>
    <cellStyle name="표준 96 168" xfId="25349"/>
    <cellStyle name="표준 96 169" xfId="25350"/>
    <cellStyle name="표준 96 17" xfId="25351"/>
    <cellStyle name="표준 96 170" xfId="25352"/>
    <cellStyle name="표준 96 171" xfId="25353"/>
    <cellStyle name="표준 96 172" xfId="25354"/>
    <cellStyle name="표준 96 173" xfId="25355"/>
    <cellStyle name="표준 96 174" xfId="25356"/>
    <cellStyle name="표준 96 175" xfId="25357"/>
    <cellStyle name="표준 96 176" xfId="25358"/>
    <cellStyle name="표준 96 177" xfId="25359"/>
    <cellStyle name="표준 96 178" xfId="25360"/>
    <cellStyle name="표준 96 179" xfId="25361"/>
    <cellStyle name="표준 96 18" xfId="25362"/>
    <cellStyle name="표준 96 180" xfId="25363"/>
    <cellStyle name="표준 96 181" xfId="25364"/>
    <cellStyle name="표준 96 182" xfId="25365"/>
    <cellStyle name="표준 96 183" xfId="25366"/>
    <cellStyle name="표준 96 19" xfId="25367"/>
    <cellStyle name="표준 96 2" xfId="25368"/>
    <cellStyle name="표준 96 20" xfId="25369"/>
    <cellStyle name="표준 96 21" xfId="25370"/>
    <cellStyle name="표준 96 22" xfId="25371"/>
    <cellStyle name="표준 96 23" xfId="25372"/>
    <cellStyle name="표준 96 24" xfId="25373"/>
    <cellStyle name="표준 96 25" xfId="25374"/>
    <cellStyle name="표준 96 26" xfId="25375"/>
    <cellStyle name="표준 96 27" xfId="25376"/>
    <cellStyle name="표준 96 28" xfId="25377"/>
    <cellStyle name="표준 96 29" xfId="25378"/>
    <cellStyle name="표준 96 3" xfId="25379"/>
    <cellStyle name="표준 96 30" xfId="25380"/>
    <cellStyle name="표준 96 31" xfId="25381"/>
    <cellStyle name="표준 96 32" xfId="25382"/>
    <cellStyle name="표준 96 33" xfId="25383"/>
    <cellStyle name="표준 96 34" xfId="25384"/>
    <cellStyle name="표준 96 35" xfId="25385"/>
    <cellStyle name="표준 96 36" xfId="25386"/>
    <cellStyle name="표준 96 37" xfId="25387"/>
    <cellStyle name="표준 96 38" xfId="25388"/>
    <cellStyle name="표준 96 39" xfId="25389"/>
    <cellStyle name="표준 96 4" xfId="25390"/>
    <cellStyle name="표준 96 40" xfId="25391"/>
    <cellStyle name="표준 96 41" xfId="25392"/>
    <cellStyle name="표준 96 42" xfId="25393"/>
    <cellStyle name="표준 96 43" xfId="25394"/>
    <cellStyle name="표준 96 44" xfId="25395"/>
    <cellStyle name="표준 96 45" xfId="25396"/>
    <cellStyle name="표준 96 46" xfId="25397"/>
    <cellStyle name="표준 96 47" xfId="25398"/>
    <cellStyle name="표준 96 48" xfId="25399"/>
    <cellStyle name="표준 96 49" xfId="25400"/>
    <cellStyle name="표준 96 5" xfId="25401"/>
    <cellStyle name="표준 96 50" xfId="25402"/>
    <cellStyle name="표준 96 51" xfId="25403"/>
    <cellStyle name="표준 96 52" xfId="25404"/>
    <cellStyle name="표준 96 53" xfId="25405"/>
    <cellStyle name="표준 96 54" xfId="25406"/>
    <cellStyle name="표준 96 55" xfId="25407"/>
    <cellStyle name="표준 96 56" xfId="25408"/>
    <cellStyle name="표준 96 57" xfId="25409"/>
    <cellStyle name="표준 96 58" xfId="25410"/>
    <cellStyle name="표준 96 59" xfId="25411"/>
    <cellStyle name="표준 96 6" xfId="25412"/>
    <cellStyle name="표준 96 60" xfId="25413"/>
    <cellStyle name="표준 96 61" xfId="25414"/>
    <cellStyle name="표준 96 62" xfId="25415"/>
    <cellStyle name="표준 96 63" xfId="25416"/>
    <cellStyle name="표준 96 64" xfId="25417"/>
    <cellStyle name="표준 96 65" xfId="25418"/>
    <cellStyle name="표준 96 66" xfId="25419"/>
    <cellStyle name="표준 96 67" xfId="25420"/>
    <cellStyle name="표준 96 68" xfId="25421"/>
    <cellStyle name="표준 96 69" xfId="25422"/>
    <cellStyle name="표준 96 7" xfId="25423"/>
    <cellStyle name="표준 96 70" xfId="25424"/>
    <cellStyle name="표준 96 71" xfId="25425"/>
    <cellStyle name="표준 96 72" xfId="25426"/>
    <cellStyle name="표준 96 73" xfId="25427"/>
    <cellStyle name="표준 96 74" xfId="25428"/>
    <cellStyle name="표준 96 75" xfId="25429"/>
    <cellStyle name="표준 96 76" xfId="25430"/>
    <cellStyle name="표준 96 77" xfId="25431"/>
    <cellStyle name="표준 96 78" xfId="25432"/>
    <cellStyle name="표준 96 79" xfId="25433"/>
    <cellStyle name="표준 96 8" xfId="25434"/>
    <cellStyle name="표준 96 80" xfId="25435"/>
    <cellStyle name="표준 96 81" xfId="25436"/>
    <cellStyle name="표준 96 82" xfId="25437"/>
    <cellStyle name="표준 96 83" xfId="25438"/>
    <cellStyle name="표준 96 84" xfId="25439"/>
    <cellStyle name="표준 96 85" xfId="25440"/>
    <cellStyle name="표준 96 86" xfId="25441"/>
    <cellStyle name="표준 96 87" xfId="25442"/>
    <cellStyle name="표준 96 88" xfId="25443"/>
    <cellStyle name="표준 96 89" xfId="25444"/>
    <cellStyle name="표준 96 9" xfId="25445"/>
    <cellStyle name="표준 96 90" xfId="25446"/>
    <cellStyle name="표준 96 91" xfId="25447"/>
    <cellStyle name="표준 96 92" xfId="25448"/>
    <cellStyle name="표준 96 93" xfId="25449"/>
    <cellStyle name="표준 96 94" xfId="25450"/>
    <cellStyle name="표준 96 95" xfId="25451"/>
    <cellStyle name="표준 96 96" xfId="25452"/>
    <cellStyle name="표준 96 97" xfId="25453"/>
    <cellStyle name="표준 96 98" xfId="25454"/>
    <cellStyle name="표준 96 99" xfId="25455"/>
    <cellStyle name="표준 97" xfId="25456"/>
    <cellStyle name="표준 97 10" xfId="25457"/>
    <cellStyle name="표준 97 100" xfId="25458"/>
    <cellStyle name="표준 97 101" xfId="25459"/>
    <cellStyle name="표준 97 102" xfId="25460"/>
    <cellStyle name="표준 97 103" xfId="25461"/>
    <cellStyle name="표준 97 104" xfId="25462"/>
    <cellStyle name="표준 97 105" xfId="25463"/>
    <cellStyle name="표준 97 106" xfId="25464"/>
    <cellStyle name="표준 97 107" xfId="25465"/>
    <cellStyle name="표준 97 108" xfId="25466"/>
    <cellStyle name="표준 97 109" xfId="25467"/>
    <cellStyle name="표준 97 11" xfId="25468"/>
    <cellStyle name="표준 97 110" xfId="25469"/>
    <cellStyle name="표준 97 111" xfId="25470"/>
    <cellStyle name="표준 97 112" xfId="25471"/>
    <cellStyle name="표준 97 113" xfId="25472"/>
    <cellStyle name="표준 97 114" xfId="25473"/>
    <cellStyle name="표준 97 115" xfId="25474"/>
    <cellStyle name="표준 97 116" xfId="25475"/>
    <cellStyle name="표준 97 117" xfId="25476"/>
    <cellStyle name="표준 97 118" xfId="25477"/>
    <cellStyle name="표준 97 119" xfId="25478"/>
    <cellStyle name="표준 97 12" xfId="25479"/>
    <cellStyle name="표준 97 120" xfId="25480"/>
    <cellStyle name="표준 97 121" xfId="25481"/>
    <cellStyle name="표준 97 122" xfId="25482"/>
    <cellStyle name="표준 97 123" xfId="25483"/>
    <cellStyle name="표준 97 124" xfId="25484"/>
    <cellStyle name="표준 97 125" xfId="25485"/>
    <cellStyle name="표준 97 126" xfId="25486"/>
    <cellStyle name="표준 97 127" xfId="25487"/>
    <cellStyle name="표준 97 128" xfId="25488"/>
    <cellStyle name="표준 97 129" xfId="25489"/>
    <cellStyle name="표준 97 13" xfId="25490"/>
    <cellStyle name="표준 97 130" xfId="25491"/>
    <cellStyle name="표준 97 131" xfId="25492"/>
    <cellStyle name="표준 97 132" xfId="25493"/>
    <cellStyle name="표준 97 133" xfId="25494"/>
    <cellStyle name="표준 97 134" xfId="25495"/>
    <cellStyle name="표준 97 135" xfId="25496"/>
    <cellStyle name="표준 97 136" xfId="25497"/>
    <cellStyle name="표준 97 137" xfId="25498"/>
    <cellStyle name="표준 97 138" xfId="25499"/>
    <cellStyle name="표준 97 139" xfId="25500"/>
    <cellStyle name="표준 97 14" xfId="25501"/>
    <cellStyle name="표준 97 140" xfId="25502"/>
    <cellStyle name="표준 97 141" xfId="25503"/>
    <cellStyle name="표준 97 142" xfId="25504"/>
    <cellStyle name="표준 97 143" xfId="25505"/>
    <cellStyle name="표준 97 144" xfId="25506"/>
    <cellStyle name="표준 97 145" xfId="25507"/>
    <cellStyle name="표준 97 146" xfId="25508"/>
    <cellStyle name="표준 97 147" xfId="25509"/>
    <cellStyle name="표준 97 148" xfId="25510"/>
    <cellStyle name="표준 97 149" xfId="25511"/>
    <cellStyle name="표준 97 15" xfId="25512"/>
    <cellStyle name="표준 97 150" xfId="25513"/>
    <cellStyle name="표준 97 151" xfId="25514"/>
    <cellStyle name="표준 97 152" xfId="25515"/>
    <cellStyle name="표준 97 153" xfId="25516"/>
    <cellStyle name="표준 97 154" xfId="25517"/>
    <cellStyle name="표준 97 155" xfId="25518"/>
    <cellStyle name="표준 97 156" xfId="25519"/>
    <cellStyle name="표준 97 157" xfId="25520"/>
    <cellStyle name="표준 97 158" xfId="25521"/>
    <cellStyle name="표준 97 159" xfId="25522"/>
    <cellStyle name="표준 97 16" xfId="25523"/>
    <cellStyle name="표준 97 160" xfId="25524"/>
    <cellStyle name="표준 97 161" xfId="25525"/>
    <cellStyle name="표준 97 162" xfId="25526"/>
    <cellStyle name="표준 97 163" xfId="25527"/>
    <cellStyle name="표준 97 164" xfId="25528"/>
    <cellStyle name="표준 97 165" xfId="25529"/>
    <cellStyle name="표준 97 166" xfId="25530"/>
    <cellStyle name="표준 97 167" xfId="25531"/>
    <cellStyle name="표준 97 168" xfId="25532"/>
    <cellStyle name="표준 97 169" xfId="25533"/>
    <cellStyle name="표준 97 17" xfId="25534"/>
    <cellStyle name="표준 97 170" xfId="25535"/>
    <cellStyle name="표준 97 171" xfId="25536"/>
    <cellStyle name="표준 97 172" xfId="25537"/>
    <cellStyle name="표준 97 173" xfId="25538"/>
    <cellStyle name="표준 97 174" xfId="25539"/>
    <cellStyle name="표준 97 175" xfId="25540"/>
    <cellStyle name="표준 97 176" xfId="25541"/>
    <cellStyle name="표준 97 177" xfId="25542"/>
    <cellStyle name="표준 97 178" xfId="25543"/>
    <cellStyle name="표준 97 179" xfId="25544"/>
    <cellStyle name="표준 97 18" xfId="25545"/>
    <cellStyle name="표준 97 180" xfId="25546"/>
    <cellStyle name="표준 97 181" xfId="25547"/>
    <cellStyle name="표준 97 182" xfId="25548"/>
    <cellStyle name="표준 97 183" xfId="25549"/>
    <cellStyle name="표준 97 19" xfId="25550"/>
    <cellStyle name="표준 97 2" xfId="25551"/>
    <cellStyle name="표준 97 20" xfId="25552"/>
    <cellStyle name="표준 97 21" xfId="25553"/>
    <cellStyle name="표준 97 22" xfId="25554"/>
    <cellStyle name="표준 97 23" xfId="25555"/>
    <cellStyle name="표준 97 24" xfId="25556"/>
    <cellStyle name="표준 97 25" xfId="25557"/>
    <cellStyle name="표준 97 26" xfId="25558"/>
    <cellStyle name="표준 97 27" xfId="25559"/>
    <cellStyle name="표준 97 28" xfId="25560"/>
    <cellStyle name="표준 97 29" xfId="25561"/>
    <cellStyle name="표준 97 3" xfId="25562"/>
    <cellStyle name="표준 97 30" xfId="25563"/>
    <cellStyle name="표준 97 31" xfId="25564"/>
    <cellStyle name="표준 97 32" xfId="25565"/>
    <cellStyle name="표준 97 33" xfId="25566"/>
    <cellStyle name="표준 97 34" xfId="25567"/>
    <cellStyle name="표준 97 35" xfId="25568"/>
    <cellStyle name="표준 97 36" xfId="25569"/>
    <cellStyle name="표준 97 37" xfId="25570"/>
    <cellStyle name="표준 97 38" xfId="25571"/>
    <cellStyle name="표준 97 39" xfId="25572"/>
    <cellStyle name="표준 97 4" xfId="25573"/>
    <cellStyle name="표준 97 40" xfId="25574"/>
    <cellStyle name="표준 97 41" xfId="25575"/>
    <cellStyle name="표준 97 42" xfId="25576"/>
    <cellStyle name="표준 97 43" xfId="25577"/>
    <cellStyle name="표준 97 44" xfId="25578"/>
    <cellStyle name="표준 97 45" xfId="25579"/>
    <cellStyle name="표준 97 46" xfId="25580"/>
    <cellStyle name="표준 97 47" xfId="25581"/>
    <cellStyle name="표준 97 48" xfId="25582"/>
    <cellStyle name="표준 97 49" xfId="25583"/>
    <cellStyle name="표준 97 5" xfId="25584"/>
    <cellStyle name="표준 97 50" xfId="25585"/>
    <cellStyle name="표준 97 51" xfId="25586"/>
    <cellStyle name="표준 97 52" xfId="25587"/>
    <cellStyle name="표준 97 53" xfId="25588"/>
    <cellStyle name="표준 97 54" xfId="25589"/>
    <cellStyle name="표준 97 55" xfId="25590"/>
    <cellStyle name="표준 97 56" xfId="25591"/>
    <cellStyle name="표준 97 57" xfId="25592"/>
    <cellStyle name="표준 97 58" xfId="25593"/>
    <cellStyle name="표준 97 59" xfId="25594"/>
    <cellStyle name="표준 97 6" xfId="25595"/>
    <cellStyle name="표준 97 60" xfId="25596"/>
    <cellStyle name="표준 97 61" xfId="25597"/>
    <cellStyle name="표준 97 62" xfId="25598"/>
    <cellStyle name="표준 97 63" xfId="25599"/>
    <cellStyle name="표준 97 64" xfId="25600"/>
    <cellStyle name="표준 97 65" xfId="25601"/>
    <cellStyle name="표준 97 66" xfId="25602"/>
    <cellStyle name="표준 97 67" xfId="25603"/>
    <cellStyle name="표준 97 68" xfId="25604"/>
    <cellStyle name="표준 97 69" xfId="25605"/>
    <cellStyle name="표준 97 7" xfId="25606"/>
    <cellStyle name="표준 97 70" xfId="25607"/>
    <cellStyle name="표준 97 71" xfId="25608"/>
    <cellStyle name="표준 97 72" xfId="25609"/>
    <cellStyle name="표준 97 73" xfId="25610"/>
    <cellStyle name="표준 97 74" xfId="25611"/>
    <cellStyle name="표준 97 75" xfId="25612"/>
    <cellStyle name="표준 97 76" xfId="25613"/>
    <cellStyle name="표준 97 77" xfId="25614"/>
    <cellStyle name="표준 97 78" xfId="25615"/>
    <cellStyle name="표준 97 79" xfId="25616"/>
    <cellStyle name="표준 97 8" xfId="25617"/>
    <cellStyle name="표준 97 80" xfId="25618"/>
    <cellStyle name="표준 97 81" xfId="25619"/>
    <cellStyle name="표준 97 82" xfId="25620"/>
    <cellStyle name="표준 97 83" xfId="25621"/>
    <cellStyle name="표준 97 84" xfId="25622"/>
    <cellStyle name="표준 97 85" xfId="25623"/>
    <cellStyle name="표준 97 86" xfId="25624"/>
    <cellStyle name="표준 97 87" xfId="25625"/>
    <cellStyle name="표준 97 88" xfId="25626"/>
    <cellStyle name="표준 97 89" xfId="25627"/>
    <cellStyle name="표준 97 9" xfId="25628"/>
    <cellStyle name="표준 97 90" xfId="25629"/>
    <cellStyle name="표준 97 91" xfId="25630"/>
    <cellStyle name="표준 97 92" xfId="25631"/>
    <cellStyle name="표준 97 93" xfId="25632"/>
    <cellStyle name="표준 97 94" xfId="25633"/>
    <cellStyle name="표준 97 95" xfId="25634"/>
    <cellStyle name="표준 97 96" xfId="25635"/>
    <cellStyle name="표준 97 97" xfId="25636"/>
    <cellStyle name="표준 97 98" xfId="25637"/>
    <cellStyle name="표준 97 99" xfId="25638"/>
    <cellStyle name="표준 98" xfId="25639"/>
    <cellStyle name="표준 98 10" xfId="25640"/>
    <cellStyle name="표준 98 100" xfId="25641"/>
    <cellStyle name="표준 98 101" xfId="25642"/>
    <cellStyle name="표준 98 102" xfId="25643"/>
    <cellStyle name="표준 98 103" xfId="25644"/>
    <cellStyle name="표준 98 104" xfId="25645"/>
    <cellStyle name="표준 98 105" xfId="25646"/>
    <cellStyle name="표준 98 106" xfId="25647"/>
    <cellStyle name="표준 98 107" xfId="25648"/>
    <cellStyle name="표준 98 108" xfId="25649"/>
    <cellStyle name="표준 98 109" xfId="25650"/>
    <cellStyle name="표준 98 11" xfId="25651"/>
    <cellStyle name="표준 98 110" xfId="25652"/>
    <cellStyle name="표준 98 111" xfId="25653"/>
    <cellStyle name="표준 98 112" xfId="25654"/>
    <cellStyle name="표준 98 113" xfId="25655"/>
    <cellStyle name="표준 98 114" xfId="25656"/>
    <cellStyle name="표준 98 115" xfId="25657"/>
    <cellStyle name="표준 98 116" xfId="25658"/>
    <cellStyle name="표준 98 117" xfId="25659"/>
    <cellStyle name="표준 98 118" xfId="25660"/>
    <cellStyle name="표준 98 119" xfId="25661"/>
    <cellStyle name="표준 98 12" xfId="25662"/>
    <cellStyle name="표준 98 120" xfId="25663"/>
    <cellStyle name="표준 98 121" xfId="25664"/>
    <cellStyle name="표준 98 122" xfId="25665"/>
    <cellStyle name="표준 98 123" xfId="25666"/>
    <cellStyle name="표준 98 124" xfId="25667"/>
    <cellStyle name="표준 98 125" xfId="25668"/>
    <cellStyle name="표준 98 126" xfId="25669"/>
    <cellStyle name="표준 98 127" xfId="25670"/>
    <cellStyle name="표준 98 128" xfId="25671"/>
    <cellStyle name="표준 98 129" xfId="25672"/>
    <cellStyle name="표준 98 13" xfId="25673"/>
    <cellStyle name="표준 98 130" xfId="25674"/>
    <cellStyle name="표준 98 131" xfId="25675"/>
    <cellStyle name="표준 98 132" xfId="25676"/>
    <cellStyle name="표준 98 133" xfId="25677"/>
    <cellStyle name="표준 98 134" xfId="25678"/>
    <cellStyle name="표준 98 135" xfId="25679"/>
    <cellStyle name="표준 98 136" xfId="25680"/>
    <cellStyle name="표준 98 137" xfId="25681"/>
    <cellStyle name="표준 98 138" xfId="25682"/>
    <cellStyle name="표준 98 139" xfId="25683"/>
    <cellStyle name="표준 98 14" xfId="25684"/>
    <cellStyle name="표준 98 140" xfId="25685"/>
    <cellStyle name="표준 98 141" xfId="25686"/>
    <cellStyle name="표준 98 142" xfId="25687"/>
    <cellStyle name="표준 98 143" xfId="25688"/>
    <cellStyle name="표준 98 144" xfId="25689"/>
    <cellStyle name="표준 98 145" xfId="25690"/>
    <cellStyle name="표준 98 146" xfId="25691"/>
    <cellStyle name="표준 98 147" xfId="25692"/>
    <cellStyle name="표준 98 148" xfId="25693"/>
    <cellStyle name="표준 98 149" xfId="25694"/>
    <cellStyle name="표준 98 15" xfId="25695"/>
    <cellStyle name="표준 98 150" xfId="25696"/>
    <cellStyle name="표준 98 151" xfId="25697"/>
    <cellStyle name="표준 98 152" xfId="25698"/>
    <cellStyle name="표준 98 153" xfId="25699"/>
    <cellStyle name="표준 98 154" xfId="25700"/>
    <cellStyle name="표준 98 155" xfId="25701"/>
    <cellStyle name="표준 98 156" xfId="25702"/>
    <cellStyle name="표준 98 157" xfId="25703"/>
    <cellStyle name="표준 98 158" xfId="25704"/>
    <cellStyle name="표준 98 159" xfId="25705"/>
    <cellStyle name="표준 98 16" xfId="25706"/>
    <cellStyle name="표준 98 160" xfId="25707"/>
    <cellStyle name="표준 98 161" xfId="25708"/>
    <cellStyle name="표준 98 162" xfId="25709"/>
    <cellStyle name="표준 98 163" xfId="25710"/>
    <cellStyle name="표준 98 164" xfId="25711"/>
    <cellStyle name="표준 98 165" xfId="25712"/>
    <cellStyle name="표준 98 166" xfId="25713"/>
    <cellStyle name="표준 98 167" xfId="25714"/>
    <cellStyle name="표준 98 168" xfId="25715"/>
    <cellStyle name="표준 98 169" xfId="25716"/>
    <cellStyle name="표준 98 17" xfId="25717"/>
    <cellStyle name="표준 98 170" xfId="25718"/>
    <cellStyle name="표준 98 171" xfId="25719"/>
    <cellStyle name="표준 98 172" xfId="25720"/>
    <cellStyle name="표준 98 173" xfId="25721"/>
    <cellStyle name="표준 98 174" xfId="25722"/>
    <cellStyle name="표준 98 175" xfId="25723"/>
    <cellStyle name="표준 98 176" xfId="25724"/>
    <cellStyle name="표준 98 177" xfId="25725"/>
    <cellStyle name="표준 98 178" xfId="25726"/>
    <cellStyle name="표준 98 179" xfId="25727"/>
    <cellStyle name="표준 98 18" xfId="25728"/>
    <cellStyle name="표준 98 180" xfId="25729"/>
    <cellStyle name="표준 98 181" xfId="25730"/>
    <cellStyle name="표준 98 182" xfId="25731"/>
    <cellStyle name="표준 98 183" xfId="25732"/>
    <cellStyle name="표준 98 19" xfId="25733"/>
    <cellStyle name="표준 98 2" xfId="25734"/>
    <cellStyle name="표준 98 20" xfId="25735"/>
    <cellStyle name="표준 98 21" xfId="25736"/>
    <cellStyle name="표준 98 22" xfId="25737"/>
    <cellStyle name="표준 98 23" xfId="25738"/>
    <cellStyle name="표준 98 24" xfId="25739"/>
    <cellStyle name="표준 98 25" xfId="25740"/>
    <cellStyle name="표준 98 26" xfId="25741"/>
    <cellStyle name="표준 98 27" xfId="25742"/>
    <cellStyle name="표준 98 28" xfId="25743"/>
    <cellStyle name="표준 98 29" xfId="25744"/>
    <cellStyle name="표준 98 3" xfId="25745"/>
    <cellStyle name="표준 98 30" xfId="25746"/>
    <cellStyle name="표준 98 31" xfId="25747"/>
    <cellStyle name="표준 98 32" xfId="25748"/>
    <cellStyle name="표준 98 33" xfId="25749"/>
    <cellStyle name="표준 98 34" xfId="25750"/>
    <cellStyle name="표준 98 35" xfId="25751"/>
    <cellStyle name="표준 98 36" xfId="25752"/>
    <cellStyle name="표준 98 37" xfId="25753"/>
    <cellStyle name="표준 98 38" xfId="25754"/>
    <cellStyle name="표준 98 39" xfId="25755"/>
    <cellStyle name="표준 98 4" xfId="25756"/>
    <cellStyle name="표준 98 40" xfId="25757"/>
    <cellStyle name="표준 98 41" xfId="25758"/>
    <cellStyle name="표준 98 42" xfId="25759"/>
    <cellStyle name="표준 98 43" xfId="25760"/>
    <cellStyle name="표준 98 44" xfId="25761"/>
    <cellStyle name="표준 98 45" xfId="25762"/>
    <cellStyle name="표준 98 46" xfId="25763"/>
    <cellStyle name="표준 98 47" xfId="25764"/>
    <cellStyle name="표준 98 48" xfId="25765"/>
    <cellStyle name="표준 98 49" xfId="25766"/>
    <cellStyle name="표준 98 5" xfId="25767"/>
    <cellStyle name="표준 98 50" xfId="25768"/>
    <cellStyle name="표준 98 51" xfId="25769"/>
    <cellStyle name="표준 98 52" xfId="25770"/>
    <cellStyle name="표준 98 53" xfId="25771"/>
    <cellStyle name="표준 98 54" xfId="25772"/>
    <cellStyle name="표준 98 55" xfId="25773"/>
    <cellStyle name="표준 98 56" xfId="25774"/>
    <cellStyle name="표준 98 57" xfId="25775"/>
    <cellStyle name="표준 98 58" xfId="25776"/>
    <cellStyle name="표준 98 59" xfId="25777"/>
    <cellStyle name="표준 98 6" xfId="25778"/>
    <cellStyle name="표준 98 60" xfId="25779"/>
    <cellStyle name="표준 98 61" xfId="25780"/>
    <cellStyle name="표준 98 62" xfId="25781"/>
    <cellStyle name="표준 98 63" xfId="25782"/>
    <cellStyle name="표준 98 64" xfId="25783"/>
    <cellStyle name="표준 98 65" xfId="25784"/>
    <cellStyle name="표준 98 66" xfId="25785"/>
    <cellStyle name="표준 98 67" xfId="25786"/>
    <cellStyle name="표준 98 68" xfId="25787"/>
    <cellStyle name="표준 98 69" xfId="25788"/>
    <cellStyle name="표준 98 7" xfId="25789"/>
    <cellStyle name="표준 98 70" xfId="25790"/>
    <cellStyle name="표준 98 71" xfId="25791"/>
    <cellStyle name="표준 98 72" xfId="25792"/>
    <cellStyle name="표준 98 73" xfId="25793"/>
    <cellStyle name="표준 98 74" xfId="25794"/>
    <cellStyle name="표준 98 75" xfId="25795"/>
    <cellStyle name="표준 98 76" xfId="25796"/>
    <cellStyle name="표준 98 77" xfId="25797"/>
    <cellStyle name="표준 98 78" xfId="25798"/>
    <cellStyle name="표준 98 79" xfId="25799"/>
    <cellStyle name="표준 98 8" xfId="25800"/>
    <cellStyle name="표준 98 80" xfId="25801"/>
    <cellStyle name="표준 98 81" xfId="25802"/>
    <cellStyle name="표준 98 82" xfId="25803"/>
    <cellStyle name="표준 98 83" xfId="25804"/>
    <cellStyle name="표준 98 84" xfId="25805"/>
    <cellStyle name="표준 98 85" xfId="25806"/>
    <cellStyle name="표준 98 86" xfId="25807"/>
    <cellStyle name="표준 98 87" xfId="25808"/>
    <cellStyle name="표준 98 88" xfId="25809"/>
    <cellStyle name="표준 98 89" xfId="25810"/>
    <cellStyle name="표준 98 9" xfId="25811"/>
    <cellStyle name="표준 98 90" xfId="25812"/>
    <cellStyle name="표준 98 91" xfId="25813"/>
    <cellStyle name="표준 98 92" xfId="25814"/>
    <cellStyle name="표준 98 93" xfId="25815"/>
    <cellStyle name="표준 98 94" xfId="25816"/>
    <cellStyle name="표준 98 95" xfId="25817"/>
    <cellStyle name="표준 98 96" xfId="25818"/>
    <cellStyle name="표준 98 97" xfId="25819"/>
    <cellStyle name="표준 98 98" xfId="25820"/>
    <cellStyle name="표준 98 99" xfId="25821"/>
    <cellStyle name="표준 99" xfId="25822"/>
    <cellStyle name="표준 99 10" xfId="25823"/>
    <cellStyle name="표준 99 100" xfId="25824"/>
    <cellStyle name="표준 99 101" xfId="25825"/>
    <cellStyle name="표준 99 102" xfId="25826"/>
    <cellStyle name="표준 99 103" xfId="25827"/>
    <cellStyle name="표준 99 104" xfId="25828"/>
    <cellStyle name="표준 99 105" xfId="25829"/>
    <cellStyle name="표준 99 106" xfId="25830"/>
    <cellStyle name="표준 99 107" xfId="25831"/>
    <cellStyle name="표준 99 108" xfId="25832"/>
    <cellStyle name="표준 99 109" xfId="25833"/>
    <cellStyle name="표준 99 11" xfId="25834"/>
    <cellStyle name="표준 99 110" xfId="25835"/>
    <cellStyle name="표준 99 111" xfId="25836"/>
    <cellStyle name="표준 99 112" xfId="25837"/>
    <cellStyle name="표준 99 113" xfId="25838"/>
    <cellStyle name="표준 99 114" xfId="25839"/>
    <cellStyle name="표준 99 115" xfId="25840"/>
    <cellStyle name="표준 99 116" xfId="25841"/>
    <cellStyle name="표준 99 117" xfId="25842"/>
    <cellStyle name="표준 99 118" xfId="25843"/>
    <cellStyle name="표준 99 119" xfId="25844"/>
    <cellStyle name="표준 99 12" xfId="25845"/>
    <cellStyle name="표준 99 120" xfId="25846"/>
    <cellStyle name="표준 99 121" xfId="25847"/>
    <cellStyle name="표준 99 122" xfId="25848"/>
    <cellStyle name="표준 99 123" xfId="25849"/>
    <cellStyle name="표준 99 124" xfId="25850"/>
    <cellStyle name="표준 99 125" xfId="25851"/>
    <cellStyle name="표준 99 126" xfId="25852"/>
    <cellStyle name="표준 99 127" xfId="25853"/>
    <cellStyle name="표준 99 128" xfId="25854"/>
    <cellStyle name="표준 99 129" xfId="25855"/>
    <cellStyle name="표준 99 13" xfId="25856"/>
    <cellStyle name="표준 99 130" xfId="25857"/>
    <cellStyle name="표준 99 131" xfId="25858"/>
    <cellStyle name="표준 99 132" xfId="25859"/>
    <cellStyle name="표준 99 133" xfId="25860"/>
    <cellStyle name="표준 99 134" xfId="25861"/>
    <cellStyle name="표준 99 135" xfId="25862"/>
    <cellStyle name="표준 99 136" xfId="25863"/>
    <cellStyle name="표준 99 137" xfId="25864"/>
    <cellStyle name="표준 99 138" xfId="25865"/>
    <cellStyle name="표준 99 139" xfId="25866"/>
    <cellStyle name="표준 99 14" xfId="25867"/>
    <cellStyle name="표준 99 140" xfId="25868"/>
    <cellStyle name="표준 99 141" xfId="25869"/>
    <cellStyle name="표준 99 142" xfId="25870"/>
    <cellStyle name="표준 99 143" xfId="25871"/>
    <cellStyle name="표준 99 144" xfId="25872"/>
    <cellStyle name="표준 99 145" xfId="25873"/>
    <cellStyle name="표준 99 146" xfId="25874"/>
    <cellStyle name="표준 99 147" xfId="25875"/>
    <cellStyle name="표준 99 148" xfId="25876"/>
    <cellStyle name="표준 99 149" xfId="25877"/>
    <cellStyle name="표준 99 15" xfId="25878"/>
    <cellStyle name="표준 99 150" xfId="25879"/>
    <cellStyle name="표준 99 151" xfId="25880"/>
    <cellStyle name="표준 99 152" xfId="25881"/>
    <cellStyle name="표준 99 153" xfId="25882"/>
    <cellStyle name="표준 99 154" xfId="25883"/>
    <cellStyle name="표준 99 155" xfId="25884"/>
    <cellStyle name="표준 99 156" xfId="25885"/>
    <cellStyle name="표준 99 157" xfId="25886"/>
    <cellStyle name="표준 99 158" xfId="25887"/>
    <cellStyle name="표준 99 159" xfId="25888"/>
    <cellStyle name="표준 99 16" xfId="25889"/>
    <cellStyle name="표준 99 160" xfId="25890"/>
    <cellStyle name="표준 99 161" xfId="25891"/>
    <cellStyle name="표준 99 162" xfId="25892"/>
    <cellStyle name="표준 99 163" xfId="25893"/>
    <cellStyle name="표준 99 164" xfId="25894"/>
    <cellStyle name="표준 99 165" xfId="25895"/>
    <cellStyle name="표준 99 166" xfId="25896"/>
    <cellStyle name="표준 99 167" xfId="25897"/>
    <cellStyle name="표준 99 168" xfId="25898"/>
    <cellStyle name="표준 99 169" xfId="25899"/>
    <cellStyle name="표준 99 17" xfId="25900"/>
    <cellStyle name="표준 99 170" xfId="25901"/>
    <cellStyle name="표준 99 171" xfId="25902"/>
    <cellStyle name="표준 99 172" xfId="25903"/>
    <cellStyle name="표준 99 173" xfId="25904"/>
    <cellStyle name="표준 99 174" xfId="25905"/>
    <cellStyle name="표준 99 175" xfId="25906"/>
    <cellStyle name="표준 99 176" xfId="25907"/>
    <cellStyle name="표준 99 177" xfId="25908"/>
    <cellStyle name="표준 99 178" xfId="25909"/>
    <cellStyle name="표준 99 179" xfId="25910"/>
    <cellStyle name="표준 99 18" xfId="25911"/>
    <cellStyle name="표준 99 180" xfId="25912"/>
    <cellStyle name="표준 99 181" xfId="25913"/>
    <cellStyle name="표준 99 182" xfId="25914"/>
    <cellStyle name="표준 99 183" xfId="25915"/>
    <cellStyle name="표준 99 19" xfId="25916"/>
    <cellStyle name="표준 99 2" xfId="25917"/>
    <cellStyle name="표준 99 20" xfId="25918"/>
    <cellStyle name="표준 99 21" xfId="25919"/>
    <cellStyle name="표준 99 22" xfId="25920"/>
    <cellStyle name="표준 99 23" xfId="25921"/>
    <cellStyle name="표준 99 24" xfId="25922"/>
    <cellStyle name="표준 99 25" xfId="25923"/>
    <cellStyle name="표준 99 26" xfId="25924"/>
    <cellStyle name="표준 99 27" xfId="25925"/>
    <cellStyle name="표준 99 28" xfId="25926"/>
    <cellStyle name="표준 99 29" xfId="25927"/>
    <cellStyle name="표준 99 3" xfId="25928"/>
    <cellStyle name="표준 99 30" xfId="25929"/>
    <cellStyle name="표준 99 31" xfId="25930"/>
    <cellStyle name="표준 99 32" xfId="25931"/>
    <cellStyle name="표준 99 33" xfId="25932"/>
    <cellStyle name="표준 99 34" xfId="25933"/>
    <cellStyle name="표준 99 35" xfId="25934"/>
    <cellStyle name="표준 99 36" xfId="25935"/>
    <cellStyle name="표준 99 37" xfId="25936"/>
    <cellStyle name="표준 99 38" xfId="25937"/>
    <cellStyle name="표준 99 39" xfId="25938"/>
    <cellStyle name="표준 99 4" xfId="25939"/>
    <cellStyle name="표준 99 40" xfId="25940"/>
    <cellStyle name="표준 99 41" xfId="25941"/>
    <cellStyle name="표준 99 42" xfId="25942"/>
    <cellStyle name="표준 99 43" xfId="25943"/>
    <cellStyle name="표준 99 44" xfId="25944"/>
    <cellStyle name="표준 99 45" xfId="25945"/>
    <cellStyle name="표준 99 46" xfId="25946"/>
    <cellStyle name="표준 99 47" xfId="25947"/>
    <cellStyle name="표준 99 48" xfId="25948"/>
    <cellStyle name="표준 99 49" xfId="25949"/>
    <cellStyle name="표준 99 5" xfId="25950"/>
    <cellStyle name="표준 99 50" xfId="25951"/>
    <cellStyle name="표준 99 51" xfId="25952"/>
    <cellStyle name="표준 99 52" xfId="25953"/>
    <cellStyle name="표준 99 53" xfId="25954"/>
    <cellStyle name="표준 99 54" xfId="25955"/>
    <cellStyle name="표준 99 55" xfId="25956"/>
    <cellStyle name="표준 99 56" xfId="25957"/>
    <cellStyle name="표준 99 57" xfId="25958"/>
    <cellStyle name="표준 99 58" xfId="25959"/>
    <cellStyle name="표준 99 59" xfId="25960"/>
    <cellStyle name="표준 99 6" xfId="25961"/>
    <cellStyle name="표준 99 60" xfId="25962"/>
    <cellStyle name="표준 99 61" xfId="25963"/>
    <cellStyle name="표준 99 62" xfId="25964"/>
    <cellStyle name="표준 99 63" xfId="25965"/>
    <cellStyle name="표준 99 64" xfId="25966"/>
    <cellStyle name="표준 99 65" xfId="25967"/>
    <cellStyle name="표준 99 66" xfId="25968"/>
    <cellStyle name="표준 99 67" xfId="25969"/>
    <cellStyle name="표준 99 68" xfId="25970"/>
    <cellStyle name="표준 99 69" xfId="25971"/>
    <cellStyle name="표준 99 7" xfId="25972"/>
    <cellStyle name="표준 99 70" xfId="25973"/>
    <cellStyle name="표준 99 71" xfId="25974"/>
    <cellStyle name="표준 99 72" xfId="25975"/>
    <cellStyle name="표준 99 73" xfId="25976"/>
    <cellStyle name="표준 99 74" xfId="25977"/>
    <cellStyle name="표준 99 75" xfId="25978"/>
    <cellStyle name="표준 99 76" xfId="25979"/>
    <cellStyle name="표준 99 77" xfId="25980"/>
    <cellStyle name="표준 99 78" xfId="25981"/>
    <cellStyle name="표준 99 79" xfId="25982"/>
    <cellStyle name="표준 99 8" xfId="25983"/>
    <cellStyle name="표준 99 80" xfId="25984"/>
    <cellStyle name="표준 99 81" xfId="25985"/>
    <cellStyle name="표준 99 82" xfId="25986"/>
    <cellStyle name="표준 99 83" xfId="25987"/>
    <cellStyle name="표준 99 84" xfId="25988"/>
    <cellStyle name="표준 99 85" xfId="25989"/>
    <cellStyle name="표준 99 86" xfId="25990"/>
    <cellStyle name="표준 99 87" xfId="25991"/>
    <cellStyle name="표준 99 88" xfId="25992"/>
    <cellStyle name="표준 99 89" xfId="25993"/>
    <cellStyle name="표준 99 9" xfId="25994"/>
    <cellStyle name="표준 99 90" xfId="25995"/>
    <cellStyle name="표준 99 91" xfId="25996"/>
    <cellStyle name="표준 99 92" xfId="25997"/>
    <cellStyle name="표준 99 93" xfId="25998"/>
    <cellStyle name="표준 99 94" xfId="25999"/>
    <cellStyle name="표준 99 95" xfId="26000"/>
    <cellStyle name="표준 99 96" xfId="26001"/>
    <cellStyle name="표준 99 97" xfId="26002"/>
    <cellStyle name="표준 99 98" xfId="26003"/>
    <cellStyle name="표준 99 99" xfId="26004"/>
    <cellStyle name="표준_동~광 사업실시(최종서류4(1). 세목조서)-0422_세목조서" xfId="26327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CC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externalLink" Target="externalLinks/externalLink9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5" Type="http://schemas.openxmlformats.org/officeDocument/2006/relationships/externalLink" Target="externalLinks/externalLink2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7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5804;&#54840;\23%20&#50872;&#49328;~&#54252;&#54637;\Documents%20and%20Settings\Owner.SAMSUNG-JAFQ90J\&#48148;&#53461;%20&#54868;&#47732;\&#46041;&#54644;&#49440;14&#44277;&#44396;&#50857;&#51648;&#51312;&#49436;_061204(&#51204;&#52404;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1500244\Downloads\&#50896;&#48376;\&#47732;&#51201;&#50857;\&#49436;&#54644;&#49440;10&#44277;&#44396;%20&#50857;&#51648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0689;&#51088;\&#51089;&#50629;\&#50976;&#49888;&#53076;&#54140;&#47112;&#51060;&#49496;\&#44221;&#51204;&#49440;&#51228;1&#44277;&#44396;\&#50857;&#51648;&#48143;&#51648;&#51109;&#47932;\Doc\&#50857;&#51648;&#51312;&#49436;_&#44221;&#51204;&#49440;1&#44277;&#44396;_1&#52264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5804;&#54840;\23%20&#50872;&#49328;~&#54252;&#54637;\Documents%20and%20Settings\&#49688;&#55148;\My%20Documents\&#45348;&#51060;&#53944;&#50728;%20&#48155;&#51008;%20&#54028;&#51068;\14&#44277;&#44396;&#51312;&#49436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00_2011&#45380;&#50857;&#50669;&#44288;&#47144;\13-&#50896;&#51452;&#44053;&#47497;5&#44277;&#44396;\1021\&#50857;&#51648;&#44288;&#47144;(110914)\&#50857;&#51648;&#48320;&#44221;&#52628;&#44032;\&#47732;&#50728;&#47532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45824;&#44540;\09&#46041;&#54644;&#49440;(&#54252;&#54637;~&#49340;&#52377;)\09&#46041;&#54644;&#49440;(&#54252;&#54637;~&#49340;&#52377;)\&#51077;&#49688;\09%20&#52397;&#49437;(14&#44277;&#44396;)\1228-&#50857;&#51648;\&#46041;&#54644;&#49440;14&#44277;&#44396;&#50857;&#51648;&#51312;&#49436;_061212(&#49688;&#49324;&#50857;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5804;&#54840;\23%20&#50872;&#49328;~&#54252;&#54637;\&#9733;&#44277;&#49324;&#48324;\&#54840;&#45224;&#44256;&#49549;&#52384;&#46020;\&#51312;&#49436;\&#53664;&#51648;&#49464;&#47785;&#51312;&#49436;_081211\03_&#53664;&#51648;&#49464;&#47785;&#51312;&#49436;(&#44592;&#51316;%20&#49368;&#54540;)\&#54840;&#45224;&#44256;&#52384;1&#44277;&#44396;_&#53664;&#51648;&#49464;&#47785;&#51312;&#49436;_1107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00_2011&#45380;&#50857;&#50669;&#44288;&#47144;\13-&#50896;&#51452;&#44053;&#47497;5&#44277;&#44396;\1021\&#50857;&#51648;&#44288;&#47144;(110914)\&#50857;&#51648;&#48320;&#44221;&#52628;&#44032;\&#51116;&#49328;&#47532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00_2011&#45380;&#50857;&#50669;&#44288;&#47144;\13-&#50896;&#51452;&#44053;&#47497;5&#44277;&#44396;\1021\&#50857;&#51648;&#44288;&#47144;(110914)\&#50857;&#51648;&#48320;&#44221;&#52628;&#44032;\&#51652;&#51312;&#4753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정거장"/>
      <sheetName val="부구"/>
      <sheetName val="나곡"/>
      <sheetName val="검성"/>
      <sheetName val="월천"/>
      <sheetName val="표지"/>
      <sheetName val="수사용_총괄"/>
      <sheetName val="수_집계"/>
      <sheetName val="수_정거장"/>
      <sheetName val="수_부구"/>
      <sheetName val="수_나곡"/>
      <sheetName val="수_검성"/>
      <sheetName val="수_월천"/>
      <sheetName val="사_집계"/>
      <sheetName val="사_부구"/>
      <sheetName val="사_나곡"/>
      <sheetName val="사_검성"/>
      <sheetName val="사_월천"/>
      <sheetName val="전_총괄"/>
      <sheetName val="전_집계"/>
      <sheetName val="전_정거장"/>
      <sheetName val="전_부구"/>
      <sheetName val="전_나곡"/>
      <sheetName val="전_월천"/>
      <sheetName val="귀속이관_총괄"/>
      <sheetName val="귀_집계"/>
      <sheetName val="귀_정거장"/>
      <sheetName val="귀_부구"/>
      <sheetName val="귀_나곡"/>
      <sheetName val="귀_월천"/>
      <sheetName val="이_집계"/>
      <sheetName val="이_정거장"/>
      <sheetName val="이_부구"/>
      <sheetName val="이_나곡"/>
      <sheetName val="이_월천"/>
      <sheetName val="공_총괄"/>
      <sheetName val="공(수)_집계"/>
      <sheetName val="공(수)_정거장"/>
      <sheetName val="공(수)_부구"/>
      <sheetName val="공(수)_나곡"/>
      <sheetName val="공(수)_검성"/>
      <sheetName val="공(수)_월천"/>
      <sheetName val="공(사)_집계"/>
      <sheetName val="공(사)_부구"/>
      <sheetName val="공(사)_나곡"/>
      <sheetName val="공(사)_검성"/>
      <sheetName val="공(사)_월천"/>
    </sheetNames>
    <sheetDataSet>
      <sheetData sheetId="0" refreshError="1">
        <row r="1">
          <cell r="F1" t="str">
            <v>경상북도 울진군 북면 (북면정거장)</v>
          </cell>
        </row>
        <row r="2">
          <cell r="A2" t="str">
            <v>index01</v>
          </cell>
          <cell r="B2" t="str">
            <v>index02</v>
          </cell>
          <cell r="C2" t="str">
            <v>index03</v>
          </cell>
          <cell r="D2" t="str">
            <v>index04</v>
          </cell>
          <cell r="E2" t="str">
            <v>index05</v>
          </cell>
          <cell r="F2" t="str">
            <v>일련번호</v>
          </cell>
          <cell r="G2" t="str">
            <v>소재지</v>
          </cell>
          <cell r="H2" t="str">
            <v>지번</v>
          </cell>
          <cell r="I2" t="str">
            <v>지목</v>
          </cell>
          <cell r="J2" t="str">
            <v>면적</v>
          </cell>
          <cell r="O2" t="str">
            <v>소유자</v>
          </cell>
          <cell r="Q2" t="str">
            <v>소유권이외의 권리</v>
          </cell>
          <cell r="T2" t="str">
            <v>공지시가</v>
          </cell>
          <cell r="U2" t="str">
            <v>용지비</v>
          </cell>
          <cell r="V2" t="str">
            <v>비고</v>
          </cell>
          <cell r="W2" t="str">
            <v>실 편입면적</v>
          </cell>
        </row>
        <row r="3">
          <cell r="J3" t="str">
            <v>공  부</v>
          </cell>
          <cell r="K3" t="str">
            <v>편입면적</v>
          </cell>
          <cell r="W3" t="str">
            <v>수용</v>
          </cell>
          <cell r="Y3" t="str">
            <v>사용</v>
          </cell>
          <cell r="AA3" t="str">
            <v>무상귀속관련</v>
          </cell>
          <cell r="AE3" t="str">
            <v>수용</v>
          </cell>
          <cell r="AG3" t="str">
            <v>사용</v>
          </cell>
          <cell r="AI3" t="str">
            <v>전필지</v>
          </cell>
          <cell r="AK3" t="str">
            <v>귀속</v>
          </cell>
          <cell r="AM3" t="str">
            <v>이관</v>
          </cell>
        </row>
        <row r="4">
          <cell r="K4" t="str">
            <v>수용</v>
          </cell>
          <cell r="L4" t="str">
            <v>사용</v>
          </cell>
          <cell r="M4" t="str">
            <v>무상귀속관련</v>
          </cell>
          <cell r="O4" t="str">
            <v>주  소</v>
          </cell>
          <cell r="P4" t="str">
            <v>성  명</v>
          </cell>
          <cell r="Q4" t="str">
            <v>종  류</v>
          </cell>
          <cell r="R4" t="str">
            <v>주  소</v>
          </cell>
          <cell r="S4" t="str">
            <v>성   명</v>
          </cell>
          <cell r="U4" t="str">
            <v>(공지시가*1.766배)</v>
          </cell>
          <cell r="AA4" t="str">
            <v>대체귀속</v>
          </cell>
          <cell r="AC4" t="str">
            <v>대체이관</v>
          </cell>
        </row>
        <row r="5">
          <cell r="M5" t="str">
            <v>대체귀속</v>
          </cell>
          <cell r="N5" t="str">
            <v>대체이관</v>
          </cell>
          <cell r="W5" t="str">
            <v>실편입</v>
          </cell>
          <cell r="X5" t="str">
            <v>공부</v>
          </cell>
          <cell r="Y5" t="str">
            <v>실편입</v>
          </cell>
          <cell r="Z5" t="str">
            <v>공부</v>
          </cell>
          <cell r="AA5" t="str">
            <v>실편입</v>
          </cell>
          <cell r="AB5" t="str">
            <v>공부</v>
          </cell>
          <cell r="AC5" t="str">
            <v>실편입</v>
          </cell>
          <cell r="AD5" t="str">
            <v>공부</v>
          </cell>
        </row>
        <row r="6">
          <cell r="A6" t="str">
            <v>수1</v>
          </cell>
          <cell r="B6" t="str">
            <v>-</v>
          </cell>
          <cell r="C6" t="str">
            <v>-</v>
          </cell>
          <cell r="D6" t="str">
            <v>-</v>
          </cell>
          <cell r="E6" t="str">
            <v>이1</v>
          </cell>
          <cell r="F6">
            <v>1</v>
          </cell>
          <cell r="G6" t="str">
            <v>부구리</v>
          </cell>
          <cell r="H6" t="str">
            <v>산102</v>
          </cell>
          <cell r="I6" t="str">
            <v>임</v>
          </cell>
          <cell r="J6">
            <v>54324</v>
          </cell>
          <cell r="K6">
            <v>1228</v>
          </cell>
          <cell r="L6">
            <v>0</v>
          </cell>
          <cell r="M6">
            <v>0</v>
          </cell>
          <cell r="N6">
            <v>875</v>
          </cell>
          <cell r="O6" t="str">
            <v>대구 동구 방촌 857-126</v>
          </cell>
          <cell r="P6" t="str">
            <v>최재흥</v>
          </cell>
          <cell r="Q6" t="str">
            <v>지상권</v>
          </cell>
          <cell r="R6" t="str">
            <v>서울 강남 청담동 산2</v>
          </cell>
          <cell r="S6" t="str">
            <v>한국전력공사</v>
          </cell>
          <cell r="T6">
            <v>1400</v>
          </cell>
          <cell r="W6">
            <v>1227.5999999999999</v>
          </cell>
          <cell r="X6">
            <v>0</v>
          </cell>
          <cell r="AA6">
            <v>0</v>
          </cell>
          <cell r="AB6">
            <v>0</v>
          </cell>
          <cell r="AC6">
            <v>874.7</v>
          </cell>
          <cell r="AD6">
            <v>0</v>
          </cell>
          <cell r="AE6">
            <v>1</v>
          </cell>
          <cell r="AF6" t="str">
            <v>○</v>
          </cell>
          <cell r="AG6">
            <v>0</v>
          </cell>
          <cell r="AH6" t="str">
            <v>-</v>
          </cell>
          <cell r="AI6">
            <v>0</v>
          </cell>
          <cell r="AJ6" t="str">
            <v>-</v>
          </cell>
          <cell r="AK6">
            <v>0</v>
          </cell>
          <cell r="AL6" t="str">
            <v>-</v>
          </cell>
          <cell r="AM6">
            <v>1</v>
          </cell>
          <cell r="AN6" t="str">
            <v>○</v>
          </cell>
        </row>
        <row r="7">
          <cell r="A7" t="str">
            <v>수2</v>
          </cell>
          <cell r="B7" t="str">
            <v>-</v>
          </cell>
          <cell r="C7" t="str">
            <v>-</v>
          </cell>
          <cell r="D7" t="str">
            <v>-</v>
          </cell>
          <cell r="E7" t="str">
            <v>-</v>
          </cell>
          <cell r="F7">
            <v>2</v>
          </cell>
          <cell r="G7" t="str">
            <v>부구리</v>
          </cell>
          <cell r="H7" t="str">
            <v>산102-1</v>
          </cell>
          <cell r="I7" t="str">
            <v>임</v>
          </cell>
          <cell r="J7">
            <v>8724</v>
          </cell>
          <cell r="K7">
            <v>3702</v>
          </cell>
          <cell r="L7">
            <v>0</v>
          </cell>
          <cell r="M7">
            <v>0</v>
          </cell>
          <cell r="N7">
            <v>0</v>
          </cell>
          <cell r="O7" t="str">
            <v>서울 강남 삼성 167</v>
          </cell>
          <cell r="P7" t="str">
            <v>한국 수력원자력주식회사</v>
          </cell>
          <cell r="T7">
            <v>1770</v>
          </cell>
          <cell r="W7">
            <v>3701.6</v>
          </cell>
          <cell r="X7">
            <v>0</v>
          </cell>
          <cell r="AA7">
            <v>0</v>
          </cell>
          <cell r="AB7">
            <v>0</v>
          </cell>
          <cell r="AE7">
            <v>2</v>
          </cell>
          <cell r="AF7" t="str">
            <v>○</v>
          </cell>
          <cell r="AG7">
            <v>0</v>
          </cell>
          <cell r="AH7" t="str">
            <v>-</v>
          </cell>
          <cell r="AI7">
            <v>0</v>
          </cell>
          <cell r="AJ7" t="str">
            <v>-</v>
          </cell>
          <cell r="AK7">
            <v>0</v>
          </cell>
          <cell r="AL7" t="str">
            <v>-</v>
          </cell>
          <cell r="AM7">
            <v>1</v>
          </cell>
          <cell r="AN7" t="str">
            <v>-</v>
          </cell>
        </row>
        <row r="8">
          <cell r="A8" t="str">
            <v>수3</v>
          </cell>
          <cell r="B8" t="str">
            <v>-</v>
          </cell>
          <cell r="C8" t="str">
            <v>-</v>
          </cell>
          <cell r="D8" t="str">
            <v>-</v>
          </cell>
          <cell r="E8" t="str">
            <v>이2</v>
          </cell>
          <cell r="F8">
            <v>3</v>
          </cell>
          <cell r="G8" t="str">
            <v>부구리</v>
          </cell>
          <cell r="H8" t="str">
            <v>산103-1</v>
          </cell>
          <cell r="I8" t="str">
            <v>임</v>
          </cell>
          <cell r="J8">
            <v>2523</v>
          </cell>
          <cell r="K8">
            <v>313</v>
          </cell>
          <cell r="L8">
            <v>0</v>
          </cell>
          <cell r="M8">
            <v>0</v>
          </cell>
          <cell r="N8">
            <v>8</v>
          </cell>
          <cell r="O8" t="str">
            <v>울진읍 고성리 26-20</v>
          </cell>
          <cell r="P8" t="str">
            <v>김상진</v>
          </cell>
          <cell r="T8">
            <v>1750</v>
          </cell>
          <cell r="W8">
            <v>313.39999999999998</v>
          </cell>
          <cell r="X8">
            <v>0</v>
          </cell>
          <cell r="AA8">
            <v>0</v>
          </cell>
          <cell r="AB8">
            <v>0</v>
          </cell>
          <cell r="AC8">
            <v>7.9</v>
          </cell>
          <cell r="AD8">
            <v>0</v>
          </cell>
          <cell r="AE8">
            <v>3</v>
          </cell>
          <cell r="AF8" t="str">
            <v>○</v>
          </cell>
          <cell r="AG8">
            <v>0</v>
          </cell>
          <cell r="AH8" t="str">
            <v>-</v>
          </cell>
          <cell r="AI8">
            <v>0</v>
          </cell>
          <cell r="AJ8" t="str">
            <v>-</v>
          </cell>
          <cell r="AK8">
            <v>0</v>
          </cell>
          <cell r="AL8" t="str">
            <v>-</v>
          </cell>
          <cell r="AM8">
            <v>2</v>
          </cell>
          <cell r="AN8" t="str">
            <v>○</v>
          </cell>
        </row>
        <row r="9">
          <cell r="A9" t="str">
            <v>수4</v>
          </cell>
          <cell r="B9" t="str">
            <v>-</v>
          </cell>
          <cell r="C9" t="str">
            <v>-</v>
          </cell>
          <cell r="D9" t="str">
            <v>-</v>
          </cell>
          <cell r="E9" t="str">
            <v>-</v>
          </cell>
          <cell r="F9">
            <v>4</v>
          </cell>
          <cell r="G9" t="str">
            <v>부구리</v>
          </cell>
          <cell r="H9" t="str">
            <v>산103-3</v>
          </cell>
          <cell r="I9" t="str">
            <v>임</v>
          </cell>
          <cell r="J9">
            <v>105</v>
          </cell>
          <cell r="K9">
            <v>63</v>
          </cell>
          <cell r="L9">
            <v>0</v>
          </cell>
          <cell r="M9">
            <v>0</v>
          </cell>
          <cell r="N9">
            <v>0</v>
          </cell>
          <cell r="O9" t="str">
            <v>울진읍 고성리 26-20</v>
          </cell>
          <cell r="P9" t="str">
            <v>김상진</v>
          </cell>
          <cell r="Q9" t="str">
            <v>지상권</v>
          </cell>
          <cell r="R9" t="str">
            <v>서울 강남 청담동 산2</v>
          </cell>
          <cell r="S9" t="str">
            <v>한국전력공사</v>
          </cell>
          <cell r="T9">
            <v>1750</v>
          </cell>
          <cell r="W9">
            <v>62.8</v>
          </cell>
          <cell r="X9">
            <v>0</v>
          </cell>
          <cell r="AA9">
            <v>0</v>
          </cell>
          <cell r="AB9">
            <v>0</v>
          </cell>
          <cell r="AE9">
            <v>4</v>
          </cell>
          <cell r="AF9" t="str">
            <v>○</v>
          </cell>
          <cell r="AG9">
            <v>0</v>
          </cell>
          <cell r="AH9" t="str">
            <v>-</v>
          </cell>
          <cell r="AI9">
            <v>0</v>
          </cell>
          <cell r="AJ9" t="str">
            <v>-</v>
          </cell>
          <cell r="AK9">
            <v>0</v>
          </cell>
          <cell r="AL9" t="str">
            <v>-</v>
          </cell>
          <cell r="AM9">
            <v>2</v>
          </cell>
          <cell r="AN9" t="str">
            <v>-</v>
          </cell>
        </row>
        <row r="10">
          <cell r="A10" t="str">
            <v>수5</v>
          </cell>
          <cell r="B10" t="str">
            <v>-</v>
          </cell>
          <cell r="C10" t="str">
            <v>-</v>
          </cell>
          <cell r="D10" t="str">
            <v>-</v>
          </cell>
          <cell r="E10" t="str">
            <v>이3</v>
          </cell>
          <cell r="F10">
            <v>5</v>
          </cell>
          <cell r="G10" t="str">
            <v>부구리</v>
          </cell>
          <cell r="H10" t="str">
            <v>산108</v>
          </cell>
          <cell r="I10" t="str">
            <v>임</v>
          </cell>
          <cell r="J10">
            <v>460930</v>
          </cell>
          <cell r="K10">
            <v>43</v>
          </cell>
          <cell r="L10">
            <v>0</v>
          </cell>
          <cell r="M10">
            <v>0</v>
          </cell>
          <cell r="N10">
            <v>43</v>
          </cell>
          <cell r="O10" t="str">
            <v>서울 강남 삼성167</v>
          </cell>
          <cell r="P10" t="str">
            <v>한국 수력원자력주식회사</v>
          </cell>
          <cell r="T10">
            <v>4320</v>
          </cell>
          <cell r="W10">
            <v>42.9</v>
          </cell>
          <cell r="X10">
            <v>0</v>
          </cell>
          <cell r="AA10">
            <v>0</v>
          </cell>
          <cell r="AB10">
            <v>0</v>
          </cell>
          <cell r="AC10">
            <v>42.9</v>
          </cell>
          <cell r="AD10">
            <v>0</v>
          </cell>
          <cell r="AE10">
            <v>5</v>
          </cell>
          <cell r="AF10" t="str">
            <v>○</v>
          </cell>
          <cell r="AG10">
            <v>0</v>
          </cell>
          <cell r="AH10" t="str">
            <v>-</v>
          </cell>
          <cell r="AI10">
            <v>0</v>
          </cell>
          <cell r="AJ10" t="str">
            <v>-</v>
          </cell>
          <cell r="AK10">
            <v>0</v>
          </cell>
          <cell r="AL10" t="str">
            <v>-</v>
          </cell>
          <cell r="AM10">
            <v>3</v>
          </cell>
          <cell r="AN10" t="str">
            <v>○</v>
          </cell>
        </row>
        <row r="11">
          <cell r="A11" t="str">
            <v>수6</v>
          </cell>
          <cell r="B11" t="str">
            <v>-</v>
          </cell>
          <cell r="C11" t="str">
            <v>-</v>
          </cell>
          <cell r="D11" t="str">
            <v>-</v>
          </cell>
          <cell r="E11" t="str">
            <v>이4</v>
          </cell>
          <cell r="F11">
            <v>6</v>
          </cell>
          <cell r="G11" t="str">
            <v>부구리</v>
          </cell>
          <cell r="H11" t="str">
            <v>1</v>
          </cell>
          <cell r="I11" t="str">
            <v>장</v>
          </cell>
          <cell r="J11">
            <v>485493</v>
          </cell>
          <cell r="K11">
            <v>557</v>
          </cell>
          <cell r="L11">
            <v>0</v>
          </cell>
          <cell r="M11">
            <v>0</v>
          </cell>
          <cell r="N11">
            <v>557</v>
          </cell>
          <cell r="O11" t="str">
            <v>서울 강남 삼성167</v>
          </cell>
          <cell r="P11" t="str">
            <v>한국 수력원자력주식회사</v>
          </cell>
          <cell r="T11">
            <v>40000</v>
          </cell>
          <cell r="W11">
            <v>557.29</v>
          </cell>
          <cell r="X11">
            <v>0</v>
          </cell>
          <cell r="AA11">
            <v>0</v>
          </cell>
          <cell r="AB11">
            <v>0</v>
          </cell>
          <cell r="AC11">
            <v>557.29999999999995</v>
          </cell>
          <cell r="AD11">
            <v>0</v>
          </cell>
          <cell r="AE11">
            <v>6</v>
          </cell>
          <cell r="AF11" t="str">
            <v>○</v>
          </cell>
          <cell r="AG11">
            <v>0</v>
          </cell>
          <cell r="AH11" t="str">
            <v>-</v>
          </cell>
          <cell r="AI11">
            <v>0</v>
          </cell>
          <cell r="AJ11" t="str">
            <v>-</v>
          </cell>
          <cell r="AK11">
            <v>0</v>
          </cell>
          <cell r="AL11" t="str">
            <v>-</v>
          </cell>
          <cell r="AM11">
            <v>4</v>
          </cell>
          <cell r="AN11" t="str">
            <v>○</v>
          </cell>
        </row>
        <row r="12">
          <cell r="A12" t="str">
            <v>수7</v>
          </cell>
          <cell r="B12" t="str">
            <v>-</v>
          </cell>
          <cell r="C12" t="str">
            <v>-</v>
          </cell>
          <cell r="D12" t="str">
            <v>-</v>
          </cell>
          <cell r="E12" t="str">
            <v>이5</v>
          </cell>
          <cell r="F12">
            <v>7</v>
          </cell>
          <cell r="G12" t="str">
            <v>부구리</v>
          </cell>
          <cell r="H12" t="str">
            <v>24-3</v>
          </cell>
          <cell r="I12" t="str">
            <v>잡</v>
          </cell>
          <cell r="J12">
            <v>280</v>
          </cell>
          <cell r="K12">
            <v>20</v>
          </cell>
          <cell r="L12">
            <v>0</v>
          </cell>
          <cell r="M12">
            <v>0</v>
          </cell>
          <cell r="N12">
            <v>20</v>
          </cell>
          <cell r="O12" t="str">
            <v>건교부</v>
          </cell>
          <cell r="P12" t="str">
            <v>국</v>
          </cell>
          <cell r="T12">
            <v>32500</v>
          </cell>
          <cell r="W12">
            <v>19.600000000000001</v>
          </cell>
          <cell r="X12">
            <v>0</v>
          </cell>
          <cell r="AA12">
            <v>0</v>
          </cell>
          <cell r="AB12">
            <v>0</v>
          </cell>
          <cell r="AC12">
            <v>19.600000000000001</v>
          </cell>
          <cell r="AD12">
            <v>0</v>
          </cell>
          <cell r="AE12">
            <v>7</v>
          </cell>
          <cell r="AF12" t="str">
            <v>○</v>
          </cell>
          <cell r="AG12">
            <v>0</v>
          </cell>
          <cell r="AH12" t="str">
            <v>-</v>
          </cell>
          <cell r="AI12">
            <v>0</v>
          </cell>
          <cell r="AJ12" t="str">
            <v>-</v>
          </cell>
          <cell r="AK12">
            <v>0</v>
          </cell>
          <cell r="AL12" t="str">
            <v>-</v>
          </cell>
          <cell r="AM12">
            <v>5</v>
          </cell>
          <cell r="AN12" t="str">
            <v>○</v>
          </cell>
        </row>
        <row r="13">
          <cell r="A13" t="str">
            <v>수8</v>
          </cell>
          <cell r="B13" t="str">
            <v>-</v>
          </cell>
          <cell r="C13" t="str">
            <v>-</v>
          </cell>
          <cell r="D13" t="str">
            <v>-</v>
          </cell>
          <cell r="E13" t="str">
            <v>-</v>
          </cell>
          <cell r="F13">
            <v>8</v>
          </cell>
          <cell r="G13" t="str">
            <v>부구리</v>
          </cell>
          <cell r="H13" t="str">
            <v>318</v>
          </cell>
          <cell r="I13" t="str">
            <v>임</v>
          </cell>
          <cell r="J13">
            <v>11504</v>
          </cell>
          <cell r="K13">
            <v>143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 t="str">
            <v>흥부동</v>
          </cell>
          <cell r="T13">
            <v>1010</v>
          </cell>
          <cell r="W13">
            <v>142.6</v>
          </cell>
          <cell r="X13">
            <v>0</v>
          </cell>
          <cell r="AA13">
            <v>0</v>
          </cell>
          <cell r="AB13">
            <v>0</v>
          </cell>
          <cell r="AE13">
            <v>8</v>
          </cell>
          <cell r="AF13" t="str">
            <v>○</v>
          </cell>
          <cell r="AG13">
            <v>0</v>
          </cell>
          <cell r="AH13" t="str">
            <v>-</v>
          </cell>
          <cell r="AI13">
            <v>0</v>
          </cell>
          <cell r="AJ13" t="str">
            <v>-</v>
          </cell>
          <cell r="AK13">
            <v>0</v>
          </cell>
          <cell r="AL13" t="str">
            <v>-</v>
          </cell>
          <cell r="AM13">
            <v>5</v>
          </cell>
          <cell r="AN13" t="str">
            <v>-</v>
          </cell>
        </row>
        <row r="14">
          <cell r="A14" t="str">
            <v>수9</v>
          </cell>
          <cell r="B14" t="str">
            <v>-</v>
          </cell>
          <cell r="C14" t="str">
            <v>-</v>
          </cell>
          <cell r="D14" t="str">
            <v>-</v>
          </cell>
          <cell r="E14" t="str">
            <v>-</v>
          </cell>
          <cell r="F14">
            <v>9</v>
          </cell>
          <cell r="G14" t="str">
            <v>부구리</v>
          </cell>
          <cell r="H14" t="str">
            <v>319-2</v>
          </cell>
          <cell r="I14" t="str">
            <v>답</v>
          </cell>
          <cell r="J14">
            <v>2354</v>
          </cell>
          <cell r="K14">
            <v>1407</v>
          </cell>
          <cell r="L14">
            <v>0</v>
          </cell>
          <cell r="M14">
            <v>0</v>
          </cell>
          <cell r="N14">
            <v>0</v>
          </cell>
          <cell r="O14" t="str">
            <v>179-13</v>
          </cell>
          <cell r="P14" t="str">
            <v>김동현</v>
          </cell>
          <cell r="T14">
            <v>4930</v>
          </cell>
          <cell r="W14">
            <v>1407</v>
          </cell>
          <cell r="X14">
            <v>0</v>
          </cell>
          <cell r="AA14">
            <v>0</v>
          </cell>
          <cell r="AB14">
            <v>0</v>
          </cell>
          <cell r="AE14">
            <v>9</v>
          </cell>
          <cell r="AF14" t="str">
            <v>○</v>
          </cell>
          <cell r="AG14">
            <v>0</v>
          </cell>
          <cell r="AH14" t="str">
            <v>-</v>
          </cell>
          <cell r="AI14">
            <v>0</v>
          </cell>
          <cell r="AJ14" t="str">
            <v>-</v>
          </cell>
          <cell r="AK14">
            <v>0</v>
          </cell>
          <cell r="AL14" t="str">
            <v>-</v>
          </cell>
          <cell r="AM14">
            <v>5</v>
          </cell>
          <cell r="AN14" t="str">
            <v>-</v>
          </cell>
        </row>
        <row r="15">
          <cell r="A15" t="str">
            <v>수10</v>
          </cell>
          <cell r="B15" t="str">
            <v>-</v>
          </cell>
          <cell r="C15" t="str">
            <v>-</v>
          </cell>
          <cell r="D15" t="str">
            <v>-</v>
          </cell>
          <cell r="E15" t="str">
            <v>이6</v>
          </cell>
          <cell r="F15">
            <v>10</v>
          </cell>
          <cell r="G15" t="str">
            <v>부구리</v>
          </cell>
          <cell r="H15" t="str">
            <v>338-1</v>
          </cell>
          <cell r="I15" t="str">
            <v>구</v>
          </cell>
          <cell r="J15">
            <v>0</v>
          </cell>
          <cell r="K15">
            <v>425</v>
          </cell>
          <cell r="L15">
            <v>0</v>
          </cell>
          <cell r="M15">
            <v>0</v>
          </cell>
          <cell r="N15">
            <v>6</v>
          </cell>
          <cell r="P15" t="str">
            <v>미등록</v>
          </cell>
          <cell r="T15">
            <v>5390</v>
          </cell>
          <cell r="W15">
            <v>424.5</v>
          </cell>
          <cell r="X15">
            <v>0</v>
          </cell>
          <cell r="AA15">
            <v>0</v>
          </cell>
          <cell r="AB15">
            <v>0</v>
          </cell>
          <cell r="AC15">
            <v>5.9</v>
          </cell>
          <cell r="AD15">
            <v>0</v>
          </cell>
          <cell r="AE15">
            <v>10</v>
          </cell>
          <cell r="AF15" t="str">
            <v>○</v>
          </cell>
          <cell r="AG15">
            <v>0</v>
          </cell>
          <cell r="AH15" t="str">
            <v>-</v>
          </cell>
          <cell r="AI15">
            <v>0</v>
          </cell>
          <cell r="AJ15" t="str">
            <v>-</v>
          </cell>
          <cell r="AK15">
            <v>0</v>
          </cell>
          <cell r="AL15" t="str">
            <v>-</v>
          </cell>
          <cell r="AM15">
            <v>6</v>
          </cell>
          <cell r="AN15" t="str">
            <v>○</v>
          </cell>
        </row>
        <row r="16">
          <cell r="A16" t="str">
            <v>수11</v>
          </cell>
          <cell r="B16" t="str">
            <v>-</v>
          </cell>
          <cell r="C16" t="str">
            <v>-</v>
          </cell>
          <cell r="D16" t="str">
            <v>-</v>
          </cell>
          <cell r="E16" t="str">
            <v>이7</v>
          </cell>
          <cell r="F16">
            <v>11</v>
          </cell>
          <cell r="G16" t="str">
            <v>부구리</v>
          </cell>
          <cell r="H16" t="str">
            <v>339-1</v>
          </cell>
          <cell r="I16" t="str">
            <v>답</v>
          </cell>
          <cell r="J16">
            <v>83</v>
          </cell>
          <cell r="K16">
            <v>64</v>
          </cell>
          <cell r="L16">
            <v>0</v>
          </cell>
          <cell r="M16">
            <v>0</v>
          </cell>
          <cell r="N16">
            <v>12</v>
          </cell>
          <cell r="O16" t="str">
            <v>서울 양천 신정 276 양천아파트 108-1301</v>
          </cell>
          <cell r="P16" t="str">
            <v>김의강</v>
          </cell>
          <cell r="T16">
            <v>18800</v>
          </cell>
          <cell r="W16">
            <v>64.3</v>
          </cell>
          <cell r="X16">
            <v>0</v>
          </cell>
          <cell r="AA16">
            <v>0</v>
          </cell>
          <cell r="AB16">
            <v>0</v>
          </cell>
          <cell r="AC16">
            <v>12.1</v>
          </cell>
          <cell r="AD16">
            <v>0</v>
          </cell>
          <cell r="AE16">
            <v>11</v>
          </cell>
          <cell r="AF16" t="str">
            <v>○</v>
          </cell>
          <cell r="AG16">
            <v>0</v>
          </cell>
          <cell r="AH16" t="str">
            <v>-</v>
          </cell>
          <cell r="AI16">
            <v>0</v>
          </cell>
          <cell r="AJ16" t="str">
            <v>-</v>
          </cell>
          <cell r="AK16">
            <v>0</v>
          </cell>
          <cell r="AL16" t="str">
            <v>-</v>
          </cell>
          <cell r="AM16">
            <v>7</v>
          </cell>
          <cell r="AN16" t="str">
            <v>○</v>
          </cell>
        </row>
        <row r="17">
          <cell r="A17" t="str">
            <v>수12</v>
          </cell>
          <cell r="B17" t="str">
            <v>-</v>
          </cell>
          <cell r="C17" t="str">
            <v>-</v>
          </cell>
          <cell r="D17" t="str">
            <v>-</v>
          </cell>
          <cell r="E17" t="str">
            <v>-</v>
          </cell>
          <cell r="F17">
            <v>12</v>
          </cell>
          <cell r="G17" t="str">
            <v>부구리</v>
          </cell>
          <cell r="H17" t="str">
            <v>339-3</v>
          </cell>
          <cell r="I17" t="str">
            <v>답</v>
          </cell>
          <cell r="J17">
            <v>611</v>
          </cell>
          <cell r="K17">
            <v>470</v>
          </cell>
          <cell r="L17">
            <v>0</v>
          </cell>
          <cell r="M17">
            <v>0</v>
          </cell>
          <cell r="N17">
            <v>0</v>
          </cell>
          <cell r="O17" t="str">
            <v>서울 양천 신정 276 양천아파트 108-1301</v>
          </cell>
          <cell r="P17" t="str">
            <v>김의강</v>
          </cell>
          <cell r="T17">
            <v>18800</v>
          </cell>
          <cell r="W17">
            <v>469.5</v>
          </cell>
          <cell r="X17">
            <v>0</v>
          </cell>
          <cell r="AA17">
            <v>0</v>
          </cell>
          <cell r="AB17">
            <v>0</v>
          </cell>
          <cell r="AE17">
            <v>12</v>
          </cell>
          <cell r="AF17" t="str">
            <v>○</v>
          </cell>
          <cell r="AG17">
            <v>0</v>
          </cell>
          <cell r="AH17" t="str">
            <v>-</v>
          </cell>
          <cell r="AI17">
            <v>0</v>
          </cell>
          <cell r="AJ17" t="str">
            <v>-</v>
          </cell>
          <cell r="AK17">
            <v>0</v>
          </cell>
          <cell r="AL17" t="str">
            <v>-</v>
          </cell>
          <cell r="AM17">
            <v>7</v>
          </cell>
          <cell r="AN17" t="str">
            <v>-</v>
          </cell>
        </row>
        <row r="18">
          <cell r="A18" t="str">
            <v>수13</v>
          </cell>
          <cell r="B18" t="str">
            <v>-</v>
          </cell>
          <cell r="C18" t="str">
            <v>-</v>
          </cell>
          <cell r="D18" t="str">
            <v>귀1</v>
          </cell>
          <cell r="E18" t="str">
            <v>이8</v>
          </cell>
          <cell r="F18">
            <v>13</v>
          </cell>
          <cell r="G18" t="str">
            <v>부구리</v>
          </cell>
          <cell r="H18" t="str">
            <v>351-2</v>
          </cell>
          <cell r="I18" t="str">
            <v>도</v>
          </cell>
          <cell r="J18">
            <v>187</v>
          </cell>
          <cell r="K18">
            <v>88</v>
          </cell>
          <cell r="L18">
            <v>0</v>
          </cell>
          <cell r="M18">
            <v>87</v>
          </cell>
          <cell r="N18">
            <v>1</v>
          </cell>
          <cell r="O18" t="str">
            <v>농림부</v>
          </cell>
          <cell r="P18" t="str">
            <v>국</v>
          </cell>
          <cell r="T18">
            <v>5710</v>
          </cell>
          <cell r="W18">
            <v>87.6</v>
          </cell>
          <cell r="X18">
            <v>0</v>
          </cell>
          <cell r="AA18">
            <v>87.1</v>
          </cell>
          <cell r="AB18">
            <v>0</v>
          </cell>
          <cell r="AC18">
            <v>0.5</v>
          </cell>
          <cell r="AE18">
            <v>13</v>
          </cell>
          <cell r="AF18" t="str">
            <v>○</v>
          </cell>
          <cell r="AG18">
            <v>0</v>
          </cell>
          <cell r="AH18" t="str">
            <v>-</v>
          </cell>
          <cell r="AI18">
            <v>0</v>
          </cell>
          <cell r="AJ18" t="str">
            <v>-</v>
          </cell>
          <cell r="AK18">
            <v>1</v>
          </cell>
          <cell r="AL18" t="str">
            <v>○</v>
          </cell>
          <cell r="AM18">
            <v>8</v>
          </cell>
          <cell r="AN18" t="str">
            <v>○</v>
          </cell>
        </row>
        <row r="19">
          <cell r="A19" t="str">
            <v>수14</v>
          </cell>
          <cell r="B19" t="str">
            <v>-</v>
          </cell>
          <cell r="C19" t="str">
            <v>-</v>
          </cell>
          <cell r="D19" t="str">
            <v>-</v>
          </cell>
          <cell r="E19" t="str">
            <v>-</v>
          </cell>
          <cell r="F19">
            <v>14</v>
          </cell>
          <cell r="G19" t="str">
            <v>부구리</v>
          </cell>
          <cell r="H19" t="str">
            <v>353</v>
          </cell>
          <cell r="I19" t="str">
            <v>답</v>
          </cell>
          <cell r="J19">
            <v>476</v>
          </cell>
          <cell r="K19">
            <v>475</v>
          </cell>
          <cell r="L19">
            <v>0</v>
          </cell>
          <cell r="M19">
            <v>0</v>
          </cell>
          <cell r="N19">
            <v>0</v>
          </cell>
          <cell r="O19" t="str">
            <v>363-4</v>
          </cell>
          <cell r="P19" t="str">
            <v>전정희</v>
          </cell>
          <cell r="T19">
            <v>5710</v>
          </cell>
          <cell r="W19">
            <v>475</v>
          </cell>
          <cell r="X19">
            <v>0</v>
          </cell>
          <cell r="AA19">
            <v>0</v>
          </cell>
          <cell r="AB19">
            <v>0</v>
          </cell>
          <cell r="AE19">
            <v>14</v>
          </cell>
          <cell r="AF19" t="str">
            <v>○</v>
          </cell>
          <cell r="AG19">
            <v>0</v>
          </cell>
          <cell r="AH19" t="str">
            <v>-</v>
          </cell>
          <cell r="AI19">
            <v>0</v>
          </cell>
          <cell r="AJ19" t="str">
            <v>-</v>
          </cell>
          <cell r="AK19">
            <v>1</v>
          </cell>
          <cell r="AL19" t="str">
            <v>-</v>
          </cell>
          <cell r="AM19">
            <v>8</v>
          </cell>
          <cell r="AN19" t="str">
            <v>-</v>
          </cell>
        </row>
        <row r="20">
          <cell r="A20" t="str">
            <v>수15</v>
          </cell>
          <cell r="B20" t="str">
            <v>-</v>
          </cell>
          <cell r="C20" t="str">
            <v>전1</v>
          </cell>
          <cell r="D20" t="str">
            <v>-</v>
          </cell>
          <cell r="E20" t="str">
            <v>이9</v>
          </cell>
          <cell r="F20">
            <v>15</v>
          </cell>
          <cell r="G20" t="str">
            <v>부구리</v>
          </cell>
          <cell r="H20" t="str">
            <v>354</v>
          </cell>
          <cell r="I20" t="str">
            <v>답</v>
          </cell>
          <cell r="J20">
            <v>370</v>
          </cell>
          <cell r="K20">
            <v>370</v>
          </cell>
          <cell r="L20">
            <v>0</v>
          </cell>
          <cell r="M20">
            <v>0</v>
          </cell>
          <cell r="N20">
            <v>81</v>
          </cell>
          <cell r="O20">
            <v>596</v>
          </cell>
          <cell r="P20" t="str">
            <v>신대식</v>
          </cell>
          <cell r="T20">
            <v>5390</v>
          </cell>
          <cell r="W20">
            <v>380.4</v>
          </cell>
          <cell r="X20" t="str">
            <v>공</v>
          </cell>
          <cell r="AA20">
            <v>0</v>
          </cell>
          <cell r="AB20">
            <v>0</v>
          </cell>
          <cell r="AC20">
            <v>81.3</v>
          </cell>
          <cell r="AD20">
            <v>0</v>
          </cell>
          <cell r="AE20">
            <v>15</v>
          </cell>
          <cell r="AF20" t="str">
            <v>○</v>
          </cell>
          <cell r="AG20">
            <v>0</v>
          </cell>
          <cell r="AH20" t="str">
            <v>-</v>
          </cell>
          <cell r="AI20">
            <v>1</v>
          </cell>
          <cell r="AJ20" t="str">
            <v>○</v>
          </cell>
          <cell r="AK20">
            <v>1</v>
          </cell>
          <cell r="AL20" t="str">
            <v>-</v>
          </cell>
          <cell r="AM20">
            <v>9</v>
          </cell>
          <cell r="AN20" t="str">
            <v>○</v>
          </cell>
        </row>
        <row r="21">
          <cell r="A21" t="str">
            <v>수16</v>
          </cell>
          <cell r="B21" t="str">
            <v>-</v>
          </cell>
          <cell r="C21" t="str">
            <v>-</v>
          </cell>
          <cell r="D21" t="str">
            <v>-</v>
          </cell>
          <cell r="E21" t="str">
            <v>-</v>
          </cell>
          <cell r="F21">
            <v>16</v>
          </cell>
          <cell r="G21" t="str">
            <v>부구리</v>
          </cell>
          <cell r="H21" t="str">
            <v>354-1</v>
          </cell>
          <cell r="I21" t="str">
            <v>답</v>
          </cell>
          <cell r="J21">
            <v>651</v>
          </cell>
          <cell r="K21">
            <v>365</v>
          </cell>
          <cell r="L21">
            <v>0</v>
          </cell>
          <cell r="M21">
            <v>0</v>
          </cell>
          <cell r="N21">
            <v>0</v>
          </cell>
          <cell r="O21" t="str">
            <v>179-13</v>
          </cell>
          <cell r="P21" t="str">
            <v>김동현</v>
          </cell>
          <cell r="T21">
            <v>5800</v>
          </cell>
          <cell r="W21">
            <v>364.6</v>
          </cell>
          <cell r="X21">
            <v>0</v>
          </cell>
          <cell r="AA21">
            <v>0</v>
          </cell>
          <cell r="AB21">
            <v>0</v>
          </cell>
          <cell r="AE21">
            <v>16</v>
          </cell>
          <cell r="AF21" t="str">
            <v>○</v>
          </cell>
          <cell r="AG21">
            <v>0</v>
          </cell>
          <cell r="AH21" t="str">
            <v>-</v>
          </cell>
          <cell r="AI21">
            <v>1</v>
          </cell>
          <cell r="AJ21" t="str">
            <v>-</v>
          </cell>
          <cell r="AK21">
            <v>1</v>
          </cell>
          <cell r="AL21" t="str">
            <v>-</v>
          </cell>
          <cell r="AM21">
            <v>9</v>
          </cell>
          <cell r="AN21" t="str">
            <v>-</v>
          </cell>
        </row>
        <row r="22">
          <cell r="A22" t="str">
            <v>수17</v>
          </cell>
          <cell r="B22" t="str">
            <v>-</v>
          </cell>
          <cell r="C22" t="str">
            <v>전2</v>
          </cell>
          <cell r="D22" t="str">
            <v>-</v>
          </cell>
          <cell r="E22" t="str">
            <v>-</v>
          </cell>
          <cell r="F22">
            <v>17</v>
          </cell>
          <cell r="G22" t="str">
            <v>부구리</v>
          </cell>
          <cell r="H22" t="str">
            <v>354-2</v>
          </cell>
          <cell r="I22" t="str">
            <v>답</v>
          </cell>
          <cell r="J22">
            <v>724</v>
          </cell>
          <cell r="K22">
            <v>724</v>
          </cell>
          <cell r="L22">
            <v>0</v>
          </cell>
          <cell r="M22">
            <v>0</v>
          </cell>
          <cell r="N22">
            <v>0</v>
          </cell>
          <cell r="O22">
            <v>596</v>
          </cell>
          <cell r="P22" t="str">
            <v>신대식</v>
          </cell>
          <cell r="T22">
            <v>5390</v>
          </cell>
          <cell r="W22">
            <v>732.5</v>
          </cell>
          <cell r="X22" t="str">
            <v>공</v>
          </cell>
          <cell r="AA22">
            <v>0</v>
          </cell>
          <cell r="AB22">
            <v>0</v>
          </cell>
          <cell r="AE22">
            <v>17</v>
          </cell>
          <cell r="AF22" t="str">
            <v>○</v>
          </cell>
          <cell r="AG22">
            <v>0</v>
          </cell>
          <cell r="AH22" t="str">
            <v>-</v>
          </cell>
          <cell r="AI22">
            <v>2</v>
          </cell>
          <cell r="AJ22" t="str">
            <v>○</v>
          </cell>
          <cell r="AK22">
            <v>1</v>
          </cell>
          <cell r="AL22" t="str">
            <v>-</v>
          </cell>
          <cell r="AM22">
            <v>9</v>
          </cell>
          <cell r="AN22" t="str">
            <v>-</v>
          </cell>
        </row>
        <row r="23">
          <cell r="A23" t="str">
            <v>수18</v>
          </cell>
          <cell r="B23" t="str">
            <v>-</v>
          </cell>
          <cell r="C23" t="str">
            <v>-</v>
          </cell>
          <cell r="D23" t="str">
            <v>-</v>
          </cell>
          <cell r="E23" t="str">
            <v>이10</v>
          </cell>
          <cell r="F23">
            <v>18</v>
          </cell>
          <cell r="G23" t="str">
            <v>부구리</v>
          </cell>
          <cell r="H23" t="str">
            <v>356</v>
          </cell>
          <cell r="I23" t="str">
            <v>답</v>
          </cell>
          <cell r="J23">
            <v>750</v>
          </cell>
          <cell r="K23">
            <v>506</v>
          </cell>
          <cell r="L23">
            <v>0</v>
          </cell>
          <cell r="M23">
            <v>0</v>
          </cell>
          <cell r="N23">
            <v>323</v>
          </cell>
          <cell r="O23" t="str">
            <v>363-4</v>
          </cell>
          <cell r="P23" t="str">
            <v>전정희</v>
          </cell>
          <cell r="T23">
            <v>5750</v>
          </cell>
          <cell r="W23">
            <v>506.4</v>
          </cell>
          <cell r="X23">
            <v>0</v>
          </cell>
          <cell r="AA23">
            <v>0</v>
          </cell>
          <cell r="AB23">
            <v>0</v>
          </cell>
          <cell r="AC23">
            <v>322.60000000000002</v>
          </cell>
          <cell r="AD23">
            <v>0</v>
          </cell>
          <cell r="AE23">
            <v>18</v>
          </cell>
          <cell r="AF23" t="str">
            <v>○</v>
          </cell>
          <cell r="AG23">
            <v>0</v>
          </cell>
          <cell r="AH23" t="str">
            <v>-</v>
          </cell>
          <cell r="AI23">
            <v>2</v>
          </cell>
          <cell r="AJ23" t="str">
            <v>-</v>
          </cell>
          <cell r="AK23">
            <v>1</v>
          </cell>
          <cell r="AL23" t="str">
            <v>-</v>
          </cell>
          <cell r="AM23">
            <v>10</v>
          </cell>
          <cell r="AN23" t="str">
            <v>○</v>
          </cell>
        </row>
        <row r="24">
          <cell r="A24" t="str">
            <v>수19</v>
          </cell>
          <cell r="B24" t="str">
            <v>-</v>
          </cell>
          <cell r="C24" t="str">
            <v>-</v>
          </cell>
          <cell r="D24" t="str">
            <v>-</v>
          </cell>
          <cell r="E24" t="str">
            <v>이11</v>
          </cell>
          <cell r="F24">
            <v>19</v>
          </cell>
          <cell r="G24" t="str">
            <v>부구리</v>
          </cell>
          <cell r="H24" t="str">
            <v>357</v>
          </cell>
          <cell r="I24" t="str">
            <v>답</v>
          </cell>
          <cell r="J24">
            <v>850</v>
          </cell>
          <cell r="K24">
            <v>744</v>
          </cell>
          <cell r="L24">
            <v>0</v>
          </cell>
          <cell r="M24">
            <v>0</v>
          </cell>
          <cell r="N24">
            <v>614</v>
          </cell>
          <cell r="O24">
            <v>195</v>
          </cell>
          <cell r="P24" t="str">
            <v>유영옥</v>
          </cell>
          <cell r="T24">
            <v>6000</v>
          </cell>
          <cell r="W24">
            <v>743.5</v>
          </cell>
          <cell r="X24">
            <v>0</v>
          </cell>
          <cell r="AA24">
            <v>0</v>
          </cell>
          <cell r="AB24">
            <v>0</v>
          </cell>
          <cell r="AC24">
            <v>613.5</v>
          </cell>
          <cell r="AD24">
            <v>0</v>
          </cell>
          <cell r="AE24">
            <v>19</v>
          </cell>
          <cell r="AF24" t="str">
            <v>○</v>
          </cell>
          <cell r="AG24">
            <v>0</v>
          </cell>
          <cell r="AH24" t="str">
            <v>-</v>
          </cell>
          <cell r="AI24">
            <v>2</v>
          </cell>
          <cell r="AJ24" t="str">
            <v>-</v>
          </cell>
          <cell r="AK24">
            <v>1</v>
          </cell>
          <cell r="AL24" t="str">
            <v>-</v>
          </cell>
          <cell r="AM24">
            <v>11</v>
          </cell>
          <cell r="AN24" t="str">
            <v>○</v>
          </cell>
        </row>
        <row r="25">
          <cell r="A25" t="str">
            <v>수20</v>
          </cell>
          <cell r="B25" t="str">
            <v>-</v>
          </cell>
          <cell r="C25" t="str">
            <v>-</v>
          </cell>
          <cell r="D25" t="str">
            <v>-</v>
          </cell>
          <cell r="E25" t="str">
            <v>이12</v>
          </cell>
          <cell r="F25">
            <v>20</v>
          </cell>
          <cell r="G25" t="str">
            <v>부구리</v>
          </cell>
          <cell r="H25" t="str">
            <v>361-7</v>
          </cell>
          <cell r="I25" t="str">
            <v>답</v>
          </cell>
          <cell r="J25">
            <v>337</v>
          </cell>
          <cell r="K25">
            <v>296</v>
          </cell>
          <cell r="L25">
            <v>0</v>
          </cell>
          <cell r="M25">
            <v>0</v>
          </cell>
          <cell r="N25">
            <v>296</v>
          </cell>
          <cell r="O25" t="str">
            <v>동해 부곡 126-1 삼정2차아파트 105</v>
          </cell>
          <cell r="P25" t="str">
            <v>정명혜</v>
          </cell>
          <cell r="T25">
            <v>7330</v>
          </cell>
          <cell r="W25">
            <v>296.3</v>
          </cell>
          <cell r="X25">
            <v>0</v>
          </cell>
          <cell r="AA25">
            <v>0</v>
          </cell>
          <cell r="AB25">
            <v>0</v>
          </cell>
          <cell r="AC25">
            <v>296.3</v>
          </cell>
          <cell r="AD25">
            <v>0</v>
          </cell>
          <cell r="AE25">
            <v>20</v>
          </cell>
          <cell r="AF25" t="str">
            <v>○</v>
          </cell>
          <cell r="AG25">
            <v>0</v>
          </cell>
          <cell r="AH25" t="str">
            <v>-</v>
          </cell>
          <cell r="AI25">
            <v>2</v>
          </cell>
          <cell r="AJ25" t="str">
            <v>-</v>
          </cell>
          <cell r="AK25">
            <v>1</v>
          </cell>
          <cell r="AL25" t="str">
            <v>-</v>
          </cell>
          <cell r="AM25">
            <v>12</v>
          </cell>
          <cell r="AN25" t="str">
            <v>○</v>
          </cell>
        </row>
        <row r="26">
          <cell r="A26" t="str">
            <v>수21</v>
          </cell>
          <cell r="B26" t="str">
            <v>-</v>
          </cell>
          <cell r="C26" t="str">
            <v>-</v>
          </cell>
          <cell r="D26" t="str">
            <v>-</v>
          </cell>
          <cell r="E26" t="str">
            <v>이13</v>
          </cell>
          <cell r="F26">
            <v>21</v>
          </cell>
          <cell r="G26" t="str">
            <v>부구리</v>
          </cell>
          <cell r="H26" t="str">
            <v>362</v>
          </cell>
          <cell r="I26" t="str">
            <v>답</v>
          </cell>
          <cell r="J26">
            <v>863</v>
          </cell>
          <cell r="K26">
            <v>445</v>
          </cell>
          <cell r="L26">
            <v>0</v>
          </cell>
          <cell r="M26">
            <v>0</v>
          </cell>
          <cell r="N26">
            <v>445</v>
          </cell>
          <cell r="O26" t="str">
            <v>363-4</v>
          </cell>
          <cell r="P26" t="str">
            <v>전정희외1인</v>
          </cell>
          <cell r="T26">
            <v>26200</v>
          </cell>
          <cell r="W26">
            <v>445</v>
          </cell>
          <cell r="X26">
            <v>0</v>
          </cell>
          <cell r="AA26">
            <v>0</v>
          </cell>
          <cell r="AB26">
            <v>0</v>
          </cell>
          <cell r="AC26">
            <v>445</v>
          </cell>
          <cell r="AD26">
            <v>0</v>
          </cell>
          <cell r="AE26">
            <v>21</v>
          </cell>
          <cell r="AF26" t="str">
            <v>○</v>
          </cell>
          <cell r="AG26">
            <v>0</v>
          </cell>
          <cell r="AH26" t="str">
            <v>-</v>
          </cell>
          <cell r="AI26">
            <v>2</v>
          </cell>
          <cell r="AJ26" t="str">
            <v>-</v>
          </cell>
          <cell r="AK26">
            <v>1</v>
          </cell>
          <cell r="AL26" t="str">
            <v>-</v>
          </cell>
          <cell r="AM26">
            <v>13</v>
          </cell>
          <cell r="AN26" t="str">
            <v>○</v>
          </cell>
        </row>
        <row r="27">
          <cell r="A27" t="str">
            <v>수22</v>
          </cell>
          <cell r="B27" t="str">
            <v>-</v>
          </cell>
          <cell r="C27" t="str">
            <v>-</v>
          </cell>
          <cell r="D27" t="str">
            <v>-</v>
          </cell>
          <cell r="E27" t="str">
            <v>이14</v>
          </cell>
          <cell r="F27">
            <v>22</v>
          </cell>
          <cell r="G27" t="str">
            <v>부구리</v>
          </cell>
          <cell r="H27" t="str">
            <v>363</v>
          </cell>
          <cell r="I27" t="str">
            <v>답</v>
          </cell>
          <cell r="J27">
            <v>803</v>
          </cell>
          <cell r="K27">
            <v>798</v>
          </cell>
          <cell r="L27">
            <v>0</v>
          </cell>
          <cell r="M27">
            <v>0</v>
          </cell>
          <cell r="N27">
            <v>804</v>
          </cell>
          <cell r="O27">
            <v>362</v>
          </cell>
          <cell r="P27" t="str">
            <v>강태경</v>
          </cell>
          <cell r="T27">
            <v>27900</v>
          </cell>
          <cell r="W27">
            <v>798</v>
          </cell>
          <cell r="X27">
            <v>0</v>
          </cell>
          <cell r="AA27">
            <v>0</v>
          </cell>
          <cell r="AB27">
            <v>0</v>
          </cell>
          <cell r="AC27">
            <v>804</v>
          </cell>
          <cell r="AD27">
            <v>0</v>
          </cell>
          <cell r="AE27">
            <v>22</v>
          </cell>
          <cell r="AF27" t="str">
            <v>○</v>
          </cell>
          <cell r="AG27">
            <v>0</v>
          </cell>
          <cell r="AH27" t="str">
            <v>-</v>
          </cell>
          <cell r="AI27">
            <v>2</v>
          </cell>
          <cell r="AJ27" t="str">
            <v>-</v>
          </cell>
          <cell r="AK27">
            <v>1</v>
          </cell>
          <cell r="AL27" t="str">
            <v>-</v>
          </cell>
          <cell r="AM27">
            <v>14</v>
          </cell>
          <cell r="AN27" t="str">
            <v>○</v>
          </cell>
        </row>
        <row r="28">
          <cell r="A28" t="str">
            <v>수23</v>
          </cell>
          <cell r="B28" t="str">
            <v>-</v>
          </cell>
          <cell r="C28" t="str">
            <v>-</v>
          </cell>
          <cell r="D28" t="str">
            <v>-</v>
          </cell>
          <cell r="E28" t="str">
            <v>이15</v>
          </cell>
          <cell r="F28">
            <v>23</v>
          </cell>
          <cell r="G28" t="str">
            <v>부구리</v>
          </cell>
          <cell r="H28" t="str">
            <v>363-1</v>
          </cell>
          <cell r="I28" t="str">
            <v>도</v>
          </cell>
          <cell r="J28">
            <v>787</v>
          </cell>
          <cell r="K28">
            <v>177</v>
          </cell>
          <cell r="L28">
            <v>0</v>
          </cell>
          <cell r="M28">
            <v>0</v>
          </cell>
          <cell r="N28">
            <v>177</v>
          </cell>
          <cell r="O28" t="str">
            <v>재경부</v>
          </cell>
          <cell r="P28" t="str">
            <v>국</v>
          </cell>
          <cell r="T28">
            <v>27900</v>
          </cell>
          <cell r="W28">
            <v>177.3</v>
          </cell>
          <cell r="X28">
            <v>0</v>
          </cell>
          <cell r="AA28">
            <v>0</v>
          </cell>
          <cell r="AB28">
            <v>0</v>
          </cell>
          <cell r="AC28">
            <v>177.3</v>
          </cell>
          <cell r="AD28">
            <v>0</v>
          </cell>
          <cell r="AE28">
            <v>23</v>
          </cell>
          <cell r="AF28" t="str">
            <v>○</v>
          </cell>
          <cell r="AG28">
            <v>0</v>
          </cell>
          <cell r="AH28" t="str">
            <v>-</v>
          </cell>
          <cell r="AI28">
            <v>2</v>
          </cell>
          <cell r="AJ28" t="str">
            <v>-</v>
          </cell>
          <cell r="AK28">
            <v>1</v>
          </cell>
          <cell r="AL28" t="str">
            <v>-</v>
          </cell>
          <cell r="AM28">
            <v>15</v>
          </cell>
          <cell r="AN28" t="str">
            <v>○</v>
          </cell>
        </row>
        <row r="29">
          <cell r="A29" t="str">
            <v>수24</v>
          </cell>
          <cell r="B29" t="str">
            <v>-</v>
          </cell>
          <cell r="C29" t="str">
            <v>-</v>
          </cell>
          <cell r="D29" t="str">
            <v>귀2</v>
          </cell>
          <cell r="E29" t="str">
            <v>이16</v>
          </cell>
          <cell r="F29">
            <v>24</v>
          </cell>
          <cell r="G29" t="str">
            <v>부구리</v>
          </cell>
          <cell r="H29" t="str">
            <v>379-1</v>
          </cell>
          <cell r="I29" t="str">
            <v>도</v>
          </cell>
          <cell r="J29">
            <v>1858</v>
          </cell>
          <cell r="K29">
            <v>435</v>
          </cell>
          <cell r="L29">
            <v>0</v>
          </cell>
          <cell r="M29">
            <v>170</v>
          </cell>
          <cell r="N29">
            <v>391</v>
          </cell>
          <cell r="O29" t="str">
            <v>농림부</v>
          </cell>
          <cell r="P29" t="str">
            <v>국</v>
          </cell>
          <cell r="T29">
            <v>7000</v>
          </cell>
          <cell r="W29">
            <v>435.24</v>
          </cell>
          <cell r="X29">
            <v>0</v>
          </cell>
          <cell r="AA29">
            <v>169.5</v>
          </cell>
          <cell r="AB29">
            <v>0</v>
          </cell>
          <cell r="AC29">
            <v>391.1</v>
          </cell>
          <cell r="AD29">
            <v>0</v>
          </cell>
          <cell r="AE29">
            <v>24</v>
          </cell>
          <cell r="AF29" t="str">
            <v>○</v>
          </cell>
          <cell r="AG29">
            <v>0</v>
          </cell>
          <cell r="AH29" t="str">
            <v>-</v>
          </cell>
          <cell r="AI29">
            <v>2</v>
          </cell>
          <cell r="AJ29" t="str">
            <v>-</v>
          </cell>
          <cell r="AK29">
            <v>2</v>
          </cell>
          <cell r="AL29" t="str">
            <v>○</v>
          </cell>
          <cell r="AM29">
            <v>16</v>
          </cell>
          <cell r="AN29" t="str">
            <v>○</v>
          </cell>
        </row>
        <row r="30">
          <cell r="A30" t="str">
            <v>수25</v>
          </cell>
          <cell r="B30" t="str">
            <v>-</v>
          </cell>
          <cell r="C30" t="str">
            <v>-</v>
          </cell>
          <cell r="D30" t="str">
            <v>귀3</v>
          </cell>
          <cell r="E30" t="str">
            <v>-</v>
          </cell>
          <cell r="F30">
            <v>25</v>
          </cell>
          <cell r="G30" t="str">
            <v>부구리</v>
          </cell>
          <cell r="H30" t="str">
            <v>384-1</v>
          </cell>
          <cell r="I30" t="str">
            <v>천</v>
          </cell>
          <cell r="J30">
            <v>50880</v>
          </cell>
          <cell r="K30">
            <v>1632</v>
          </cell>
          <cell r="L30">
            <v>0</v>
          </cell>
          <cell r="M30">
            <v>1632</v>
          </cell>
          <cell r="N30">
            <v>0</v>
          </cell>
          <cell r="O30" t="str">
            <v>건교부</v>
          </cell>
          <cell r="P30" t="str">
            <v>국</v>
          </cell>
          <cell r="T30">
            <v>9300</v>
          </cell>
          <cell r="W30">
            <v>1632.1</v>
          </cell>
          <cell r="X30">
            <v>0</v>
          </cell>
          <cell r="AA30">
            <v>1632.1</v>
          </cell>
          <cell r="AB30">
            <v>0</v>
          </cell>
          <cell r="AE30">
            <v>25</v>
          </cell>
          <cell r="AF30" t="str">
            <v>○</v>
          </cell>
          <cell r="AG30">
            <v>0</v>
          </cell>
          <cell r="AH30" t="str">
            <v>-</v>
          </cell>
          <cell r="AI30">
            <v>2</v>
          </cell>
          <cell r="AJ30" t="str">
            <v>-</v>
          </cell>
          <cell r="AK30">
            <v>3</v>
          </cell>
          <cell r="AL30" t="str">
            <v>○</v>
          </cell>
          <cell r="AM30">
            <v>16</v>
          </cell>
          <cell r="AN30" t="str">
            <v>-</v>
          </cell>
        </row>
        <row r="31">
          <cell r="A31" t="str">
            <v>수26</v>
          </cell>
          <cell r="B31" t="str">
            <v>-</v>
          </cell>
          <cell r="C31" t="str">
            <v>-</v>
          </cell>
          <cell r="D31" t="str">
            <v>귀4</v>
          </cell>
          <cell r="E31" t="str">
            <v>-</v>
          </cell>
          <cell r="F31">
            <v>26</v>
          </cell>
          <cell r="G31" t="str">
            <v>부구리</v>
          </cell>
          <cell r="H31" t="str">
            <v>384-7</v>
          </cell>
          <cell r="I31" t="str">
            <v>도</v>
          </cell>
          <cell r="J31">
            <v>5033</v>
          </cell>
          <cell r="K31">
            <v>354</v>
          </cell>
          <cell r="L31">
            <v>0</v>
          </cell>
          <cell r="M31">
            <v>285</v>
          </cell>
          <cell r="N31">
            <v>0</v>
          </cell>
          <cell r="O31" t="str">
            <v>건교부</v>
          </cell>
          <cell r="P31" t="str">
            <v>국</v>
          </cell>
          <cell r="T31">
            <v>5710</v>
          </cell>
          <cell r="W31">
            <v>353.57</v>
          </cell>
          <cell r="X31">
            <v>0</v>
          </cell>
          <cell r="AA31">
            <v>285.3</v>
          </cell>
          <cell r="AB31">
            <v>0</v>
          </cell>
          <cell r="AE31">
            <v>26</v>
          </cell>
          <cell r="AF31" t="str">
            <v>○</v>
          </cell>
          <cell r="AG31">
            <v>0</v>
          </cell>
          <cell r="AH31" t="str">
            <v>-</v>
          </cell>
          <cell r="AI31">
            <v>2</v>
          </cell>
          <cell r="AJ31" t="str">
            <v>-</v>
          </cell>
          <cell r="AK31">
            <v>4</v>
          </cell>
          <cell r="AL31" t="str">
            <v>○</v>
          </cell>
          <cell r="AM31">
            <v>16</v>
          </cell>
          <cell r="AN31" t="str">
            <v>-</v>
          </cell>
        </row>
        <row r="32">
          <cell r="A32" t="str">
            <v>수27</v>
          </cell>
          <cell r="B32" t="str">
            <v>-</v>
          </cell>
          <cell r="C32" t="str">
            <v>-</v>
          </cell>
          <cell r="D32" t="str">
            <v>-</v>
          </cell>
          <cell r="E32" t="str">
            <v>이17</v>
          </cell>
          <cell r="F32">
            <v>27</v>
          </cell>
          <cell r="G32" t="str">
            <v>부구리</v>
          </cell>
          <cell r="H32" t="str">
            <v>384-8</v>
          </cell>
          <cell r="I32" t="str">
            <v>천</v>
          </cell>
          <cell r="J32">
            <v>1506</v>
          </cell>
          <cell r="K32">
            <v>80</v>
          </cell>
          <cell r="L32">
            <v>0</v>
          </cell>
          <cell r="M32">
            <v>0</v>
          </cell>
          <cell r="N32">
            <v>35</v>
          </cell>
          <cell r="O32" t="str">
            <v>대구 북구 산격동 1445-3</v>
          </cell>
          <cell r="P32" t="str">
            <v>경상북도</v>
          </cell>
          <cell r="T32">
            <v>9300</v>
          </cell>
          <cell r="W32">
            <v>80.33</v>
          </cell>
          <cell r="X32">
            <v>0</v>
          </cell>
          <cell r="AA32">
            <v>0</v>
          </cell>
          <cell r="AB32">
            <v>0</v>
          </cell>
          <cell r="AC32">
            <v>34.5</v>
          </cell>
          <cell r="AD32">
            <v>0</v>
          </cell>
          <cell r="AE32">
            <v>27</v>
          </cell>
          <cell r="AF32" t="str">
            <v>○</v>
          </cell>
          <cell r="AG32">
            <v>0</v>
          </cell>
          <cell r="AH32" t="str">
            <v>-</v>
          </cell>
          <cell r="AI32">
            <v>2</v>
          </cell>
          <cell r="AJ32" t="str">
            <v>-</v>
          </cell>
          <cell r="AK32">
            <v>4</v>
          </cell>
          <cell r="AL32" t="str">
            <v>-</v>
          </cell>
          <cell r="AM32">
            <v>17</v>
          </cell>
          <cell r="AN32" t="str">
            <v>○</v>
          </cell>
        </row>
        <row r="33">
          <cell r="A33" t="str">
            <v>수28</v>
          </cell>
          <cell r="B33" t="str">
            <v>-</v>
          </cell>
          <cell r="C33" t="str">
            <v>-</v>
          </cell>
          <cell r="D33" t="str">
            <v>-</v>
          </cell>
          <cell r="E33" t="str">
            <v>이18</v>
          </cell>
          <cell r="F33">
            <v>28</v>
          </cell>
          <cell r="G33" t="str">
            <v>부구리</v>
          </cell>
          <cell r="H33" t="str">
            <v>384-14</v>
          </cell>
          <cell r="I33" t="str">
            <v>천</v>
          </cell>
          <cell r="J33">
            <v>191</v>
          </cell>
          <cell r="K33">
            <v>191</v>
          </cell>
          <cell r="L33">
            <v>0</v>
          </cell>
          <cell r="M33">
            <v>0</v>
          </cell>
          <cell r="N33">
            <v>126</v>
          </cell>
          <cell r="O33" t="str">
            <v>대구 북구 산격동 1445-4</v>
          </cell>
          <cell r="P33" t="str">
            <v>경상북도</v>
          </cell>
          <cell r="T33">
            <v>42100</v>
          </cell>
          <cell r="W33">
            <v>191</v>
          </cell>
          <cell r="X33">
            <v>0</v>
          </cell>
          <cell r="AA33">
            <v>0</v>
          </cell>
          <cell r="AB33">
            <v>0</v>
          </cell>
          <cell r="AC33">
            <v>125.6</v>
          </cell>
          <cell r="AD33">
            <v>0</v>
          </cell>
          <cell r="AE33">
            <v>28</v>
          </cell>
          <cell r="AF33" t="str">
            <v>○</v>
          </cell>
          <cell r="AG33">
            <v>0</v>
          </cell>
          <cell r="AH33" t="str">
            <v>-</v>
          </cell>
          <cell r="AI33">
            <v>2</v>
          </cell>
          <cell r="AJ33" t="str">
            <v>-</v>
          </cell>
          <cell r="AK33">
            <v>4</v>
          </cell>
          <cell r="AL33" t="str">
            <v>-</v>
          </cell>
          <cell r="AM33">
            <v>18</v>
          </cell>
          <cell r="AN33" t="str">
            <v>○</v>
          </cell>
        </row>
        <row r="34">
          <cell r="A34" t="str">
            <v>수29</v>
          </cell>
          <cell r="B34" t="str">
            <v>-</v>
          </cell>
          <cell r="C34" t="str">
            <v>-</v>
          </cell>
          <cell r="D34" t="str">
            <v>-</v>
          </cell>
          <cell r="E34" t="str">
            <v>이19</v>
          </cell>
          <cell r="F34">
            <v>29</v>
          </cell>
          <cell r="G34" t="str">
            <v>부구리</v>
          </cell>
          <cell r="H34" t="str">
            <v>384-15</v>
          </cell>
          <cell r="I34" t="str">
            <v>천</v>
          </cell>
          <cell r="J34">
            <v>108</v>
          </cell>
          <cell r="K34">
            <v>7</v>
          </cell>
          <cell r="L34">
            <v>0</v>
          </cell>
          <cell r="M34">
            <v>0</v>
          </cell>
          <cell r="N34">
            <v>5</v>
          </cell>
          <cell r="O34" t="str">
            <v>대구 북구 산격동 1445-5</v>
          </cell>
          <cell r="P34" t="str">
            <v>경상북도</v>
          </cell>
          <cell r="T34">
            <v>42100</v>
          </cell>
          <cell r="W34">
            <v>7.43</v>
          </cell>
          <cell r="X34">
            <v>0</v>
          </cell>
          <cell r="AA34">
            <v>0</v>
          </cell>
          <cell r="AB34">
            <v>0</v>
          </cell>
          <cell r="AC34">
            <v>4.8</v>
          </cell>
          <cell r="AD34">
            <v>0</v>
          </cell>
          <cell r="AE34">
            <v>29</v>
          </cell>
          <cell r="AF34" t="str">
            <v>○</v>
          </cell>
          <cell r="AG34">
            <v>0</v>
          </cell>
          <cell r="AH34" t="str">
            <v>-</v>
          </cell>
          <cell r="AI34">
            <v>2</v>
          </cell>
          <cell r="AJ34" t="str">
            <v>-</v>
          </cell>
          <cell r="AK34">
            <v>4</v>
          </cell>
          <cell r="AL34" t="str">
            <v>-</v>
          </cell>
          <cell r="AM34">
            <v>19</v>
          </cell>
          <cell r="AN34" t="str">
            <v>○</v>
          </cell>
        </row>
        <row r="35">
          <cell r="A35" t="str">
            <v>수30</v>
          </cell>
          <cell r="B35" t="str">
            <v>-</v>
          </cell>
          <cell r="C35" t="str">
            <v>-</v>
          </cell>
          <cell r="D35" t="str">
            <v>-</v>
          </cell>
          <cell r="E35" t="str">
            <v>이20</v>
          </cell>
          <cell r="F35">
            <v>30</v>
          </cell>
          <cell r="G35" t="str">
            <v>부구리</v>
          </cell>
          <cell r="H35" t="str">
            <v>397</v>
          </cell>
          <cell r="I35" t="str">
            <v>답</v>
          </cell>
          <cell r="J35">
            <v>3041</v>
          </cell>
          <cell r="K35">
            <v>2283</v>
          </cell>
          <cell r="L35">
            <v>0</v>
          </cell>
          <cell r="M35">
            <v>0</v>
          </cell>
          <cell r="N35">
            <v>710</v>
          </cell>
          <cell r="O35">
            <v>584</v>
          </cell>
          <cell r="P35" t="str">
            <v>김진순</v>
          </cell>
          <cell r="T35">
            <v>8780</v>
          </cell>
          <cell r="W35">
            <v>2282.56</v>
          </cell>
          <cell r="X35">
            <v>0</v>
          </cell>
          <cell r="AA35">
            <v>0</v>
          </cell>
          <cell r="AB35">
            <v>0</v>
          </cell>
          <cell r="AC35">
            <v>710.2</v>
          </cell>
          <cell r="AD35">
            <v>0</v>
          </cell>
          <cell r="AE35">
            <v>30</v>
          </cell>
          <cell r="AF35" t="str">
            <v>○</v>
          </cell>
          <cell r="AG35">
            <v>0</v>
          </cell>
          <cell r="AH35" t="str">
            <v>-</v>
          </cell>
          <cell r="AI35">
            <v>2</v>
          </cell>
          <cell r="AJ35" t="str">
            <v>-</v>
          </cell>
          <cell r="AK35">
            <v>4</v>
          </cell>
          <cell r="AL35" t="str">
            <v>-</v>
          </cell>
          <cell r="AM35">
            <v>20</v>
          </cell>
          <cell r="AN35" t="str">
            <v>○</v>
          </cell>
        </row>
        <row r="36">
          <cell r="A36" t="str">
            <v>수31</v>
          </cell>
          <cell r="B36" t="str">
            <v>-</v>
          </cell>
          <cell r="C36" t="str">
            <v>-</v>
          </cell>
          <cell r="D36" t="str">
            <v>-</v>
          </cell>
          <cell r="E36" t="str">
            <v>이21</v>
          </cell>
          <cell r="F36">
            <v>31</v>
          </cell>
          <cell r="G36" t="str">
            <v>부구리</v>
          </cell>
          <cell r="H36" t="str">
            <v>400</v>
          </cell>
          <cell r="I36" t="str">
            <v>답</v>
          </cell>
          <cell r="J36">
            <v>1316</v>
          </cell>
          <cell r="K36">
            <v>120</v>
          </cell>
          <cell r="L36">
            <v>0</v>
          </cell>
          <cell r="M36">
            <v>0</v>
          </cell>
          <cell r="N36">
            <v>120</v>
          </cell>
          <cell r="O36">
            <v>596</v>
          </cell>
          <cell r="P36" t="str">
            <v>황윤원</v>
          </cell>
          <cell r="T36">
            <v>9880</v>
          </cell>
          <cell r="W36">
            <v>119.5</v>
          </cell>
          <cell r="X36">
            <v>0</v>
          </cell>
          <cell r="AA36">
            <v>0</v>
          </cell>
          <cell r="AB36">
            <v>0</v>
          </cell>
          <cell r="AC36">
            <v>119.5</v>
          </cell>
          <cell r="AD36">
            <v>0</v>
          </cell>
          <cell r="AE36">
            <v>31</v>
          </cell>
          <cell r="AF36" t="str">
            <v>○</v>
          </cell>
          <cell r="AG36">
            <v>0</v>
          </cell>
          <cell r="AH36" t="str">
            <v>-</v>
          </cell>
          <cell r="AI36">
            <v>2</v>
          </cell>
          <cell r="AJ36" t="str">
            <v>-</v>
          </cell>
          <cell r="AK36">
            <v>4</v>
          </cell>
          <cell r="AL36" t="str">
            <v>-</v>
          </cell>
          <cell r="AM36">
            <v>21</v>
          </cell>
          <cell r="AN36" t="str">
            <v>○</v>
          </cell>
        </row>
        <row r="37">
          <cell r="A37" t="str">
            <v>수32</v>
          </cell>
          <cell r="B37" t="str">
            <v>-</v>
          </cell>
          <cell r="C37" t="str">
            <v>-</v>
          </cell>
          <cell r="D37" t="str">
            <v>-</v>
          </cell>
          <cell r="E37" t="str">
            <v>이22</v>
          </cell>
          <cell r="F37">
            <v>32</v>
          </cell>
          <cell r="G37" t="str">
            <v>부구리</v>
          </cell>
          <cell r="H37" t="str">
            <v>400-17</v>
          </cell>
          <cell r="I37" t="str">
            <v>답</v>
          </cell>
          <cell r="J37">
            <v>849</v>
          </cell>
          <cell r="K37">
            <v>653</v>
          </cell>
          <cell r="L37">
            <v>0</v>
          </cell>
          <cell r="M37">
            <v>0</v>
          </cell>
          <cell r="N37">
            <v>653</v>
          </cell>
          <cell r="O37" t="str">
            <v>건교부</v>
          </cell>
          <cell r="P37" t="str">
            <v>국</v>
          </cell>
          <cell r="T37">
            <v>1180</v>
          </cell>
          <cell r="W37">
            <v>653.20000000000005</v>
          </cell>
          <cell r="X37">
            <v>0</v>
          </cell>
          <cell r="AA37">
            <v>0</v>
          </cell>
          <cell r="AB37">
            <v>0</v>
          </cell>
          <cell r="AC37">
            <v>653.20000000000005</v>
          </cell>
          <cell r="AD37">
            <v>0</v>
          </cell>
          <cell r="AE37">
            <v>32</v>
          </cell>
          <cell r="AF37" t="str">
            <v>○</v>
          </cell>
          <cell r="AG37">
            <v>0</v>
          </cell>
          <cell r="AH37" t="str">
            <v>-</v>
          </cell>
          <cell r="AI37">
            <v>2</v>
          </cell>
          <cell r="AJ37" t="str">
            <v>-</v>
          </cell>
          <cell r="AK37">
            <v>4</v>
          </cell>
          <cell r="AL37" t="str">
            <v>-</v>
          </cell>
          <cell r="AM37">
            <v>22</v>
          </cell>
          <cell r="AN37" t="str">
            <v>○</v>
          </cell>
        </row>
        <row r="38">
          <cell r="A38" t="str">
            <v>수33</v>
          </cell>
          <cell r="B38" t="str">
            <v>-</v>
          </cell>
          <cell r="C38" t="str">
            <v>-</v>
          </cell>
          <cell r="D38" t="str">
            <v>-</v>
          </cell>
          <cell r="E38" t="str">
            <v>이23</v>
          </cell>
          <cell r="F38">
            <v>33</v>
          </cell>
          <cell r="G38" t="str">
            <v>부구리</v>
          </cell>
          <cell r="H38" t="str">
            <v>401-1</v>
          </cell>
          <cell r="I38" t="str">
            <v>답</v>
          </cell>
          <cell r="J38">
            <v>2278</v>
          </cell>
          <cell r="K38">
            <v>1633</v>
          </cell>
          <cell r="L38">
            <v>0</v>
          </cell>
          <cell r="M38">
            <v>0</v>
          </cell>
          <cell r="N38">
            <v>690</v>
          </cell>
          <cell r="O38">
            <v>596</v>
          </cell>
          <cell r="P38" t="str">
            <v>황윤원</v>
          </cell>
          <cell r="T38">
            <v>9070</v>
          </cell>
          <cell r="W38">
            <v>1632.8</v>
          </cell>
          <cell r="X38">
            <v>0</v>
          </cell>
          <cell r="AA38">
            <v>0</v>
          </cell>
          <cell r="AB38">
            <v>0</v>
          </cell>
          <cell r="AC38">
            <v>689.9</v>
          </cell>
          <cell r="AD38">
            <v>0</v>
          </cell>
          <cell r="AE38">
            <v>33</v>
          </cell>
          <cell r="AF38" t="str">
            <v>○</v>
          </cell>
          <cell r="AG38">
            <v>0</v>
          </cell>
          <cell r="AH38" t="str">
            <v>-</v>
          </cell>
          <cell r="AI38">
            <v>2</v>
          </cell>
          <cell r="AJ38" t="str">
            <v>-</v>
          </cell>
          <cell r="AK38">
            <v>4</v>
          </cell>
          <cell r="AL38" t="str">
            <v>-</v>
          </cell>
          <cell r="AM38">
            <v>23</v>
          </cell>
          <cell r="AN38" t="str">
            <v>○</v>
          </cell>
        </row>
        <row r="39">
          <cell r="A39" t="str">
            <v>수34</v>
          </cell>
          <cell r="B39" t="str">
            <v>-</v>
          </cell>
          <cell r="C39" t="str">
            <v>전3</v>
          </cell>
          <cell r="D39" t="str">
            <v>-</v>
          </cell>
          <cell r="E39" t="str">
            <v>-</v>
          </cell>
          <cell r="F39">
            <v>34</v>
          </cell>
          <cell r="G39" t="str">
            <v>부구리</v>
          </cell>
          <cell r="H39" t="str">
            <v>401-2</v>
          </cell>
          <cell r="I39" t="str">
            <v>답</v>
          </cell>
          <cell r="J39">
            <v>1904</v>
          </cell>
          <cell r="K39">
            <v>1904</v>
          </cell>
          <cell r="L39">
            <v>0</v>
          </cell>
          <cell r="M39">
            <v>0</v>
          </cell>
          <cell r="N39">
            <v>0</v>
          </cell>
          <cell r="O39" t="str">
            <v>396-26</v>
          </cell>
          <cell r="P39" t="str">
            <v>김현성</v>
          </cell>
          <cell r="T39">
            <v>6150</v>
          </cell>
          <cell r="W39">
            <v>1889.7</v>
          </cell>
          <cell r="X39" t="str">
            <v>공</v>
          </cell>
          <cell r="AA39">
            <v>0</v>
          </cell>
          <cell r="AB39">
            <v>0</v>
          </cell>
          <cell r="AE39">
            <v>34</v>
          </cell>
          <cell r="AF39" t="str">
            <v>○</v>
          </cell>
          <cell r="AG39">
            <v>0</v>
          </cell>
          <cell r="AH39" t="str">
            <v>-</v>
          </cell>
          <cell r="AI39">
            <v>3</v>
          </cell>
          <cell r="AJ39" t="str">
            <v>○</v>
          </cell>
          <cell r="AK39">
            <v>4</v>
          </cell>
          <cell r="AL39" t="str">
            <v>-</v>
          </cell>
          <cell r="AM39">
            <v>23</v>
          </cell>
          <cell r="AN39" t="str">
            <v>-</v>
          </cell>
        </row>
        <row r="40">
          <cell r="A40" t="str">
            <v>수35</v>
          </cell>
          <cell r="B40" t="str">
            <v>-</v>
          </cell>
          <cell r="C40" t="str">
            <v>-</v>
          </cell>
          <cell r="D40" t="str">
            <v>-</v>
          </cell>
          <cell r="E40" t="str">
            <v>이24</v>
          </cell>
          <cell r="F40">
            <v>35</v>
          </cell>
          <cell r="G40" t="str">
            <v>부구리</v>
          </cell>
          <cell r="H40" t="str">
            <v>401-3</v>
          </cell>
          <cell r="I40" t="str">
            <v>답</v>
          </cell>
          <cell r="J40">
            <v>1597</v>
          </cell>
          <cell r="K40">
            <v>1520</v>
          </cell>
          <cell r="L40">
            <v>0</v>
          </cell>
          <cell r="M40">
            <v>0</v>
          </cell>
          <cell r="N40">
            <v>256</v>
          </cell>
          <cell r="O40" t="str">
            <v>신화리 90</v>
          </cell>
          <cell r="P40" t="str">
            <v>전이중</v>
          </cell>
          <cell r="T40">
            <v>6580</v>
          </cell>
          <cell r="W40">
            <v>1519.8</v>
          </cell>
          <cell r="X40">
            <v>0</v>
          </cell>
          <cell r="AA40">
            <v>0</v>
          </cell>
          <cell r="AB40">
            <v>0</v>
          </cell>
          <cell r="AC40">
            <v>256.39999999999998</v>
          </cell>
          <cell r="AD40">
            <v>0</v>
          </cell>
          <cell r="AE40">
            <v>35</v>
          </cell>
          <cell r="AF40" t="str">
            <v>○</v>
          </cell>
          <cell r="AG40">
            <v>0</v>
          </cell>
          <cell r="AH40" t="str">
            <v>-</v>
          </cell>
          <cell r="AI40">
            <v>3</v>
          </cell>
          <cell r="AJ40" t="str">
            <v>-</v>
          </cell>
          <cell r="AK40">
            <v>4</v>
          </cell>
          <cell r="AL40" t="str">
            <v>-</v>
          </cell>
          <cell r="AM40">
            <v>24</v>
          </cell>
          <cell r="AN40" t="str">
            <v>○</v>
          </cell>
        </row>
        <row r="41">
          <cell r="A41" t="str">
            <v>수36</v>
          </cell>
          <cell r="B41" t="str">
            <v>-</v>
          </cell>
          <cell r="C41" t="str">
            <v>-</v>
          </cell>
          <cell r="D41" t="str">
            <v>-</v>
          </cell>
          <cell r="E41" t="str">
            <v>이25</v>
          </cell>
          <cell r="F41">
            <v>36</v>
          </cell>
          <cell r="G41" t="str">
            <v>부구리</v>
          </cell>
          <cell r="H41" t="str">
            <v>403-1</v>
          </cell>
          <cell r="I41" t="str">
            <v>답</v>
          </cell>
          <cell r="J41">
            <v>1121</v>
          </cell>
          <cell r="K41">
            <v>189</v>
          </cell>
          <cell r="L41">
            <v>0</v>
          </cell>
          <cell r="M41">
            <v>0</v>
          </cell>
          <cell r="N41">
            <v>180</v>
          </cell>
          <cell r="O41" t="str">
            <v>214-2</v>
          </cell>
          <cell r="P41" t="str">
            <v>엄흥섭</v>
          </cell>
          <cell r="T41">
            <v>9880</v>
          </cell>
          <cell r="W41">
            <v>188.5</v>
          </cell>
          <cell r="X41">
            <v>0</v>
          </cell>
          <cell r="AA41">
            <v>0</v>
          </cell>
          <cell r="AB41">
            <v>0</v>
          </cell>
          <cell r="AC41">
            <v>179.6</v>
          </cell>
          <cell r="AD41">
            <v>0</v>
          </cell>
          <cell r="AE41">
            <v>36</v>
          </cell>
          <cell r="AF41" t="str">
            <v>○</v>
          </cell>
          <cell r="AG41">
            <v>0</v>
          </cell>
          <cell r="AH41" t="str">
            <v>-</v>
          </cell>
          <cell r="AI41">
            <v>3</v>
          </cell>
          <cell r="AJ41" t="str">
            <v>-</v>
          </cell>
          <cell r="AK41">
            <v>4</v>
          </cell>
          <cell r="AL41" t="str">
            <v>-</v>
          </cell>
          <cell r="AM41">
            <v>25</v>
          </cell>
          <cell r="AN41" t="str">
            <v>○</v>
          </cell>
        </row>
        <row r="42">
          <cell r="A42" t="str">
            <v>수37</v>
          </cell>
          <cell r="B42" t="str">
            <v>-</v>
          </cell>
          <cell r="C42" t="str">
            <v>-</v>
          </cell>
          <cell r="D42" t="str">
            <v>귀5</v>
          </cell>
          <cell r="E42" t="str">
            <v>이26</v>
          </cell>
          <cell r="F42">
            <v>37</v>
          </cell>
          <cell r="G42" t="str">
            <v>부구리</v>
          </cell>
          <cell r="H42" t="str">
            <v>403-9</v>
          </cell>
          <cell r="I42" t="str">
            <v>구</v>
          </cell>
          <cell r="J42">
            <v>269</v>
          </cell>
          <cell r="K42">
            <v>103</v>
          </cell>
          <cell r="L42">
            <v>0</v>
          </cell>
          <cell r="M42">
            <v>71</v>
          </cell>
          <cell r="N42">
            <v>32</v>
          </cell>
          <cell r="O42" t="str">
            <v>농림부</v>
          </cell>
          <cell r="P42" t="str">
            <v>국</v>
          </cell>
          <cell r="T42">
            <v>7000</v>
          </cell>
          <cell r="W42">
            <v>102.6</v>
          </cell>
          <cell r="X42">
            <v>0</v>
          </cell>
          <cell r="AA42">
            <v>70.7</v>
          </cell>
          <cell r="AB42">
            <v>0</v>
          </cell>
          <cell r="AC42">
            <v>31.9</v>
          </cell>
          <cell r="AD42">
            <v>0</v>
          </cell>
          <cell r="AE42">
            <v>37</v>
          </cell>
          <cell r="AF42" t="str">
            <v>○</v>
          </cell>
          <cell r="AG42">
            <v>0</v>
          </cell>
          <cell r="AH42" t="str">
            <v>-</v>
          </cell>
          <cell r="AI42">
            <v>3</v>
          </cell>
          <cell r="AJ42" t="str">
            <v>-</v>
          </cell>
          <cell r="AK42">
            <v>5</v>
          </cell>
          <cell r="AL42" t="str">
            <v>○</v>
          </cell>
          <cell r="AM42">
            <v>26</v>
          </cell>
          <cell r="AN42" t="str">
            <v>○</v>
          </cell>
        </row>
        <row r="43">
          <cell r="A43" t="str">
            <v>수38</v>
          </cell>
          <cell r="B43" t="str">
            <v>-</v>
          </cell>
          <cell r="C43" t="str">
            <v>-</v>
          </cell>
          <cell r="D43" t="str">
            <v>귀6</v>
          </cell>
          <cell r="E43" t="str">
            <v>이27</v>
          </cell>
          <cell r="F43">
            <v>38</v>
          </cell>
          <cell r="G43" t="str">
            <v>부구리</v>
          </cell>
          <cell r="H43" t="str">
            <v>403-11</v>
          </cell>
          <cell r="I43" t="str">
            <v>도</v>
          </cell>
          <cell r="J43">
            <v>1659</v>
          </cell>
          <cell r="K43">
            <v>562</v>
          </cell>
          <cell r="L43">
            <v>0</v>
          </cell>
          <cell r="M43">
            <v>234</v>
          </cell>
          <cell r="N43">
            <v>329</v>
          </cell>
          <cell r="O43" t="str">
            <v>재경부</v>
          </cell>
          <cell r="P43" t="str">
            <v>국</v>
          </cell>
          <cell r="T43">
            <v>7000</v>
          </cell>
          <cell r="W43">
            <v>562.1</v>
          </cell>
          <cell r="X43">
            <v>0</v>
          </cell>
          <cell r="AA43">
            <v>233.6</v>
          </cell>
          <cell r="AB43">
            <v>0</v>
          </cell>
          <cell r="AC43">
            <v>328.5</v>
          </cell>
          <cell r="AD43">
            <v>0</v>
          </cell>
          <cell r="AE43">
            <v>38</v>
          </cell>
          <cell r="AF43" t="str">
            <v>○</v>
          </cell>
          <cell r="AG43">
            <v>0</v>
          </cell>
          <cell r="AH43" t="str">
            <v>-</v>
          </cell>
          <cell r="AI43">
            <v>3</v>
          </cell>
          <cell r="AJ43" t="str">
            <v>-</v>
          </cell>
          <cell r="AK43">
            <v>6</v>
          </cell>
          <cell r="AL43" t="str">
            <v>○</v>
          </cell>
          <cell r="AM43">
            <v>27</v>
          </cell>
          <cell r="AN43" t="str">
            <v>○</v>
          </cell>
        </row>
        <row r="44">
          <cell r="A44" t="str">
            <v>수39</v>
          </cell>
          <cell r="B44" t="str">
            <v>-</v>
          </cell>
          <cell r="C44" t="str">
            <v>전4</v>
          </cell>
          <cell r="D44" t="str">
            <v>귀7</v>
          </cell>
          <cell r="E44" t="str">
            <v>이28</v>
          </cell>
          <cell r="F44">
            <v>39</v>
          </cell>
          <cell r="G44" t="str">
            <v>부구리</v>
          </cell>
          <cell r="H44" t="str">
            <v>403-18</v>
          </cell>
          <cell r="I44" t="str">
            <v>도</v>
          </cell>
          <cell r="J44">
            <v>86</v>
          </cell>
          <cell r="K44">
            <v>86</v>
          </cell>
          <cell r="L44">
            <v>0</v>
          </cell>
          <cell r="M44">
            <v>71</v>
          </cell>
          <cell r="N44">
            <v>15</v>
          </cell>
          <cell r="O44" t="str">
            <v>재경부</v>
          </cell>
          <cell r="P44" t="str">
            <v>국</v>
          </cell>
          <cell r="T44">
            <v>7000</v>
          </cell>
          <cell r="W44">
            <v>99.9</v>
          </cell>
          <cell r="X44" t="str">
            <v>공</v>
          </cell>
          <cell r="AA44">
            <v>70.900000000000006</v>
          </cell>
          <cell r="AB44">
            <v>0</v>
          </cell>
          <cell r="AC44">
            <v>15.1</v>
          </cell>
          <cell r="AD44">
            <v>0</v>
          </cell>
          <cell r="AE44">
            <v>39</v>
          </cell>
          <cell r="AF44" t="str">
            <v>○</v>
          </cell>
          <cell r="AG44">
            <v>0</v>
          </cell>
          <cell r="AH44" t="str">
            <v>-</v>
          </cell>
          <cell r="AI44">
            <v>4</v>
          </cell>
          <cell r="AJ44" t="str">
            <v>○</v>
          </cell>
          <cell r="AK44">
            <v>7</v>
          </cell>
          <cell r="AL44" t="str">
            <v>○</v>
          </cell>
          <cell r="AM44">
            <v>28</v>
          </cell>
          <cell r="AN44" t="str">
            <v>○</v>
          </cell>
        </row>
        <row r="45">
          <cell r="A45" t="str">
            <v>수40</v>
          </cell>
          <cell r="B45" t="str">
            <v>-</v>
          </cell>
          <cell r="C45" t="str">
            <v>-</v>
          </cell>
          <cell r="D45" t="str">
            <v>-</v>
          </cell>
          <cell r="E45" t="str">
            <v>이29</v>
          </cell>
          <cell r="F45">
            <v>40</v>
          </cell>
          <cell r="G45" t="str">
            <v>부구리</v>
          </cell>
          <cell r="H45" t="str">
            <v>404-15</v>
          </cell>
          <cell r="I45" t="str">
            <v>구</v>
          </cell>
          <cell r="J45">
            <v>42</v>
          </cell>
          <cell r="K45">
            <v>3</v>
          </cell>
          <cell r="L45">
            <v>0</v>
          </cell>
          <cell r="M45">
            <v>0</v>
          </cell>
          <cell r="N45">
            <v>3</v>
          </cell>
          <cell r="O45" t="str">
            <v>서울 강남 삼성 167</v>
          </cell>
          <cell r="P45" t="str">
            <v>한국 수력원자력주식회사</v>
          </cell>
          <cell r="T45">
            <v>7000</v>
          </cell>
          <cell r="W45">
            <v>3</v>
          </cell>
          <cell r="X45">
            <v>0</v>
          </cell>
          <cell r="AA45">
            <v>0</v>
          </cell>
          <cell r="AB45">
            <v>0</v>
          </cell>
          <cell r="AC45">
            <v>3</v>
          </cell>
          <cell r="AD45">
            <v>0</v>
          </cell>
          <cell r="AE45">
            <v>40</v>
          </cell>
          <cell r="AF45" t="str">
            <v>○</v>
          </cell>
          <cell r="AG45">
            <v>0</v>
          </cell>
          <cell r="AH45" t="str">
            <v>-</v>
          </cell>
          <cell r="AI45">
            <v>4</v>
          </cell>
          <cell r="AJ45" t="str">
            <v>-</v>
          </cell>
          <cell r="AK45">
            <v>7</v>
          </cell>
          <cell r="AL45" t="str">
            <v>-</v>
          </cell>
          <cell r="AM45">
            <v>29</v>
          </cell>
          <cell r="AN45" t="str">
            <v>○</v>
          </cell>
        </row>
        <row r="46">
          <cell r="A46" t="str">
            <v>수41</v>
          </cell>
          <cell r="B46" t="str">
            <v>-</v>
          </cell>
          <cell r="C46" t="str">
            <v>-</v>
          </cell>
          <cell r="D46" t="str">
            <v>-</v>
          </cell>
          <cell r="E46" t="str">
            <v>-</v>
          </cell>
          <cell r="F46">
            <v>41</v>
          </cell>
          <cell r="G46" t="str">
            <v>부구리</v>
          </cell>
          <cell r="H46" t="str">
            <v>406-1</v>
          </cell>
          <cell r="I46" t="str">
            <v>답</v>
          </cell>
          <cell r="J46">
            <v>902</v>
          </cell>
          <cell r="K46">
            <v>112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 t="str">
            <v>울진군</v>
          </cell>
          <cell r="T46">
            <v>7240</v>
          </cell>
          <cell r="W46">
            <v>111.6</v>
          </cell>
          <cell r="X46">
            <v>0</v>
          </cell>
          <cell r="AA46">
            <v>0</v>
          </cell>
          <cell r="AB46">
            <v>0</v>
          </cell>
          <cell r="AE46">
            <v>41</v>
          </cell>
          <cell r="AF46" t="str">
            <v>○</v>
          </cell>
          <cell r="AG46">
            <v>0</v>
          </cell>
          <cell r="AH46" t="str">
            <v>-</v>
          </cell>
          <cell r="AI46">
            <v>4</v>
          </cell>
          <cell r="AJ46" t="str">
            <v>-</v>
          </cell>
          <cell r="AK46">
            <v>7</v>
          </cell>
          <cell r="AL46" t="str">
            <v>-</v>
          </cell>
          <cell r="AM46">
            <v>29</v>
          </cell>
          <cell r="AN46" t="str">
            <v>-</v>
          </cell>
        </row>
        <row r="47">
          <cell r="A47" t="str">
            <v>수42</v>
          </cell>
          <cell r="B47" t="str">
            <v>-</v>
          </cell>
          <cell r="C47" t="str">
            <v>-</v>
          </cell>
          <cell r="D47" t="str">
            <v>-</v>
          </cell>
          <cell r="E47" t="str">
            <v>이30</v>
          </cell>
          <cell r="F47">
            <v>42</v>
          </cell>
          <cell r="G47" t="str">
            <v>부구리</v>
          </cell>
          <cell r="H47" t="str">
            <v>406-3</v>
          </cell>
          <cell r="I47" t="str">
            <v>제</v>
          </cell>
          <cell r="J47">
            <v>1579</v>
          </cell>
          <cell r="K47">
            <v>516</v>
          </cell>
          <cell r="L47">
            <v>0</v>
          </cell>
          <cell r="M47">
            <v>0</v>
          </cell>
          <cell r="N47">
            <v>284</v>
          </cell>
          <cell r="O47">
            <v>0</v>
          </cell>
          <cell r="P47" t="str">
            <v>울진군</v>
          </cell>
          <cell r="T47">
            <v>7240</v>
          </cell>
          <cell r="W47">
            <v>515.5</v>
          </cell>
          <cell r="X47">
            <v>0</v>
          </cell>
          <cell r="AA47">
            <v>0</v>
          </cell>
          <cell r="AB47">
            <v>0</v>
          </cell>
          <cell r="AC47">
            <v>283.8</v>
          </cell>
          <cell r="AD47">
            <v>0</v>
          </cell>
          <cell r="AE47">
            <v>42</v>
          </cell>
          <cell r="AF47" t="str">
            <v>○</v>
          </cell>
          <cell r="AG47">
            <v>0</v>
          </cell>
          <cell r="AH47" t="str">
            <v>-</v>
          </cell>
          <cell r="AI47">
            <v>4</v>
          </cell>
          <cell r="AJ47" t="str">
            <v>-</v>
          </cell>
          <cell r="AK47">
            <v>7</v>
          </cell>
          <cell r="AL47" t="str">
            <v>-</v>
          </cell>
          <cell r="AM47">
            <v>30</v>
          </cell>
          <cell r="AN47" t="str">
            <v>○</v>
          </cell>
        </row>
        <row r="48">
          <cell r="A48" t="str">
            <v>수43</v>
          </cell>
          <cell r="B48" t="str">
            <v>-</v>
          </cell>
          <cell r="C48" t="str">
            <v>-</v>
          </cell>
          <cell r="D48" t="str">
            <v>-</v>
          </cell>
          <cell r="E48" t="str">
            <v>이31</v>
          </cell>
          <cell r="F48">
            <v>43</v>
          </cell>
          <cell r="G48" t="str">
            <v>부구리</v>
          </cell>
          <cell r="H48" t="str">
            <v>406-4</v>
          </cell>
          <cell r="I48" t="str">
            <v>답</v>
          </cell>
          <cell r="J48">
            <v>290</v>
          </cell>
          <cell r="K48">
            <v>113</v>
          </cell>
          <cell r="L48">
            <v>0</v>
          </cell>
          <cell r="M48">
            <v>0</v>
          </cell>
          <cell r="N48">
            <v>46</v>
          </cell>
          <cell r="P48" t="str">
            <v>울진군</v>
          </cell>
          <cell r="T48">
            <v>7700</v>
          </cell>
          <cell r="W48">
            <v>113</v>
          </cell>
          <cell r="X48">
            <v>0</v>
          </cell>
          <cell r="AA48">
            <v>0</v>
          </cell>
          <cell r="AB48">
            <v>0</v>
          </cell>
          <cell r="AC48">
            <v>46</v>
          </cell>
          <cell r="AE48">
            <v>43</v>
          </cell>
          <cell r="AF48" t="str">
            <v>○</v>
          </cell>
          <cell r="AG48">
            <v>0</v>
          </cell>
          <cell r="AH48" t="str">
            <v>-</v>
          </cell>
          <cell r="AI48">
            <v>4</v>
          </cell>
          <cell r="AJ48" t="str">
            <v>-</v>
          </cell>
          <cell r="AK48">
            <v>7</v>
          </cell>
          <cell r="AL48" t="str">
            <v>-</v>
          </cell>
          <cell r="AM48">
            <v>31</v>
          </cell>
          <cell r="AN48" t="str">
            <v>○</v>
          </cell>
        </row>
        <row r="49">
          <cell r="A49" t="str">
            <v>수44</v>
          </cell>
          <cell r="B49" t="str">
            <v>-</v>
          </cell>
          <cell r="C49" t="str">
            <v>-</v>
          </cell>
          <cell r="D49" t="str">
            <v>-</v>
          </cell>
          <cell r="E49" t="str">
            <v>-</v>
          </cell>
          <cell r="F49">
            <v>44</v>
          </cell>
          <cell r="G49" t="str">
            <v>부구리</v>
          </cell>
          <cell r="H49" t="str">
            <v>407-1</v>
          </cell>
          <cell r="I49" t="str">
            <v>답</v>
          </cell>
          <cell r="J49">
            <v>596</v>
          </cell>
          <cell r="K49">
            <v>249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 t="str">
            <v>울진군</v>
          </cell>
          <cell r="T49">
            <v>7240</v>
          </cell>
          <cell r="W49">
            <v>248.7</v>
          </cell>
          <cell r="X49">
            <v>0</v>
          </cell>
          <cell r="AA49">
            <v>0</v>
          </cell>
          <cell r="AB49">
            <v>0</v>
          </cell>
          <cell r="AE49">
            <v>44</v>
          </cell>
          <cell r="AF49" t="str">
            <v>○</v>
          </cell>
          <cell r="AG49">
            <v>0</v>
          </cell>
          <cell r="AH49" t="str">
            <v>-</v>
          </cell>
          <cell r="AI49">
            <v>4</v>
          </cell>
          <cell r="AJ49" t="str">
            <v>-</v>
          </cell>
          <cell r="AK49">
            <v>7</v>
          </cell>
          <cell r="AL49" t="str">
            <v>-</v>
          </cell>
          <cell r="AM49">
            <v>31</v>
          </cell>
          <cell r="AN49" t="str">
            <v>-</v>
          </cell>
        </row>
        <row r="50">
          <cell r="A50" t="str">
            <v>수45</v>
          </cell>
          <cell r="B50" t="str">
            <v>-</v>
          </cell>
          <cell r="C50" t="str">
            <v>-</v>
          </cell>
          <cell r="D50" t="str">
            <v>-</v>
          </cell>
          <cell r="E50" t="str">
            <v>이32</v>
          </cell>
          <cell r="F50">
            <v>45</v>
          </cell>
          <cell r="G50" t="str">
            <v>부구리</v>
          </cell>
          <cell r="H50" t="str">
            <v>407-4</v>
          </cell>
          <cell r="I50" t="str">
            <v>답</v>
          </cell>
          <cell r="J50">
            <v>478</v>
          </cell>
          <cell r="K50">
            <v>344</v>
          </cell>
          <cell r="L50">
            <v>0</v>
          </cell>
          <cell r="M50">
            <v>0</v>
          </cell>
          <cell r="N50">
            <v>184</v>
          </cell>
          <cell r="O50">
            <v>0</v>
          </cell>
          <cell r="P50" t="str">
            <v>울진군</v>
          </cell>
          <cell r="T50">
            <v>7240</v>
          </cell>
          <cell r="W50">
            <v>344.4</v>
          </cell>
          <cell r="X50">
            <v>0</v>
          </cell>
          <cell r="AA50">
            <v>0</v>
          </cell>
          <cell r="AB50">
            <v>0</v>
          </cell>
          <cell r="AC50">
            <v>183.7</v>
          </cell>
          <cell r="AD50">
            <v>0</v>
          </cell>
          <cell r="AE50">
            <v>45</v>
          </cell>
          <cell r="AF50" t="str">
            <v>○</v>
          </cell>
          <cell r="AG50">
            <v>0</v>
          </cell>
          <cell r="AH50" t="str">
            <v>-</v>
          </cell>
          <cell r="AI50">
            <v>4</v>
          </cell>
          <cell r="AJ50" t="str">
            <v>-</v>
          </cell>
          <cell r="AK50">
            <v>7</v>
          </cell>
          <cell r="AL50" t="str">
            <v>-</v>
          </cell>
          <cell r="AM50">
            <v>32</v>
          </cell>
          <cell r="AN50" t="str">
            <v>○</v>
          </cell>
        </row>
        <row r="51">
          <cell r="A51" t="str">
            <v>수46</v>
          </cell>
          <cell r="B51" t="str">
            <v>-</v>
          </cell>
          <cell r="C51" t="str">
            <v>-</v>
          </cell>
          <cell r="D51" t="str">
            <v>-</v>
          </cell>
          <cell r="E51" t="str">
            <v>-</v>
          </cell>
          <cell r="F51">
            <v>46</v>
          </cell>
          <cell r="G51" t="str">
            <v>부구리</v>
          </cell>
          <cell r="H51" t="str">
            <v>408</v>
          </cell>
          <cell r="I51" t="str">
            <v>천</v>
          </cell>
          <cell r="J51">
            <v>3073</v>
          </cell>
          <cell r="K51">
            <v>482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 t="str">
            <v>울진군</v>
          </cell>
          <cell r="T51">
            <v>9300</v>
          </cell>
          <cell r="W51">
            <v>481.7</v>
          </cell>
          <cell r="X51">
            <v>0</v>
          </cell>
          <cell r="AA51">
            <v>0</v>
          </cell>
          <cell r="AB51">
            <v>0</v>
          </cell>
          <cell r="AE51">
            <v>46</v>
          </cell>
          <cell r="AF51" t="str">
            <v>○</v>
          </cell>
          <cell r="AG51">
            <v>0</v>
          </cell>
          <cell r="AH51" t="str">
            <v>-</v>
          </cell>
          <cell r="AI51">
            <v>4</v>
          </cell>
          <cell r="AJ51" t="str">
            <v>-</v>
          </cell>
          <cell r="AK51">
            <v>7</v>
          </cell>
          <cell r="AL51" t="str">
            <v>-</v>
          </cell>
          <cell r="AM51">
            <v>32</v>
          </cell>
          <cell r="AN51" t="str">
            <v>-</v>
          </cell>
        </row>
        <row r="52">
          <cell r="A52" t="str">
            <v>수47</v>
          </cell>
          <cell r="B52" t="str">
            <v>-</v>
          </cell>
          <cell r="C52" t="str">
            <v>-</v>
          </cell>
          <cell r="D52" t="str">
            <v>-</v>
          </cell>
          <cell r="E52" t="str">
            <v>-</v>
          </cell>
          <cell r="F52">
            <v>47</v>
          </cell>
          <cell r="G52" t="str">
            <v>부구리</v>
          </cell>
          <cell r="H52" t="str">
            <v>415</v>
          </cell>
          <cell r="I52" t="str">
            <v>답</v>
          </cell>
          <cell r="J52">
            <v>2000</v>
          </cell>
          <cell r="K52">
            <v>1</v>
          </cell>
          <cell r="L52">
            <v>0</v>
          </cell>
          <cell r="M52">
            <v>0</v>
          </cell>
          <cell r="N52">
            <v>0</v>
          </cell>
          <cell r="O52" t="str">
            <v>173-12</v>
          </cell>
          <cell r="P52" t="str">
            <v>전수복</v>
          </cell>
          <cell r="T52">
            <v>9500</v>
          </cell>
          <cell r="W52">
            <v>0.5</v>
          </cell>
          <cell r="X52">
            <v>0</v>
          </cell>
          <cell r="AA52">
            <v>0</v>
          </cell>
          <cell r="AB52">
            <v>0</v>
          </cell>
          <cell r="AE52">
            <v>47</v>
          </cell>
          <cell r="AF52" t="str">
            <v>○</v>
          </cell>
          <cell r="AG52">
            <v>0</v>
          </cell>
          <cell r="AH52" t="str">
            <v>-</v>
          </cell>
          <cell r="AI52">
            <v>4</v>
          </cell>
          <cell r="AJ52" t="str">
            <v>-</v>
          </cell>
          <cell r="AK52">
            <v>7</v>
          </cell>
          <cell r="AL52" t="str">
            <v>-</v>
          </cell>
          <cell r="AM52">
            <v>32</v>
          </cell>
          <cell r="AN52" t="str">
            <v>-</v>
          </cell>
        </row>
        <row r="53">
          <cell r="A53" t="str">
            <v>수48</v>
          </cell>
          <cell r="B53" t="str">
            <v>-</v>
          </cell>
          <cell r="C53" t="str">
            <v>-</v>
          </cell>
          <cell r="D53" t="str">
            <v>-</v>
          </cell>
          <cell r="E53" t="str">
            <v>-</v>
          </cell>
          <cell r="F53">
            <v>48</v>
          </cell>
          <cell r="G53" t="str">
            <v>부구리</v>
          </cell>
          <cell r="H53" t="str">
            <v>416</v>
          </cell>
          <cell r="I53" t="str">
            <v>답</v>
          </cell>
          <cell r="J53">
            <v>506</v>
          </cell>
          <cell r="K53">
            <v>114</v>
          </cell>
          <cell r="L53">
            <v>0</v>
          </cell>
          <cell r="M53">
            <v>0</v>
          </cell>
          <cell r="N53">
            <v>0</v>
          </cell>
          <cell r="O53" t="str">
            <v>신화리 56</v>
          </cell>
          <cell r="P53" t="str">
            <v>장영규</v>
          </cell>
          <cell r="T53">
            <v>9500</v>
          </cell>
          <cell r="W53">
            <v>113.7</v>
          </cell>
          <cell r="X53">
            <v>0</v>
          </cell>
          <cell r="AA53">
            <v>0</v>
          </cell>
          <cell r="AB53">
            <v>0</v>
          </cell>
          <cell r="AE53">
            <v>48</v>
          </cell>
          <cell r="AF53" t="str">
            <v>○</v>
          </cell>
          <cell r="AG53">
            <v>0</v>
          </cell>
          <cell r="AH53" t="str">
            <v>-</v>
          </cell>
          <cell r="AI53">
            <v>4</v>
          </cell>
          <cell r="AJ53" t="str">
            <v>-</v>
          </cell>
          <cell r="AK53">
            <v>7</v>
          </cell>
          <cell r="AL53" t="str">
            <v>-</v>
          </cell>
          <cell r="AM53">
            <v>32</v>
          </cell>
          <cell r="AN53" t="str">
            <v>-</v>
          </cell>
        </row>
        <row r="54">
          <cell r="A54" t="str">
            <v>수49</v>
          </cell>
          <cell r="B54" t="str">
            <v>-</v>
          </cell>
          <cell r="C54" t="str">
            <v>-</v>
          </cell>
          <cell r="D54" t="str">
            <v>-</v>
          </cell>
          <cell r="E54" t="str">
            <v>이33</v>
          </cell>
          <cell r="F54">
            <v>49</v>
          </cell>
          <cell r="G54" t="str">
            <v>부구리</v>
          </cell>
          <cell r="H54" t="str">
            <v>417</v>
          </cell>
          <cell r="I54" t="str">
            <v>답</v>
          </cell>
          <cell r="J54">
            <v>1137</v>
          </cell>
          <cell r="K54">
            <v>969</v>
          </cell>
          <cell r="L54">
            <v>0</v>
          </cell>
          <cell r="M54">
            <v>0</v>
          </cell>
          <cell r="N54">
            <v>23</v>
          </cell>
          <cell r="O54" t="str">
            <v>신화리 415-3</v>
          </cell>
          <cell r="P54" t="str">
            <v>장덕기</v>
          </cell>
          <cell r="Q54" t="str">
            <v>근저당권, 지상권</v>
          </cell>
          <cell r="R54" t="str">
            <v>부구리 146-15</v>
          </cell>
          <cell r="S54" t="str">
            <v>북면농업협동조합</v>
          </cell>
          <cell r="T54">
            <v>8780</v>
          </cell>
          <cell r="W54">
            <v>969.1</v>
          </cell>
          <cell r="X54">
            <v>0</v>
          </cell>
          <cell r="AA54">
            <v>0</v>
          </cell>
          <cell r="AB54">
            <v>0</v>
          </cell>
          <cell r="AC54">
            <v>22.8</v>
          </cell>
          <cell r="AD54">
            <v>0</v>
          </cell>
          <cell r="AE54">
            <v>49</v>
          </cell>
          <cell r="AF54" t="str">
            <v>○</v>
          </cell>
          <cell r="AG54">
            <v>0</v>
          </cell>
          <cell r="AH54" t="str">
            <v>-</v>
          </cell>
          <cell r="AI54">
            <v>4</v>
          </cell>
          <cell r="AJ54" t="str">
            <v>-</v>
          </cell>
          <cell r="AK54">
            <v>7</v>
          </cell>
          <cell r="AL54" t="str">
            <v>-</v>
          </cell>
          <cell r="AM54">
            <v>33</v>
          </cell>
          <cell r="AN54" t="str">
            <v>○</v>
          </cell>
        </row>
        <row r="55">
          <cell r="A55" t="str">
            <v>수50</v>
          </cell>
          <cell r="B55" t="str">
            <v>-</v>
          </cell>
          <cell r="C55" t="str">
            <v>전5</v>
          </cell>
          <cell r="D55" t="str">
            <v>-</v>
          </cell>
          <cell r="E55" t="str">
            <v>이34</v>
          </cell>
          <cell r="F55">
            <v>50</v>
          </cell>
          <cell r="G55" t="str">
            <v>부구리</v>
          </cell>
          <cell r="H55" t="str">
            <v>418</v>
          </cell>
          <cell r="I55" t="str">
            <v>답</v>
          </cell>
          <cell r="J55">
            <v>1226</v>
          </cell>
          <cell r="K55">
            <v>1226</v>
          </cell>
          <cell r="L55">
            <v>0</v>
          </cell>
          <cell r="M55">
            <v>0</v>
          </cell>
          <cell r="N55">
            <v>56</v>
          </cell>
          <cell r="O55" t="str">
            <v>신화리 415-3</v>
          </cell>
          <cell r="P55" t="str">
            <v>장덕기</v>
          </cell>
          <cell r="Q55" t="str">
            <v>근저당권, 지상권</v>
          </cell>
          <cell r="R55" t="str">
            <v>부구리 146-15</v>
          </cell>
          <cell r="S55" t="str">
            <v>북면농업협동조합</v>
          </cell>
          <cell r="T55">
            <v>5950</v>
          </cell>
          <cell r="W55">
            <v>1226.2</v>
          </cell>
          <cell r="X55" t="str">
            <v>공</v>
          </cell>
          <cell r="AA55">
            <v>0</v>
          </cell>
          <cell r="AB55">
            <v>0</v>
          </cell>
          <cell r="AC55">
            <v>56.2</v>
          </cell>
          <cell r="AD55">
            <v>0</v>
          </cell>
          <cell r="AE55">
            <v>50</v>
          </cell>
          <cell r="AF55" t="str">
            <v>○</v>
          </cell>
          <cell r="AG55">
            <v>0</v>
          </cell>
          <cell r="AH55" t="str">
            <v>-</v>
          </cell>
          <cell r="AI55">
            <v>5</v>
          </cell>
          <cell r="AJ55" t="str">
            <v>○</v>
          </cell>
          <cell r="AK55">
            <v>7</v>
          </cell>
          <cell r="AL55" t="str">
            <v>-</v>
          </cell>
          <cell r="AM55">
            <v>34</v>
          </cell>
          <cell r="AN55" t="str">
            <v>○</v>
          </cell>
        </row>
        <row r="56">
          <cell r="A56" t="str">
            <v>수51</v>
          </cell>
          <cell r="B56" t="str">
            <v>-</v>
          </cell>
          <cell r="C56" t="str">
            <v>전6</v>
          </cell>
          <cell r="D56" t="str">
            <v>-</v>
          </cell>
          <cell r="E56" t="str">
            <v>이35</v>
          </cell>
          <cell r="F56">
            <v>51</v>
          </cell>
          <cell r="G56" t="str">
            <v>부구리</v>
          </cell>
          <cell r="H56" t="str">
            <v>419-1</v>
          </cell>
          <cell r="I56" t="str">
            <v>답</v>
          </cell>
          <cell r="J56">
            <v>1712</v>
          </cell>
          <cell r="K56">
            <v>1712</v>
          </cell>
          <cell r="L56">
            <v>0</v>
          </cell>
          <cell r="M56">
            <v>0</v>
          </cell>
          <cell r="N56">
            <v>75</v>
          </cell>
          <cell r="O56" t="str">
            <v>신화리 56</v>
          </cell>
          <cell r="P56" t="str">
            <v>장영규</v>
          </cell>
          <cell r="T56">
            <v>5850</v>
          </cell>
          <cell r="W56">
            <v>1703.3</v>
          </cell>
          <cell r="X56" t="str">
            <v>공</v>
          </cell>
          <cell r="AA56">
            <v>0</v>
          </cell>
          <cell r="AB56">
            <v>0</v>
          </cell>
          <cell r="AC56">
            <v>74.599999999999994</v>
          </cell>
          <cell r="AD56">
            <v>0</v>
          </cell>
          <cell r="AE56">
            <v>51</v>
          </cell>
          <cell r="AF56" t="str">
            <v>○</v>
          </cell>
          <cell r="AG56">
            <v>0</v>
          </cell>
          <cell r="AH56" t="str">
            <v>-</v>
          </cell>
          <cell r="AI56">
            <v>6</v>
          </cell>
          <cell r="AJ56" t="str">
            <v>○</v>
          </cell>
          <cell r="AK56">
            <v>7</v>
          </cell>
          <cell r="AL56" t="str">
            <v>-</v>
          </cell>
          <cell r="AM56">
            <v>35</v>
          </cell>
          <cell r="AN56" t="str">
            <v>○</v>
          </cell>
        </row>
        <row r="57">
          <cell r="A57" t="str">
            <v>수52</v>
          </cell>
          <cell r="B57" t="str">
            <v>-</v>
          </cell>
          <cell r="C57" t="str">
            <v>-</v>
          </cell>
          <cell r="D57" t="str">
            <v>-</v>
          </cell>
          <cell r="E57" t="str">
            <v>이36</v>
          </cell>
          <cell r="F57">
            <v>52</v>
          </cell>
          <cell r="G57" t="str">
            <v>부구리</v>
          </cell>
          <cell r="H57" t="str">
            <v>419-2</v>
          </cell>
          <cell r="I57" t="str">
            <v>답</v>
          </cell>
          <cell r="J57">
            <v>1712</v>
          </cell>
          <cell r="K57">
            <v>1366</v>
          </cell>
          <cell r="L57">
            <v>0</v>
          </cell>
          <cell r="M57">
            <v>0</v>
          </cell>
          <cell r="N57">
            <v>639</v>
          </cell>
          <cell r="O57" t="str">
            <v>신화리 46</v>
          </cell>
          <cell r="P57" t="str">
            <v>장환</v>
          </cell>
          <cell r="Q57" t="str">
            <v>근저당권</v>
          </cell>
          <cell r="R57" t="str">
            <v>국가보훈처</v>
          </cell>
          <cell r="S57" t="str">
            <v>국</v>
          </cell>
          <cell r="T57">
            <v>8080</v>
          </cell>
          <cell r="W57">
            <v>1365.5</v>
          </cell>
          <cell r="X57">
            <v>0</v>
          </cell>
          <cell r="AA57">
            <v>0</v>
          </cell>
          <cell r="AB57">
            <v>0</v>
          </cell>
          <cell r="AC57">
            <v>638.9</v>
          </cell>
          <cell r="AD57">
            <v>0</v>
          </cell>
          <cell r="AE57">
            <v>52</v>
          </cell>
          <cell r="AF57" t="str">
            <v>○</v>
          </cell>
          <cell r="AG57">
            <v>0</v>
          </cell>
          <cell r="AH57" t="str">
            <v>-</v>
          </cell>
          <cell r="AI57">
            <v>6</v>
          </cell>
          <cell r="AJ57" t="str">
            <v>-</v>
          </cell>
          <cell r="AK57">
            <v>7</v>
          </cell>
          <cell r="AL57" t="str">
            <v>-</v>
          </cell>
          <cell r="AM57">
            <v>36</v>
          </cell>
          <cell r="AN57" t="str">
            <v>○</v>
          </cell>
        </row>
        <row r="58">
          <cell r="A58" t="str">
            <v>수53</v>
          </cell>
          <cell r="B58" t="str">
            <v>-</v>
          </cell>
          <cell r="C58" t="str">
            <v>-</v>
          </cell>
          <cell r="D58" t="str">
            <v>귀8</v>
          </cell>
          <cell r="E58" t="str">
            <v>이37</v>
          </cell>
          <cell r="F58">
            <v>53</v>
          </cell>
          <cell r="G58" t="str">
            <v>부구리</v>
          </cell>
          <cell r="H58" t="str">
            <v>419-5</v>
          </cell>
          <cell r="I58" t="str">
            <v>구</v>
          </cell>
          <cell r="J58">
            <v>423</v>
          </cell>
          <cell r="K58">
            <v>284</v>
          </cell>
          <cell r="L58">
            <v>0</v>
          </cell>
          <cell r="M58">
            <v>261</v>
          </cell>
          <cell r="N58">
            <v>23</v>
          </cell>
          <cell r="O58" t="str">
            <v>농림부</v>
          </cell>
          <cell r="P58" t="str">
            <v>국</v>
          </cell>
          <cell r="T58">
            <v>8080</v>
          </cell>
          <cell r="W58">
            <v>283.5</v>
          </cell>
          <cell r="X58">
            <v>0</v>
          </cell>
          <cell r="AA58">
            <v>260.60000000000002</v>
          </cell>
          <cell r="AB58">
            <v>0</v>
          </cell>
          <cell r="AC58">
            <v>22.9</v>
          </cell>
          <cell r="AD58">
            <v>0</v>
          </cell>
          <cell r="AE58">
            <v>53</v>
          </cell>
          <cell r="AF58" t="str">
            <v>○</v>
          </cell>
          <cell r="AG58">
            <v>0</v>
          </cell>
          <cell r="AH58" t="str">
            <v>-</v>
          </cell>
          <cell r="AI58">
            <v>6</v>
          </cell>
          <cell r="AJ58" t="str">
            <v>-</v>
          </cell>
          <cell r="AK58">
            <v>8</v>
          </cell>
          <cell r="AL58" t="str">
            <v>○</v>
          </cell>
          <cell r="AM58">
            <v>37</v>
          </cell>
          <cell r="AN58" t="str">
            <v>○</v>
          </cell>
        </row>
        <row r="59">
          <cell r="A59" t="str">
            <v>수54</v>
          </cell>
          <cell r="B59" t="str">
            <v>-</v>
          </cell>
          <cell r="C59" t="str">
            <v>-</v>
          </cell>
          <cell r="D59" t="str">
            <v>-</v>
          </cell>
          <cell r="E59" t="str">
            <v>이38</v>
          </cell>
          <cell r="F59">
            <v>54</v>
          </cell>
          <cell r="G59" t="str">
            <v>부구리</v>
          </cell>
          <cell r="H59" t="str">
            <v>420-1</v>
          </cell>
          <cell r="I59" t="str">
            <v>답</v>
          </cell>
          <cell r="J59">
            <v>2532</v>
          </cell>
          <cell r="K59">
            <v>1359</v>
          </cell>
          <cell r="L59">
            <v>0</v>
          </cell>
          <cell r="M59">
            <v>0</v>
          </cell>
          <cell r="N59">
            <v>658</v>
          </cell>
          <cell r="O59">
            <v>591</v>
          </cell>
          <cell r="P59" t="str">
            <v>엄은섭</v>
          </cell>
          <cell r="T59">
            <v>8080</v>
          </cell>
          <cell r="W59">
            <v>1359.2</v>
          </cell>
          <cell r="X59">
            <v>0</v>
          </cell>
          <cell r="AA59">
            <v>0</v>
          </cell>
          <cell r="AB59">
            <v>0</v>
          </cell>
          <cell r="AC59">
            <v>658.2</v>
          </cell>
          <cell r="AD59">
            <v>0</v>
          </cell>
          <cell r="AE59">
            <v>54</v>
          </cell>
          <cell r="AF59" t="str">
            <v>○</v>
          </cell>
          <cell r="AG59">
            <v>0</v>
          </cell>
          <cell r="AH59" t="str">
            <v>-</v>
          </cell>
          <cell r="AI59">
            <v>6</v>
          </cell>
          <cell r="AJ59" t="str">
            <v>-</v>
          </cell>
          <cell r="AK59">
            <v>8</v>
          </cell>
          <cell r="AL59" t="str">
            <v>-</v>
          </cell>
          <cell r="AM59">
            <v>38</v>
          </cell>
          <cell r="AN59" t="str">
            <v>○</v>
          </cell>
        </row>
        <row r="60">
          <cell r="A60" t="str">
            <v>수55</v>
          </cell>
          <cell r="B60" t="str">
            <v>-</v>
          </cell>
          <cell r="C60" t="str">
            <v>전7</v>
          </cell>
          <cell r="D60" t="str">
            <v>-</v>
          </cell>
          <cell r="E60" t="str">
            <v>-</v>
          </cell>
          <cell r="F60">
            <v>55</v>
          </cell>
          <cell r="G60" t="str">
            <v>부구리</v>
          </cell>
          <cell r="H60" t="str">
            <v>420-2</v>
          </cell>
          <cell r="I60" t="str">
            <v>답</v>
          </cell>
          <cell r="J60">
            <v>2241</v>
          </cell>
          <cell r="K60">
            <v>2241</v>
          </cell>
          <cell r="L60">
            <v>0</v>
          </cell>
          <cell r="M60">
            <v>0</v>
          </cell>
          <cell r="N60">
            <v>0</v>
          </cell>
          <cell r="O60" t="str">
            <v>서울 도봉 수유 301-40 동아파크빌라 401</v>
          </cell>
          <cell r="P60" t="str">
            <v>장재중</v>
          </cell>
          <cell r="T60">
            <v>8080</v>
          </cell>
          <cell r="W60">
            <v>2262.1</v>
          </cell>
          <cell r="X60" t="str">
            <v>공</v>
          </cell>
          <cell r="AA60">
            <v>0</v>
          </cell>
          <cell r="AB60">
            <v>0</v>
          </cell>
          <cell r="AE60">
            <v>55</v>
          </cell>
          <cell r="AF60" t="str">
            <v>○</v>
          </cell>
          <cell r="AG60">
            <v>0</v>
          </cell>
          <cell r="AH60" t="str">
            <v>-</v>
          </cell>
          <cell r="AI60">
            <v>7</v>
          </cell>
          <cell r="AJ60" t="str">
            <v>○</v>
          </cell>
          <cell r="AK60">
            <v>8</v>
          </cell>
          <cell r="AL60" t="str">
            <v>-</v>
          </cell>
          <cell r="AM60">
            <v>38</v>
          </cell>
          <cell r="AN60" t="str">
            <v>-</v>
          </cell>
        </row>
        <row r="61">
          <cell r="A61" t="str">
            <v>수56</v>
          </cell>
          <cell r="B61" t="str">
            <v>-</v>
          </cell>
          <cell r="C61" t="str">
            <v>전8</v>
          </cell>
          <cell r="D61" t="str">
            <v>귀9</v>
          </cell>
          <cell r="E61" t="str">
            <v>-</v>
          </cell>
          <cell r="F61">
            <v>56</v>
          </cell>
          <cell r="G61" t="str">
            <v>부구리</v>
          </cell>
          <cell r="H61" t="str">
            <v>420-3</v>
          </cell>
          <cell r="I61" t="str">
            <v>도</v>
          </cell>
          <cell r="J61">
            <v>208</v>
          </cell>
          <cell r="K61">
            <v>208</v>
          </cell>
          <cell r="L61">
            <v>0</v>
          </cell>
          <cell r="M61">
            <v>208</v>
          </cell>
          <cell r="N61">
            <v>0</v>
          </cell>
          <cell r="O61" t="str">
            <v>농림부</v>
          </cell>
          <cell r="P61" t="str">
            <v>국</v>
          </cell>
          <cell r="T61">
            <v>8080</v>
          </cell>
          <cell r="W61">
            <v>215.9</v>
          </cell>
          <cell r="X61" t="str">
            <v>공</v>
          </cell>
          <cell r="AA61">
            <v>215.9</v>
          </cell>
          <cell r="AB61" t="str">
            <v>공</v>
          </cell>
          <cell r="AE61">
            <v>56</v>
          </cell>
          <cell r="AF61" t="str">
            <v>○</v>
          </cell>
          <cell r="AG61">
            <v>0</v>
          </cell>
          <cell r="AH61" t="str">
            <v>-</v>
          </cell>
          <cell r="AI61">
            <v>8</v>
          </cell>
          <cell r="AJ61" t="str">
            <v>○</v>
          </cell>
          <cell r="AK61">
            <v>9</v>
          </cell>
          <cell r="AL61" t="str">
            <v>○</v>
          </cell>
          <cell r="AM61">
            <v>38</v>
          </cell>
          <cell r="AN61" t="str">
            <v>-</v>
          </cell>
        </row>
        <row r="62">
          <cell r="A62" t="str">
            <v>수57</v>
          </cell>
          <cell r="B62" t="str">
            <v>-</v>
          </cell>
          <cell r="C62" t="str">
            <v>전9</v>
          </cell>
          <cell r="D62" t="str">
            <v>-</v>
          </cell>
          <cell r="E62" t="str">
            <v>-</v>
          </cell>
          <cell r="F62">
            <v>57</v>
          </cell>
          <cell r="G62" t="str">
            <v>부구리</v>
          </cell>
          <cell r="H62" t="str">
            <v>420-4</v>
          </cell>
          <cell r="I62" t="str">
            <v>답</v>
          </cell>
          <cell r="J62">
            <v>1031</v>
          </cell>
          <cell r="K62">
            <v>1031</v>
          </cell>
          <cell r="L62">
            <v>0</v>
          </cell>
          <cell r="M62">
            <v>0</v>
          </cell>
          <cell r="N62">
            <v>0</v>
          </cell>
          <cell r="O62" t="str">
            <v>신화리 53</v>
          </cell>
          <cell r="P62" t="str">
            <v>전행중</v>
          </cell>
          <cell r="T62">
            <v>6050</v>
          </cell>
          <cell r="W62">
            <v>1048.3</v>
          </cell>
          <cell r="X62" t="str">
            <v>공</v>
          </cell>
          <cell r="AA62">
            <v>0</v>
          </cell>
          <cell r="AB62">
            <v>0</v>
          </cell>
          <cell r="AE62">
            <v>57</v>
          </cell>
          <cell r="AF62" t="str">
            <v>○</v>
          </cell>
          <cell r="AG62">
            <v>0</v>
          </cell>
          <cell r="AH62" t="str">
            <v>-</v>
          </cell>
          <cell r="AI62">
            <v>9</v>
          </cell>
          <cell r="AJ62" t="str">
            <v>○</v>
          </cell>
          <cell r="AK62">
            <v>9</v>
          </cell>
          <cell r="AL62" t="str">
            <v>-</v>
          </cell>
          <cell r="AM62">
            <v>38</v>
          </cell>
          <cell r="AN62" t="str">
            <v>-</v>
          </cell>
        </row>
        <row r="63">
          <cell r="A63" t="str">
            <v>수58</v>
          </cell>
          <cell r="B63" t="str">
            <v>-</v>
          </cell>
          <cell r="C63" t="str">
            <v>전10</v>
          </cell>
          <cell r="D63" t="str">
            <v>-</v>
          </cell>
          <cell r="E63" t="str">
            <v>-</v>
          </cell>
          <cell r="F63">
            <v>58</v>
          </cell>
          <cell r="G63" t="str">
            <v>부구리</v>
          </cell>
          <cell r="H63" t="str">
            <v>420-15</v>
          </cell>
          <cell r="I63" t="str">
            <v>답</v>
          </cell>
          <cell r="J63">
            <v>985</v>
          </cell>
          <cell r="K63">
            <v>985</v>
          </cell>
          <cell r="L63">
            <v>0</v>
          </cell>
          <cell r="M63">
            <v>0</v>
          </cell>
          <cell r="N63">
            <v>0</v>
          </cell>
          <cell r="O63" t="str">
            <v>신화리 110</v>
          </cell>
          <cell r="P63" t="str">
            <v>전순조</v>
          </cell>
          <cell r="T63">
            <v>8930</v>
          </cell>
          <cell r="W63">
            <v>1001.4</v>
          </cell>
          <cell r="X63" t="str">
            <v>공</v>
          </cell>
          <cell r="AA63">
            <v>0</v>
          </cell>
          <cell r="AB63">
            <v>0</v>
          </cell>
          <cell r="AE63">
            <v>58</v>
          </cell>
          <cell r="AF63" t="str">
            <v>○</v>
          </cell>
          <cell r="AG63">
            <v>0</v>
          </cell>
          <cell r="AH63" t="str">
            <v>-</v>
          </cell>
          <cell r="AI63">
            <v>10</v>
          </cell>
          <cell r="AJ63" t="str">
            <v>○</v>
          </cell>
          <cell r="AK63">
            <v>9</v>
          </cell>
          <cell r="AL63" t="str">
            <v>-</v>
          </cell>
          <cell r="AM63">
            <v>38</v>
          </cell>
          <cell r="AN63" t="str">
            <v>-</v>
          </cell>
        </row>
        <row r="64">
          <cell r="A64" t="str">
            <v>수59</v>
          </cell>
          <cell r="B64" t="str">
            <v>-</v>
          </cell>
          <cell r="C64" t="str">
            <v>전11</v>
          </cell>
          <cell r="D64" t="str">
            <v>-</v>
          </cell>
          <cell r="E64" t="str">
            <v>-</v>
          </cell>
          <cell r="F64">
            <v>59</v>
          </cell>
          <cell r="G64" t="str">
            <v>부구리</v>
          </cell>
          <cell r="H64" t="str">
            <v>420-16</v>
          </cell>
          <cell r="I64" t="str">
            <v>답</v>
          </cell>
          <cell r="J64">
            <v>1138</v>
          </cell>
          <cell r="K64">
            <v>1138</v>
          </cell>
          <cell r="L64">
            <v>0</v>
          </cell>
          <cell r="M64">
            <v>0</v>
          </cell>
          <cell r="N64">
            <v>0</v>
          </cell>
          <cell r="O64" t="str">
            <v>대전 유성 어은 99 한빛아파트 126-1006</v>
          </cell>
          <cell r="P64" t="str">
            <v>장천중</v>
          </cell>
          <cell r="T64">
            <v>9500</v>
          </cell>
          <cell r="W64">
            <v>1178.0999999999999</v>
          </cell>
          <cell r="X64" t="str">
            <v>공</v>
          </cell>
          <cell r="AA64">
            <v>0</v>
          </cell>
          <cell r="AB64">
            <v>0</v>
          </cell>
          <cell r="AE64">
            <v>59</v>
          </cell>
          <cell r="AF64" t="str">
            <v>○</v>
          </cell>
          <cell r="AG64">
            <v>0</v>
          </cell>
          <cell r="AH64" t="str">
            <v>-</v>
          </cell>
          <cell r="AI64">
            <v>11</v>
          </cell>
          <cell r="AJ64" t="str">
            <v>○</v>
          </cell>
          <cell r="AK64">
            <v>9</v>
          </cell>
          <cell r="AL64" t="str">
            <v>-</v>
          </cell>
          <cell r="AM64">
            <v>38</v>
          </cell>
          <cell r="AN64" t="str">
            <v>-</v>
          </cell>
        </row>
        <row r="65">
          <cell r="A65" t="str">
            <v>수60</v>
          </cell>
          <cell r="B65" t="str">
            <v>-</v>
          </cell>
          <cell r="C65" t="str">
            <v>전12</v>
          </cell>
          <cell r="D65" t="str">
            <v>-</v>
          </cell>
          <cell r="E65" t="str">
            <v>-</v>
          </cell>
          <cell r="F65">
            <v>60</v>
          </cell>
          <cell r="G65" t="str">
            <v>부구리</v>
          </cell>
          <cell r="H65" t="str">
            <v>420-25</v>
          </cell>
          <cell r="I65" t="str">
            <v>구</v>
          </cell>
          <cell r="J65">
            <v>202</v>
          </cell>
          <cell r="K65">
            <v>202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 t="str">
            <v>장성대문</v>
          </cell>
          <cell r="T65">
            <v>8080</v>
          </cell>
          <cell r="W65">
            <v>187.2</v>
          </cell>
          <cell r="X65" t="str">
            <v>공</v>
          </cell>
          <cell r="AA65">
            <v>0</v>
          </cell>
          <cell r="AB65">
            <v>0</v>
          </cell>
          <cell r="AE65">
            <v>60</v>
          </cell>
          <cell r="AF65" t="str">
            <v>○</v>
          </cell>
          <cell r="AG65">
            <v>0</v>
          </cell>
          <cell r="AH65" t="str">
            <v>-</v>
          </cell>
          <cell r="AI65">
            <v>12</v>
          </cell>
          <cell r="AJ65" t="str">
            <v>○</v>
          </cell>
          <cell r="AK65">
            <v>9</v>
          </cell>
          <cell r="AL65" t="str">
            <v>-</v>
          </cell>
          <cell r="AM65">
            <v>38</v>
          </cell>
          <cell r="AN65" t="str">
            <v>-</v>
          </cell>
        </row>
        <row r="66">
          <cell r="A66" t="str">
            <v>수61</v>
          </cell>
          <cell r="B66" t="str">
            <v>-</v>
          </cell>
          <cell r="C66" t="str">
            <v>전13</v>
          </cell>
          <cell r="D66" t="str">
            <v>-</v>
          </cell>
          <cell r="E66" t="str">
            <v>-</v>
          </cell>
          <cell r="F66">
            <v>61</v>
          </cell>
          <cell r="G66" t="str">
            <v>부구리</v>
          </cell>
          <cell r="H66" t="str">
            <v>420-26</v>
          </cell>
          <cell r="I66" t="str">
            <v>구</v>
          </cell>
          <cell r="J66">
            <v>69</v>
          </cell>
          <cell r="K66">
            <v>69</v>
          </cell>
          <cell r="L66">
            <v>0</v>
          </cell>
          <cell r="M66">
            <v>0</v>
          </cell>
          <cell r="N66">
            <v>0</v>
          </cell>
          <cell r="O66" t="str">
            <v>울진면 읍내리 82-29</v>
          </cell>
          <cell r="P66" t="str">
            <v>장영복</v>
          </cell>
          <cell r="T66">
            <v>8080</v>
          </cell>
          <cell r="W66">
            <v>61.4</v>
          </cell>
          <cell r="X66" t="str">
            <v>공</v>
          </cell>
          <cell r="AA66">
            <v>0</v>
          </cell>
          <cell r="AB66">
            <v>0</v>
          </cell>
          <cell r="AE66">
            <v>61</v>
          </cell>
          <cell r="AF66" t="str">
            <v>○</v>
          </cell>
          <cell r="AG66">
            <v>0</v>
          </cell>
          <cell r="AH66" t="str">
            <v>-</v>
          </cell>
          <cell r="AI66">
            <v>13</v>
          </cell>
          <cell r="AJ66" t="str">
            <v>○</v>
          </cell>
          <cell r="AK66">
            <v>9</v>
          </cell>
          <cell r="AL66" t="str">
            <v>-</v>
          </cell>
          <cell r="AM66">
            <v>38</v>
          </cell>
          <cell r="AN66" t="str">
            <v>-</v>
          </cell>
        </row>
        <row r="67">
          <cell r="A67" t="str">
            <v>수62</v>
          </cell>
          <cell r="B67" t="str">
            <v>-</v>
          </cell>
          <cell r="C67" t="str">
            <v>전14</v>
          </cell>
          <cell r="D67" t="str">
            <v>-</v>
          </cell>
          <cell r="E67" t="str">
            <v>-</v>
          </cell>
          <cell r="F67">
            <v>62</v>
          </cell>
          <cell r="G67" t="str">
            <v>부구리</v>
          </cell>
          <cell r="H67" t="str">
            <v>420-28</v>
          </cell>
          <cell r="I67" t="str">
            <v>구</v>
          </cell>
          <cell r="J67">
            <v>37</v>
          </cell>
          <cell r="K67">
            <v>37</v>
          </cell>
          <cell r="L67">
            <v>0</v>
          </cell>
          <cell r="M67">
            <v>0</v>
          </cell>
          <cell r="N67">
            <v>0</v>
          </cell>
          <cell r="O67">
            <v>161</v>
          </cell>
          <cell r="P67" t="str">
            <v>천야사영</v>
          </cell>
          <cell r="T67">
            <v>8080</v>
          </cell>
          <cell r="W67">
            <v>36.6</v>
          </cell>
          <cell r="X67" t="str">
            <v>공</v>
          </cell>
          <cell r="AA67">
            <v>0</v>
          </cell>
          <cell r="AB67">
            <v>0</v>
          </cell>
          <cell r="AE67">
            <v>62</v>
          </cell>
          <cell r="AF67" t="str">
            <v>○</v>
          </cell>
          <cell r="AG67">
            <v>0</v>
          </cell>
          <cell r="AH67" t="str">
            <v>-</v>
          </cell>
          <cell r="AI67">
            <v>14</v>
          </cell>
          <cell r="AJ67" t="str">
            <v>○</v>
          </cell>
          <cell r="AK67">
            <v>9</v>
          </cell>
          <cell r="AL67" t="str">
            <v>-</v>
          </cell>
          <cell r="AM67">
            <v>38</v>
          </cell>
          <cell r="AN67" t="str">
            <v>-</v>
          </cell>
        </row>
        <row r="68">
          <cell r="A68" t="str">
            <v>수63</v>
          </cell>
          <cell r="B68" t="str">
            <v>-</v>
          </cell>
          <cell r="C68" t="str">
            <v>전15</v>
          </cell>
          <cell r="D68" t="str">
            <v>귀10</v>
          </cell>
          <cell r="E68" t="str">
            <v>-</v>
          </cell>
          <cell r="F68">
            <v>63</v>
          </cell>
          <cell r="G68" t="str">
            <v>부구리</v>
          </cell>
          <cell r="H68" t="str">
            <v>420-29</v>
          </cell>
          <cell r="I68" t="str">
            <v>답</v>
          </cell>
          <cell r="J68">
            <v>164</v>
          </cell>
          <cell r="K68">
            <v>164</v>
          </cell>
          <cell r="L68">
            <v>0</v>
          </cell>
          <cell r="M68">
            <v>164</v>
          </cell>
          <cell r="N68">
            <v>0</v>
          </cell>
          <cell r="O68" t="str">
            <v>건교부</v>
          </cell>
          <cell r="P68" t="str">
            <v>국</v>
          </cell>
          <cell r="T68">
            <v>3130</v>
          </cell>
          <cell r="W68">
            <v>175.3</v>
          </cell>
          <cell r="X68" t="str">
            <v>공</v>
          </cell>
          <cell r="AA68">
            <v>175.3</v>
          </cell>
          <cell r="AB68" t="str">
            <v>공</v>
          </cell>
          <cell r="AE68">
            <v>63</v>
          </cell>
          <cell r="AF68" t="str">
            <v>○</v>
          </cell>
          <cell r="AG68">
            <v>0</v>
          </cell>
          <cell r="AH68" t="str">
            <v>-</v>
          </cell>
          <cell r="AI68">
            <v>15</v>
          </cell>
          <cell r="AJ68" t="str">
            <v>○</v>
          </cell>
          <cell r="AK68">
            <v>10</v>
          </cell>
          <cell r="AL68" t="str">
            <v>○</v>
          </cell>
          <cell r="AM68">
            <v>38</v>
          </cell>
          <cell r="AN68" t="str">
            <v>-</v>
          </cell>
        </row>
        <row r="69">
          <cell r="A69" t="str">
            <v>수64</v>
          </cell>
          <cell r="B69" t="str">
            <v>-</v>
          </cell>
          <cell r="C69" t="str">
            <v>전16</v>
          </cell>
          <cell r="D69" t="str">
            <v>귀11</v>
          </cell>
          <cell r="E69" t="str">
            <v>이39</v>
          </cell>
          <cell r="F69">
            <v>64</v>
          </cell>
          <cell r="G69" t="str">
            <v>부구리</v>
          </cell>
          <cell r="H69" t="str">
            <v>420-30</v>
          </cell>
          <cell r="I69" t="str">
            <v>답</v>
          </cell>
          <cell r="J69">
            <v>648</v>
          </cell>
          <cell r="K69">
            <v>648</v>
          </cell>
          <cell r="L69">
            <v>0</v>
          </cell>
          <cell r="M69">
            <v>48</v>
          </cell>
          <cell r="N69">
            <v>611</v>
          </cell>
          <cell r="O69" t="str">
            <v>건교부</v>
          </cell>
          <cell r="P69" t="str">
            <v>국</v>
          </cell>
          <cell r="T69">
            <v>3130</v>
          </cell>
          <cell r="W69">
            <v>658.6</v>
          </cell>
          <cell r="X69" t="str">
            <v>공</v>
          </cell>
          <cell r="AA69">
            <v>47.6</v>
          </cell>
          <cell r="AB69">
            <v>0</v>
          </cell>
          <cell r="AC69">
            <v>611</v>
          </cell>
          <cell r="AD69">
            <v>0</v>
          </cell>
          <cell r="AE69">
            <v>64</v>
          </cell>
          <cell r="AF69" t="str">
            <v>○</v>
          </cell>
          <cell r="AG69">
            <v>0</v>
          </cell>
          <cell r="AH69" t="str">
            <v>-</v>
          </cell>
          <cell r="AI69">
            <v>16</v>
          </cell>
          <cell r="AJ69" t="str">
            <v>○</v>
          </cell>
          <cell r="AK69">
            <v>11</v>
          </cell>
          <cell r="AL69" t="str">
            <v>○</v>
          </cell>
          <cell r="AM69">
            <v>39</v>
          </cell>
          <cell r="AN69" t="str">
            <v>○</v>
          </cell>
        </row>
        <row r="70">
          <cell r="A70" t="str">
            <v>수65</v>
          </cell>
          <cell r="B70" t="str">
            <v>-</v>
          </cell>
          <cell r="C70" t="str">
            <v>-</v>
          </cell>
          <cell r="D70" t="str">
            <v>귀12</v>
          </cell>
          <cell r="E70" t="str">
            <v>이40</v>
          </cell>
          <cell r="F70">
            <v>65</v>
          </cell>
          <cell r="G70" t="str">
            <v>부구리</v>
          </cell>
          <cell r="H70" t="str">
            <v>421-1</v>
          </cell>
          <cell r="I70" t="str">
            <v>도</v>
          </cell>
          <cell r="J70">
            <v>410</v>
          </cell>
          <cell r="K70">
            <v>65</v>
          </cell>
          <cell r="L70">
            <v>0</v>
          </cell>
          <cell r="M70">
            <v>8</v>
          </cell>
          <cell r="N70">
            <v>57</v>
          </cell>
          <cell r="O70" t="str">
            <v>건교부</v>
          </cell>
          <cell r="P70" t="str">
            <v>국</v>
          </cell>
          <cell r="T70">
            <v>8080</v>
          </cell>
          <cell r="W70">
            <v>65.099999999999994</v>
          </cell>
          <cell r="X70">
            <v>0</v>
          </cell>
          <cell r="AA70">
            <v>8.3999999999999915</v>
          </cell>
          <cell r="AB70">
            <v>0</v>
          </cell>
          <cell r="AC70">
            <v>56.7</v>
          </cell>
          <cell r="AD70">
            <v>0</v>
          </cell>
          <cell r="AE70">
            <v>65</v>
          </cell>
          <cell r="AF70" t="str">
            <v>○</v>
          </cell>
          <cell r="AG70">
            <v>0</v>
          </cell>
          <cell r="AH70" t="str">
            <v>-</v>
          </cell>
          <cell r="AI70">
            <v>16</v>
          </cell>
          <cell r="AJ70" t="str">
            <v>-</v>
          </cell>
          <cell r="AK70">
            <v>12</v>
          </cell>
          <cell r="AL70" t="str">
            <v>○</v>
          </cell>
          <cell r="AM70">
            <v>40</v>
          </cell>
          <cell r="AN70" t="str">
            <v>○</v>
          </cell>
        </row>
        <row r="71">
          <cell r="A71" t="str">
            <v>수66</v>
          </cell>
          <cell r="B71" t="str">
            <v>-</v>
          </cell>
          <cell r="C71" t="str">
            <v>전17</v>
          </cell>
          <cell r="D71" t="str">
            <v>귀13</v>
          </cell>
          <cell r="E71" t="str">
            <v>-</v>
          </cell>
          <cell r="F71">
            <v>66</v>
          </cell>
          <cell r="G71" t="str">
            <v>부구리</v>
          </cell>
          <cell r="H71" t="str">
            <v>426-1</v>
          </cell>
          <cell r="I71" t="str">
            <v>도</v>
          </cell>
          <cell r="J71">
            <v>434</v>
          </cell>
          <cell r="K71">
            <v>434</v>
          </cell>
          <cell r="L71">
            <v>0</v>
          </cell>
          <cell r="M71">
            <v>434</v>
          </cell>
          <cell r="N71">
            <v>0</v>
          </cell>
          <cell r="O71" t="str">
            <v>건교부</v>
          </cell>
          <cell r="P71" t="str">
            <v>국</v>
          </cell>
          <cell r="T71">
            <v>8080</v>
          </cell>
          <cell r="W71">
            <v>430.5</v>
          </cell>
          <cell r="X71" t="str">
            <v>공</v>
          </cell>
          <cell r="AA71">
            <v>430.5</v>
          </cell>
          <cell r="AB71" t="str">
            <v>공</v>
          </cell>
          <cell r="AE71">
            <v>66</v>
          </cell>
          <cell r="AF71" t="str">
            <v>○</v>
          </cell>
          <cell r="AG71">
            <v>0</v>
          </cell>
          <cell r="AH71" t="str">
            <v>-</v>
          </cell>
          <cell r="AI71">
            <v>17</v>
          </cell>
          <cell r="AJ71" t="str">
            <v>○</v>
          </cell>
          <cell r="AK71">
            <v>13</v>
          </cell>
          <cell r="AL71" t="str">
            <v>○</v>
          </cell>
          <cell r="AM71">
            <v>40</v>
          </cell>
          <cell r="AN71" t="str">
            <v>-</v>
          </cell>
        </row>
        <row r="72">
          <cell r="A72" t="str">
            <v>수67</v>
          </cell>
          <cell r="B72" t="str">
            <v>-</v>
          </cell>
          <cell r="C72" t="str">
            <v>전18</v>
          </cell>
          <cell r="D72" t="str">
            <v>귀14</v>
          </cell>
          <cell r="E72" t="str">
            <v>-</v>
          </cell>
          <cell r="F72">
            <v>67</v>
          </cell>
          <cell r="G72" t="str">
            <v>부구리</v>
          </cell>
          <cell r="H72" t="str">
            <v>426-2</v>
          </cell>
          <cell r="I72" t="str">
            <v>도</v>
          </cell>
          <cell r="J72">
            <v>117</v>
          </cell>
          <cell r="K72">
            <v>117</v>
          </cell>
          <cell r="L72">
            <v>0</v>
          </cell>
          <cell r="M72">
            <v>117</v>
          </cell>
          <cell r="N72">
            <v>0</v>
          </cell>
          <cell r="O72" t="str">
            <v>건교부</v>
          </cell>
          <cell r="P72" t="str">
            <v>국</v>
          </cell>
          <cell r="T72">
            <v>8080</v>
          </cell>
          <cell r="W72">
            <v>119.5</v>
          </cell>
          <cell r="X72" t="str">
            <v>공</v>
          </cell>
          <cell r="AA72">
            <v>119.5</v>
          </cell>
          <cell r="AB72" t="str">
            <v>공</v>
          </cell>
          <cell r="AE72">
            <v>67</v>
          </cell>
          <cell r="AF72" t="str">
            <v>○</v>
          </cell>
          <cell r="AG72">
            <v>0</v>
          </cell>
          <cell r="AH72" t="str">
            <v>-</v>
          </cell>
          <cell r="AI72">
            <v>18</v>
          </cell>
          <cell r="AJ72" t="str">
            <v>○</v>
          </cell>
          <cell r="AK72">
            <v>14</v>
          </cell>
          <cell r="AL72" t="str">
            <v>○</v>
          </cell>
          <cell r="AM72">
            <v>40</v>
          </cell>
          <cell r="AN72" t="str">
            <v>-</v>
          </cell>
        </row>
        <row r="73">
          <cell r="A73" t="str">
            <v>수68</v>
          </cell>
          <cell r="B73" t="str">
            <v>-</v>
          </cell>
          <cell r="C73" t="str">
            <v>-</v>
          </cell>
          <cell r="D73" t="str">
            <v>귀15</v>
          </cell>
          <cell r="E73" t="str">
            <v>-</v>
          </cell>
          <cell r="F73">
            <v>68</v>
          </cell>
          <cell r="G73" t="str">
            <v>부구리</v>
          </cell>
          <cell r="H73" t="str">
            <v>426-3</v>
          </cell>
          <cell r="I73" t="str">
            <v>도</v>
          </cell>
          <cell r="J73">
            <v>149</v>
          </cell>
          <cell r="K73">
            <v>84</v>
          </cell>
          <cell r="L73">
            <v>0</v>
          </cell>
          <cell r="M73">
            <v>84</v>
          </cell>
          <cell r="N73">
            <v>0</v>
          </cell>
          <cell r="O73" t="str">
            <v>건교부</v>
          </cell>
          <cell r="P73" t="str">
            <v>국</v>
          </cell>
          <cell r="T73">
            <v>8080</v>
          </cell>
          <cell r="W73">
            <v>83.8</v>
          </cell>
          <cell r="X73">
            <v>0</v>
          </cell>
          <cell r="AA73">
            <v>83.8</v>
          </cell>
          <cell r="AB73">
            <v>0</v>
          </cell>
          <cell r="AE73">
            <v>68</v>
          </cell>
          <cell r="AF73" t="str">
            <v>○</v>
          </cell>
          <cell r="AG73">
            <v>0</v>
          </cell>
          <cell r="AH73" t="str">
            <v>-</v>
          </cell>
          <cell r="AI73">
            <v>18</v>
          </cell>
          <cell r="AJ73" t="str">
            <v>-</v>
          </cell>
          <cell r="AK73">
            <v>15</v>
          </cell>
          <cell r="AL73" t="str">
            <v>○</v>
          </cell>
          <cell r="AM73">
            <v>40</v>
          </cell>
          <cell r="AN73" t="str">
            <v>-</v>
          </cell>
        </row>
        <row r="74">
          <cell r="A74" t="str">
            <v>수69</v>
          </cell>
          <cell r="B74" t="str">
            <v>-</v>
          </cell>
          <cell r="C74" t="str">
            <v>-</v>
          </cell>
          <cell r="D74" t="str">
            <v>-</v>
          </cell>
          <cell r="E74" t="str">
            <v>이41</v>
          </cell>
          <cell r="F74">
            <v>69</v>
          </cell>
          <cell r="G74" t="str">
            <v>부구리</v>
          </cell>
          <cell r="H74" t="str">
            <v>426-5</v>
          </cell>
          <cell r="I74" t="str">
            <v>도</v>
          </cell>
          <cell r="J74">
            <v>132</v>
          </cell>
          <cell r="K74">
            <v>20</v>
          </cell>
          <cell r="L74">
            <v>0</v>
          </cell>
          <cell r="M74">
            <v>0</v>
          </cell>
          <cell r="N74">
            <v>20</v>
          </cell>
          <cell r="O74" t="str">
            <v>건교부</v>
          </cell>
          <cell r="P74" t="str">
            <v>국</v>
          </cell>
          <cell r="T74">
            <v>8080</v>
          </cell>
          <cell r="W74">
            <v>20.3</v>
          </cell>
          <cell r="X74">
            <v>0</v>
          </cell>
          <cell r="AA74">
            <v>0</v>
          </cell>
          <cell r="AB74">
            <v>0</v>
          </cell>
          <cell r="AC74">
            <v>20.3</v>
          </cell>
          <cell r="AD74">
            <v>0</v>
          </cell>
          <cell r="AE74">
            <v>69</v>
          </cell>
          <cell r="AF74" t="str">
            <v>○</v>
          </cell>
          <cell r="AG74">
            <v>0</v>
          </cell>
          <cell r="AH74" t="str">
            <v>-</v>
          </cell>
          <cell r="AI74">
            <v>18</v>
          </cell>
          <cell r="AJ74" t="str">
            <v>-</v>
          </cell>
          <cell r="AK74">
            <v>15</v>
          </cell>
          <cell r="AL74" t="str">
            <v>-</v>
          </cell>
          <cell r="AM74">
            <v>41</v>
          </cell>
          <cell r="AN74" t="str">
            <v>○</v>
          </cell>
        </row>
        <row r="75">
          <cell r="A75" t="str">
            <v>수70</v>
          </cell>
          <cell r="B75" t="str">
            <v>-</v>
          </cell>
          <cell r="C75" t="str">
            <v>-</v>
          </cell>
          <cell r="D75" t="str">
            <v>귀16</v>
          </cell>
          <cell r="E75" t="str">
            <v>이42</v>
          </cell>
          <cell r="F75">
            <v>70</v>
          </cell>
          <cell r="G75" t="str">
            <v>부구리</v>
          </cell>
          <cell r="H75" t="str">
            <v>427-1</v>
          </cell>
          <cell r="I75" t="str">
            <v>도</v>
          </cell>
          <cell r="J75">
            <v>307</v>
          </cell>
          <cell r="K75">
            <v>231</v>
          </cell>
          <cell r="L75">
            <v>0</v>
          </cell>
          <cell r="M75">
            <v>211</v>
          </cell>
          <cell r="N75">
            <v>20</v>
          </cell>
          <cell r="O75" t="str">
            <v>재경부</v>
          </cell>
          <cell r="P75" t="str">
            <v>국</v>
          </cell>
          <cell r="T75">
            <v>8080</v>
          </cell>
          <cell r="W75">
            <v>231.2</v>
          </cell>
          <cell r="X75">
            <v>0</v>
          </cell>
          <cell r="AA75">
            <v>211.3</v>
          </cell>
          <cell r="AB75">
            <v>0</v>
          </cell>
          <cell r="AC75">
            <v>19.899999999999999</v>
          </cell>
          <cell r="AD75">
            <v>0</v>
          </cell>
          <cell r="AE75">
            <v>70</v>
          </cell>
          <cell r="AF75" t="str">
            <v>○</v>
          </cell>
          <cell r="AG75">
            <v>0</v>
          </cell>
          <cell r="AH75" t="str">
            <v>-</v>
          </cell>
          <cell r="AI75">
            <v>18</v>
          </cell>
          <cell r="AJ75" t="str">
            <v>-</v>
          </cell>
          <cell r="AK75">
            <v>16</v>
          </cell>
          <cell r="AL75" t="str">
            <v>○</v>
          </cell>
          <cell r="AM75">
            <v>42</v>
          </cell>
          <cell r="AN75" t="str">
            <v>○</v>
          </cell>
        </row>
        <row r="76">
          <cell r="A76" t="str">
            <v>수71</v>
          </cell>
          <cell r="B76" t="str">
            <v>-</v>
          </cell>
          <cell r="C76" t="str">
            <v>전19</v>
          </cell>
          <cell r="D76" t="str">
            <v>-</v>
          </cell>
          <cell r="E76" t="str">
            <v>-</v>
          </cell>
          <cell r="F76">
            <v>71</v>
          </cell>
          <cell r="G76" t="str">
            <v>부구리</v>
          </cell>
          <cell r="H76" t="str">
            <v>427-2</v>
          </cell>
          <cell r="I76" t="str">
            <v>도</v>
          </cell>
          <cell r="J76">
            <v>33</v>
          </cell>
          <cell r="K76">
            <v>33</v>
          </cell>
          <cell r="L76">
            <v>0</v>
          </cell>
          <cell r="M76">
            <v>0</v>
          </cell>
          <cell r="N76">
            <v>0</v>
          </cell>
          <cell r="O76" t="str">
            <v>서울 강남 삼성 167</v>
          </cell>
          <cell r="P76" t="str">
            <v>한국 수력원자력주식회사</v>
          </cell>
          <cell r="T76">
            <v>1280</v>
          </cell>
          <cell r="W76">
            <v>32.1</v>
          </cell>
          <cell r="X76" t="str">
            <v>공</v>
          </cell>
          <cell r="AA76">
            <v>0</v>
          </cell>
          <cell r="AB76">
            <v>0</v>
          </cell>
          <cell r="AE76">
            <v>71</v>
          </cell>
          <cell r="AF76" t="str">
            <v>○</v>
          </cell>
          <cell r="AG76">
            <v>0</v>
          </cell>
          <cell r="AH76" t="str">
            <v>-</v>
          </cell>
          <cell r="AI76">
            <v>19</v>
          </cell>
          <cell r="AJ76" t="str">
            <v>○</v>
          </cell>
          <cell r="AK76">
            <v>16</v>
          </cell>
          <cell r="AL76" t="str">
            <v>-</v>
          </cell>
          <cell r="AM76">
            <v>42</v>
          </cell>
          <cell r="AN76" t="str">
            <v>-</v>
          </cell>
        </row>
        <row r="77">
          <cell r="A77" t="str">
            <v>수72</v>
          </cell>
          <cell r="B77" t="str">
            <v>-</v>
          </cell>
          <cell r="C77" t="str">
            <v>-</v>
          </cell>
          <cell r="D77" t="str">
            <v>-</v>
          </cell>
          <cell r="E77" t="str">
            <v>이43</v>
          </cell>
          <cell r="F77">
            <v>72</v>
          </cell>
          <cell r="G77" t="str">
            <v>부구리</v>
          </cell>
          <cell r="H77" t="str">
            <v>445</v>
          </cell>
          <cell r="I77" t="str">
            <v>전</v>
          </cell>
          <cell r="J77">
            <v>2390</v>
          </cell>
          <cell r="K77">
            <v>320</v>
          </cell>
          <cell r="L77">
            <v>0</v>
          </cell>
          <cell r="M77">
            <v>0</v>
          </cell>
          <cell r="N77">
            <v>320</v>
          </cell>
          <cell r="O77" t="str">
            <v>고목리 339</v>
          </cell>
          <cell r="P77" t="str">
            <v>이경화</v>
          </cell>
          <cell r="T77">
            <v>6120</v>
          </cell>
          <cell r="W77">
            <v>319.7</v>
          </cell>
          <cell r="X77">
            <v>0</v>
          </cell>
          <cell r="AA77">
            <v>0</v>
          </cell>
          <cell r="AB77">
            <v>0</v>
          </cell>
          <cell r="AC77">
            <v>319.7</v>
          </cell>
          <cell r="AD77">
            <v>0</v>
          </cell>
          <cell r="AE77">
            <v>72</v>
          </cell>
          <cell r="AF77" t="str">
            <v>○</v>
          </cell>
          <cell r="AG77">
            <v>0</v>
          </cell>
          <cell r="AH77" t="str">
            <v>-</v>
          </cell>
          <cell r="AI77">
            <v>19</v>
          </cell>
          <cell r="AJ77" t="str">
            <v>-</v>
          </cell>
          <cell r="AK77">
            <v>16</v>
          </cell>
          <cell r="AL77" t="str">
            <v>-</v>
          </cell>
          <cell r="AM77">
            <v>43</v>
          </cell>
          <cell r="AN77" t="str">
            <v>○</v>
          </cell>
        </row>
        <row r="78">
          <cell r="A78" t="str">
            <v>수73</v>
          </cell>
          <cell r="B78" t="str">
            <v>-</v>
          </cell>
          <cell r="C78" t="str">
            <v>-</v>
          </cell>
          <cell r="D78" t="str">
            <v>-</v>
          </cell>
          <cell r="E78" t="str">
            <v>이44</v>
          </cell>
          <cell r="F78">
            <v>73</v>
          </cell>
          <cell r="G78" t="str">
            <v>부구리</v>
          </cell>
          <cell r="H78" t="str">
            <v>447</v>
          </cell>
          <cell r="I78" t="str">
            <v>전</v>
          </cell>
          <cell r="J78">
            <v>691</v>
          </cell>
          <cell r="K78">
            <v>83</v>
          </cell>
          <cell r="L78">
            <v>0</v>
          </cell>
          <cell r="M78">
            <v>0</v>
          </cell>
          <cell r="N78">
            <v>83</v>
          </cell>
          <cell r="O78">
            <v>596</v>
          </cell>
          <cell r="P78" t="str">
            <v>신영진</v>
          </cell>
          <cell r="T78">
            <v>4760</v>
          </cell>
          <cell r="W78">
            <v>82.9</v>
          </cell>
          <cell r="X78">
            <v>0</v>
          </cell>
          <cell r="AA78">
            <v>0</v>
          </cell>
          <cell r="AB78">
            <v>0</v>
          </cell>
          <cell r="AC78">
            <v>82.9</v>
          </cell>
          <cell r="AD78">
            <v>0</v>
          </cell>
          <cell r="AE78">
            <v>73</v>
          </cell>
          <cell r="AF78" t="str">
            <v>○</v>
          </cell>
          <cell r="AG78">
            <v>0</v>
          </cell>
          <cell r="AH78" t="str">
            <v>-</v>
          </cell>
          <cell r="AI78">
            <v>19</v>
          </cell>
          <cell r="AJ78" t="str">
            <v>-</v>
          </cell>
          <cell r="AK78">
            <v>16</v>
          </cell>
          <cell r="AL78" t="str">
            <v>-</v>
          </cell>
          <cell r="AM78">
            <v>44</v>
          </cell>
          <cell r="AN78" t="str">
            <v>○</v>
          </cell>
        </row>
        <row r="79">
          <cell r="A79" t="str">
            <v>수74</v>
          </cell>
          <cell r="B79" t="str">
            <v>-</v>
          </cell>
          <cell r="C79" t="str">
            <v>-</v>
          </cell>
          <cell r="D79" t="str">
            <v>-</v>
          </cell>
          <cell r="E79" t="str">
            <v>이45</v>
          </cell>
          <cell r="F79">
            <v>74</v>
          </cell>
          <cell r="G79" t="str">
            <v>부구리</v>
          </cell>
          <cell r="H79" t="str">
            <v>447-1</v>
          </cell>
          <cell r="I79" t="str">
            <v>전</v>
          </cell>
          <cell r="J79">
            <v>975</v>
          </cell>
          <cell r="K79">
            <v>919</v>
          </cell>
          <cell r="L79">
            <v>0</v>
          </cell>
          <cell r="M79">
            <v>0</v>
          </cell>
          <cell r="N79">
            <v>444</v>
          </cell>
          <cell r="O79">
            <v>532</v>
          </cell>
          <cell r="P79" t="str">
            <v>김인동</v>
          </cell>
          <cell r="T79">
            <v>4760</v>
          </cell>
          <cell r="W79">
            <v>918.5</v>
          </cell>
          <cell r="X79">
            <v>0</v>
          </cell>
          <cell r="AA79">
            <v>0</v>
          </cell>
          <cell r="AB79">
            <v>0</v>
          </cell>
          <cell r="AC79">
            <v>443.6</v>
          </cell>
          <cell r="AD79">
            <v>0</v>
          </cell>
          <cell r="AE79">
            <v>74</v>
          </cell>
          <cell r="AF79" t="str">
            <v>○</v>
          </cell>
          <cell r="AG79">
            <v>0</v>
          </cell>
          <cell r="AH79" t="str">
            <v>-</v>
          </cell>
          <cell r="AI79">
            <v>19</v>
          </cell>
          <cell r="AJ79" t="str">
            <v>-</v>
          </cell>
          <cell r="AK79">
            <v>16</v>
          </cell>
          <cell r="AL79" t="str">
            <v>-</v>
          </cell>
          <cell r="AM79">
            <v>45</v>
          </cell>
          <cell r="AN79" t="str">
            <v>○</v>
          </cell>
        </row>
        <row r="80">
          <cell r="A80" t="str">
            <v>수75</v>
          </cell>
          <cell r="B80" t="str">
            <v>-</v>
          </cell>
          <cell r="C80" t="str">
            <v>-</v>
          </cell>
          <cell r="D80" t="str">
            <v>-</v>
          </cell>
          <cell r="E80" t="str">
            <v>이46</v>
          </cell>
          <cell r="F80">
            <v>75</v>
          </cell>
          <cell r="G80" t="str">
            <v>부구리</v>
          </cell>
          <cell r="H80" t="str">
            <v>448-1</v>
          </cell>
          <cell r="I80" t="str">
            <v>전</v>
          </cell>
          <cell r="J80">
            <v>2939</v>
          </cell>
          <cell r="K80">
            <v>765</v>
          </cell>
          <cell r="L80">
            <v>0</v>
          </cell>
          <cell r="M80">
            <v>0</v>
          </cell>
          <cell r="N80">
            <v>635</v>
          </cell>
          <cell r="O80">
            <v>596</v>
          </cell>
          <cell r="P80" t="str">
            <v>황윤원</v>
          </cell>
          <cell r="T80">
            <v>4040</v>
          </cell>
          <cell r="W80">
            <v>765.4</v>
          </cell>
          <cell r="X80">
            <v>0</v>
          </cell>
          <cell r="AA80">
            <v>0</v>
          </cell>
          <cell r="AB80">
            <v>0</v>
          </cell>
          <cell r="AC80">
            <v>634.9</v>
          </cell>
          <cell r="AD80">
            <v>0</v>
          </cell>
          <cell r="AE80">
            <v>75</v>
          </cell>
          <cell r="AF80" t="str">
            <v>○</v>
          </cell>
          <cell r="AG80">
            <v>0</v>
          </cell>
          <cell r="AH80" t="str">
            <v>-</v>
          </cell>
          <cell r="AI80">
            <v>19</v>
          </cell>
          <cell r="AJ80" t="str">
            <v>-</v>
          </cell>
          <cell r="AK80">
            <v>16</v>
          </cell>
          <cell r="AL80" t="str">
            <v>-</v>
          </cell>
          <cell r="AM80">
            <v>46</v>
          </cell>
          <cell r="AN80" t="str">
            <v>○</v>
          </cell>
        </row>
        <row r="81">
          <cell r="A81" t="str">
            <v>수76</v>
          </cell>
          <cell r="B81" t="str">
            <v>-</v>
          </cell>
          <cell r="C81" t="str">
            <v>-</v>
          </cell>
          <cell r="D81" t="str">
            <v>-</v>
          </cell>
          <cell r="E81" t="str">
            <v>이47</v>
          </cell>
          <cell r="F81">
            <v>76</v>
          </cell>
          <cell r="G81" t="str">
            <v>부구리</v>
          </cell>
          <cell r="H81" t="str">
            <v>449</v>
          </cell>
          <cell r="I81" t="str">
            <v>전</v>
          </cell>
          <cell r="J81">
            <v>2195</v>
          </cell>
          <cell r="K81">
            <v>278</v>
          </cell>
          <cell r="L81">
            <v>0</v>
          </cell>
          <cell r="M81">
            <v>0</v>
          </cell>
          <cell r="N81">
            <v>263</v>
          </cell>
          <cell r="O81">
            <v>505</v>
          </cell>
          <cell r="P81" t="str">
            <v>김기태</v>
          </cell>
          <cell r="T81">
            <v>4880</v>
          </cell>
          <cell r="W81">
            <v>278.3</v>
          </cell>
          <cell r="X81">
            <v>0</v>
          </cell>
          <cell r="AA81">
            <v>0</v>
          </cell>
          <cell r="AB81">
            <v>0</v>
          </cell>
          <cell r="AC81">
            <v>262.5</v>
          </cell>
          <cell r="AD81">
            <v>0</v>
          </cell>
          <cell r="AE81">
            <v>76</v>
          </cell>
          <cell r="AF81" t="str">
            <v>○</v>
          </cell>
          <cell r="AG81">
            <v>0</v>
          </cell>
          <cell r="AH81" t="str">
            <v>-</v>
          </cell>
          <cell r="AI81">
            <v>19</v>
          </cell>
          <cell r="AJ81" t="str">
            <v>-</v>
          </cell>
          <cell r="AK81">
            <v>16</v>
          </cell>
          <cell r="AL81" t="str">
            <v>-</v>
          </cell>
          <cell r="AM81">
            <v>47</v>
          </cell>
          <cell r="AN81" t="str">
            <v>○</v>
          </cell>
        </row>
        <row r="82">
          <cell r="A82" t="str">
            <v>수77</v>
          </cell>
          <cell r="B82" t="str">
            <v>-</v>
          </cell>
          <cell r="C82" t="str">
            <v>-</v>
          </cell>
          <cell r="D82" t="str">
            <v>-</v>
          </cell>
          <cell r="E82" t="str">
            <v>이48</v>
          </cell>
          <cell r="F82">
            <v>77</v>
          </cell>
          <cell r="G82" t="str">
            <v>부구리</v>
          </cell>
          <cell r="H82" t="str">
            <v>449-1</v>
          </cell>
          <cell r="I82" t="str">
            <v>도</v>
          </cell>
          <cell r="J82">
            <v>340</v>
          </cell>
          <cell r="K82">
            <v>16</v>
          </cell>
          <cell r="L82">
            <v>0</v>
          </cell>
          <cell r="M82">
            <v>0</v>
          </cell>
          <cell r="N82">
            <v>16</v>
          </cell>
          <cell r="O82" t="str">
            <v>농림부</v>
          </cell>
          <cell r="P82" t="str">
            <v>국</v>
          </cell>
          <cell r="T82">
            <v>8080</v>
          </cell>
          <cell r="W82">
            <v>15.6</v>
          </cell>
          <cell r="X82">
            <v>0</v>
          </cell>
          <cell r="AA82">
            <v>0</v>
          </cell>
          <cell r="AB82">
            <v>0</v>
          </cell>
          <cell r="AC82">
            <v>15.6</v>
          </cell>
          <cell r="AD82">
            <v>0</v>
          </cell>
          <cell r="AE82">
            <v>77</v>
          </cell>
          <cell r="AF82" t="str">
            <v>○</v>
          </cell>
          <cell r="AG82">
            <v>0</v>
          </cell>
          <cell r="AH82" t="str">
            <v>-</v>
          </cell>
          <cell r="AI82">
            <v>19</v>
          </cell>
          <cell r="AJ82" t="str">
            <v>-</v>
          </cell>
          <cell r="AK82">
            <v>16</v>
          </cell>
          <cell r="AL82" t="str">
            <v>-</v>
          </cell>
          <cell r="AM82">
            <v>48</v>
          </cell>
          <cell r="AN82" t="str">
            <v>○</v>
          </cell>
        </row>
        <row r="83">
          <cell r="A83" t="str">
            <v>수78</v>
          </cell>
          <cell r="B83" t="str">
            <v>-</v>
          </cell>
          <cell r="C83" t="str">
            <v>-</v>
          </cell>
          <cell r="D83" t="str">
            <v>-</v>
          </cell>
          <cell r="E83" t="str">
            <v>이49</v>
          </cell>
          <cell r="F83">
            <v>78</v>
          </cell>
          <cell r="G83" t="str">
            <v>부구리</v>
          </cell>
          <cell r="H83" t="str">
            <v>450</v>
          </cell>
          <cell r="I83" t="str">
            <v>답</v>
          </cell>
          <cell r="J83">
            <v>2780</v>
          </cell>
          <cell r="K83">
            <v>2600</v>
          </cell>
          <cell r="L83">
            <v>0</v>
          </cell>
          <cell r="M83">
            <v>0</v>
          </cell>
          <cell r="N83">
            <v>603</v>
          </cell>
          <cell r="O83">
            <v>104</v>
          </cell>
          <cell r="P83" t="str">
            <v>김동현</v>
          </cell>
          <cell r="Q83" t="str">
            <v>압류, 근저당권</v>
          </cell>
          <cell r="R83" t="str">
            <v>울진군 울진읍 읍내리 465</v>
          </cell>
          <cell r="S83" t="str">
            <v>근로복지공단포항지사, 울진군농업협동조합</v>
          </cell>
          <cell r="T83">
            <v>4710</v>
          </cell>
          <cell r="W83">
            <v>2600.1</v>
          </cell>
          <cell r="X83">
            <v>0</v>
          </cell>
          <cell r="AA83">
            <v>0</v>
          </cell>
          <cell r="AB83">
            <v>0</v>
          </cell>
          <cell r="AC83">
            <v>603.4</v>
          </cell>
          <cell r="AD83">
            <v>0</v>
          </cell>
          <cell r="AE83">
            <v>78</v>
          </cell>
          <cell r="AF83" t="str">
            <v>○</v>
          </cell>
          <cell r="AG83">
            <v>0</v>
          </cell>
          <cell r="AH83" t="str">
            <v>-</v>
          </cell>
          <cell r="AI83">
            <v>19</v>
          </cell>
          <cell r="AJ83" t="str">
            <v>-</v>
          </cell>
          <cell r="AK83">
            <v>16</v>
          </cell>
          <cell r="AL83" t="str">
            <v>-</v>
          </cell>
          <cell r="AM83">
            <v>49</v>
          </cell>
          <cell r="AN83" t="str">
            <v>○</v>
          </cell>
        </row>
        <row r="84">
          <cell r="A84" t="str">
            <v>수79</v>
          </cell>
          <cell r="B84" t="str">
            <v>-</v>
          </cell>
          <cell r="C84" t="str">
            <v>전20</v>
          </cell>
          <cell r="D84" t="str">
            <v>-</v>
          </cell>
          <cell r="E84" t="str">
            <v>이50</v>
          </cell>
          <cell r="F84">
            <v>79</v>
          </cell>
          <cell r="G84" t="str">
            <v>부구리</v>
          </cell>
          <cell r="H84" t="str">
            <v>451</v>
          </cell>
          <cell r="I84" t="str">
            <v>묘</v>
          </cell>
          <cell r="J84">
            <v>340</v>
          </cell>
          <cell r="K84">
            <v>340</v>
          </cell>
          <cell r="L84">
            <v>0</v>
          </cell>
          <cell r="M84">
            <v>0</v>
          </cell>
          <cell r="N84">
            <v>4</v>
          </cell>
          <cell r="O84">
            <v>0</v>
          </cell>
          <cell r="P84" t="str">
            <v>김명화</v>
          </cell>
          <cell r="T84">
            <v>3150</v>
          </cell>
          <cell r="W84">
            <v>327</v>
          </cell>
          <cell r="X84" t="str">
            <v>공</v>
          </cell>
          <cell r="AA84">
            <v>0</v>
          </cell>
          <cell r="AB84">
            <v>0</v>
          </cell>
          <cell r="AC84">
            <v>4</v>
          </cell>
          <cell r="AD84">
            <v>0</v>
          </cell>
          <cell r="AE84">
            <v>79</v>
          </cell>
          <cell r="AF84" t="str">
            <v>○</v>
          </cell>
          <cell r="AG84">
            <v>0</v>
          </cell>
          <cell r="AH84" t="str">
            <v>-</v>
          </cell>
          <cell r="AI84">
            <v>20</v>
          </cell>
          <cell r="AJ84" t="str">
            <v>○</v>
          </cell>
          <cell r="AK84">
            <v>16</v>
          </cell>
          <cell r="AL84" t="str">
            <v>-</v>
          </cell>
          <cell r="AM84">
            <v>50</v>
          </cell>
          <cell r="AN84" t="str">
            <v>○</v>
          </cell>
        </row>
        <row r="85">
          <cell r="A85" t="str">
            <v>수80</v>
          </cell>
          <cell r="B85" t="str">
            <v>-</v>
          </cell>
          <cell r="C85" t="str">
            <v>-</v>
          </cell>
          <cell r="D85" t="str">
            <v>-</v>
          </cell>
          <cell r="E85" t="str">
            <v>이51</v>
          </cell>
          <cell r="F85">
            <v>80</v>
          </cell>
          <cell r="G85" t="str">
            <v>부구리</v>
          </cell>
          <cell r="H85" t="str">
            <v>452</v>
          </cell>
          <cell r="I85" t="str">
            <v>전</v>
          </cell>
          <cell r="J85">
            <v>2430</v>
          </cell>
          <cell r="K85">
            <v>2278</v>
          </cell>
          <cell r="L85">
            <v>0</v>
          </cell>
          <cell r="M85">
            <v>0</v>
          </cell>
          <cell r="N85">
            <v>284</v>
          </cell>
          <cell r="O85">
            <v>532</v>
          </cell>
          <cell r="P85" t="str">
            <v>김인동</v>
          </cell>
          <cell r="T85">
            <v>4100</v>
          </cell>
          <cell r="W85">
            <v>2277.8000000000002</v>
          </cell>
          <cell r="X85">
            <v>0</v>
          </cell>
          <cell r="AA85">
            <v>0</v>
          </cell>
          <cell r="AB85">
            <v>0</v>
          </cell>
          <cell r="AC85">
            <v>283.5</v>
          </cell>
          <cell r="AD85">
            <v>0</v>
          </cell>
          <cell r="AE85">
            <v>80</v>
          </cell>
          <cell r="AF85" t="str">
            <v>○</v>
          </cell>
          <cell r="AG85">
            <v>0</v>
          </cell>
          <cell r="AH85" t="str">
            <v>-</v>
          </cell>
          <cell r="AI85">
            <v>20</v>
          </cell>
          <cell r="AJ85" t="str">
            <v>-</v>
          </cell>
          <cell r="AK85">
            <v>16</v>
          </cell>
          <cell r="AL85" t="str">
            <v>-</v>
          </cell>
          <cell r="AM85">
            <v>51</v>
          </cell>
          <cell r="AN85" t="str">
            <v>○</v>
          </cell>
        </row>
        <row r="86">
          <cell r="A86" t="str">
            <v>수81</v>
          </cell>
          <cell r="B86" t="str">
            <v>-</v>
          </cell>
          <cell r="C86" t="str">
            <v>전21</v>
          </cell>
          <cell r="D86" t="str">
            <v>-</v>
          </cell>
          <cell r="E86" t="str">
            <v>-</v>
          </cell>
          <cell r="F86">
            <v>81</v>
          </cell>
          <cell r="G86" t="str">
            <v>부구리</v>
          </cell>
          <cell r="H86" t="str">
            <v>453</v>
          </cell>
          <cell r="I86" t="str">
            <v>답</v>
          </cell>
          <cell r="J86">
            <v>1178</v>
          </cell>
          <cell r="K86">
            <v>1178</v>
          </cell>
          <cell r="L86">
            <v>0</v>
          </cell>
          <cell r="M86">
            <v>0</v>
          </cell>
          <cell r="N86">
            <v>0</v>
          </cell>
          <cell r="O86" t="str">
            <v>울진읍 읍내리 403-9</v>
          </cell>
          <cell r="P86" t="str">
            <v>김운한</v>
          </cell>
          <cell r="Q86" t="str">
            <v>근저당권, 지상권</v>
          </cell>
          <cell r="R86" t="str">
            <v>울진군 울진읍 읍내리 53-2</v>
          </cell>
          <cell r="S86" t="str">
            <v>울진새마을금고</v>
          </cell>
          <cell r="T86">
            <v>6050</v>
          </cell>
          <cell r="W86">
            <v>1165.7</v>
          </cell>
          <cell r="X86" t="str">
            <v>공</v>
          </cell>
          <cell r="AA86">
            <v>0</v>
          </cell>
          <cell r="AB86">
            <v>0</v>
          </cell>
          <cell r="AE86">
            <v>81</v>
          </cell>
          <cell r="AF86" t="str">
            <v>○</v>
          </cell>
          <cell r="AG86">
            <v>0</v>
          </cell>
          <cell r="AH86" t="str">
            <v>-</v>
          </cell>
          <cell r="AI86">
            <v>21</v>
          </cell>
          <cell r="AJ86" t="str">
            <v>○</v>
          </cell>
          <cell r="AK86">
            <v>16</v>
          </cell>
          <cell r="AL86" t="str">
            <v>-</v>
          </cell>
          <cell r="AM86">
            <v>51</v>
          </cell>
          <cell r="AN86" t="str">
            <v>-</v>
          </cell>
        </row>
        <row r="87">
          <cell r="A87" t="str">
            <v>수82</v>
          </cell>
          <cell r="B87" t="str">
            <v>-</v>
          </cell>
          <cell r="C87" t="str">
            <v>-</v>
          </cell>
          <cell r="D87" t="str">
            <v>귀17</v>
          </cell>
          <cell r="E87" t="str">
            <v>이52</v>
          </cell>
          <cell r="F87">
            <v>82</v>
          </cell>
          <cell r="G87" t="str">
            <v>부구리</v>
          </cell>
          <cell r="H87" t="str">
            <v>453-1</v>
          </cell>
          <cell r="I87" t="str">
            <v>구</v>
          </cell>
          <cell r="J87">
            <v>273</v>
          </cell>
          <cell r="K87">
            <v>189</v>
          </cell>
          <cell r="L87">
            <v>0</v>
          </cell>
          <cell r="M87">
            <v>165</v>
          </cell>
          <cell r="N87">
            <v>24</v>
          </cell>
          <cell r="O87" t="str">
            <v>농림부</v>
          </cell>
          <cell r="P87" t="str">
            <v>국</v>
          </cell>
          <cell r="T87">
            <v>8080</v>
          </cell>
          <cell r="W87">
            <v>188.7</v>
          </cell>
          <cell r="X87">
            <v>0</v>
          </cell>
          <cell r="AA87">
            <v>164.5</v>
          </cell>
          <cell r="AB87">
            <v>0</v>
          </cell>
          <cell r="AC87">
            <v>24.2</v>
          </cell>
          <cell r="AD87">
            <v>0</v>
          </cell>
          <cell r="AE87">
            <v>82</v>
          </cell>
          <cell r="AF87" t="str">
            <v>○</v>
          </cell>
          <cell r="AG87">
            <v>0</v>
          </cell>
          <cell r="AH87" t="str">
            <v>-</v>
          </cell>
          <cell r="AI87">
            <v>21</v>
          </cell>
          <cell r="AJ87" t="str">
            <v>-</v>
          </cell>
          <cell r="AK87">
            <v>17</v>
          </cell>
          <cell r="AL87" t="str">
            <v>○</v>
          </cell>
          <cell r="AM87">
            <v>52</v>
          </cell>
          <cell r="AN87" t="str">
            <v>○</v>
          </cell>
        </row>
        <row r="88">
          <cell r="A88" t="str">
            <v>수83</v>
          </cell>
          <cell r="B88" t="str">
            <v>-</v>
          </cell>
          <cell r="C88" t="str">
            <v>-</v>
          </cell>
          <cell r="D88" t="str">
            <v>귀18</v>
          </cell>
          <cell r="E88" t="str">
            <v>이53</v>
          </cell>
          <cell r="F88">
            <v>83</v>
          </cell>
          <cell r="G88" t="str">
            <v>부구리</v>
          </cell>
          <cell r="H88" t="str">
            <v>453-4</v>
          </cell>
          <cell r="I88" t="str">
            <v>답</v>
          </cell>
          <cell r="J88">
            <v>1202</v>
          </cell>
          <cell r="K88">
            <v>989</v>
          </cell>
          <cell r="L88">
            <v>0</v>
          </cell>
          <cell r="M88">
            <v>705</v>
          </cell>
          <cell r="N88">
            <v>284</v>
          </cell>
          <cell r="O88" t="str">
            <v>건교부</v>
          </cell>
          <cell r="P88" t="str">
            <v>국</v>
          </cell>
          <cell r="T88">
            <v>2310</v>
          </cell>
          <cell r="W88">
            <v>988.7</v>
          </cell>
          <cell r="X88">
            <v>0</v>
          </cell>
          <cell r="AA88">
            <v>705.1</v>
          </cell>
          <cell r="AB88">
            <v>0</v>
          </cell>
          <cell r="AC88">
            <v>283.60000000000002</v>
          </cell>
          <cell r="AD88">
            <v>0</v>
          </cell>
          <cell r="AE88">
            <v>83</v>
          </cell>
          <cell r="AF88" t="str">
            <v>○</v>
          </cell>
          <cell r="AG88">
            <v>0</v>
          </cell>
          <cell r="AH88" t="str">
            <v>-</v>
          </cell>
          <cell r="AI88">
            <v>21</v>
          </cell>
          <cell r="AJ88" t="str">
            <v>-</v>
          </cell>
          <cell r="AK88">
            <v>18</v>
          </cell>
          <cell r="AL88" t="str">
            <v>○</v>
          </cell>
          <cell r="AM88">
            <v>53</v>
          </cell>
          <cell r="AN88" t="str">
            <v>○</v>
          </cell>
        </row>
        <row r="89">
          <cell r="A89" t="str">
            <v>수84</v>
          </cell>
          <cell r="B89" t="str">
            <v>-</v>
          </cell>
          <cell r="C89" t="str">
            <v>전22</v>
          </cell>
          <cell r="D89" t="str">
            <v>귀19</v>
          </cell>
          <cell r="E89" t="str">
            <v>이54</v>
          </cell>
          <cell r="F89">
            <v>84</v>
          </cell>
          <cell r="G89" t="str">
            <v>부구리</v>
          </cell>
          <cell r="H89" t="str">
            <v>453-6</v>
          </cell>
          <cell r="I89" t="str">
            <v>구</v>
          </cell>
          <cell r="J89">
            <v>125</v>
          </cell>
          <cell r="K89">
            <v>125</v>
          </cell>
          <cell r="L89">
            <v>0</v>
          </cell>
          <cell r="M89">
            <v>57</v>
          </cell>
          <cell r="N89">
            <v>68</v>
          </cell>
          <cell r="O89" t="str">
            <v>농림부</v>
          </cell>
          <cell r="P89" t="str">
            <v>국</v>
          </cell>
          <cell r="T89">
            <v>8080</v>
          </cell>
          <cell r="W89">
            <v>116.2</v>
          </cell>
          <cell r="X89" t="str">
            <v>공</v>
          </cell>
          <cell r="AA89">
            <v>57.3</v>
          </cell>
          <cell r="AB89">
            <v>0</v>
          </cell>
          <cell r="AC89">
            <v>67.7</v>
          </cell>
          <cell r="AD89">
            <v>0</v>
          </cell>
          <cell r="AE89">
            <v>84</v>
          </cell>
          <cell r="AF89" t="str">
            <v>○</v>
          </cell>
          <cell r="AG89">
            <v>0</v>
          </cell>
          <cell r="AH89" t="str">
            <v>-</v>
          </cell>
          <cell r="AI89">
            <v>22</v>
          </cell>
          <cell r="AJ89" t="str">
            <v>○</v>
          </cell>
          <cell r="AK89">
            <v>19</v>
          </cell>
          <cell r="AL89" t="str">
            <v>○</v>
          </cell>
          <cell r="AM89">
            <v>54</v>
          </cell>
          <cell r="AN89" t="str">
            <v>○</v>
          </cell>
        </row>
        <row r="90">
          <cell r="A90" t="str">
            <v>수85</v>
          </cell>
          <cell r="B90" t="str">
            <v>-</v>
          </cell>
          <cell r="C90" t="str">
            <v>전23</v>
          </cell>
          <cell r="D90" t="str">
            <v>귀20</v>
          </cell>
          <cell r="E90" t="str">
            <v>-</v>
          </cell>
          <cell r="F90">
            <v>85</v>
          </cell>
          <cell r="G90" t="str">
            <v>부구리</v>
          </cell>
          <cell r="H90" t="str">
            <v>453-7</v>
          </cell>
          <cell r="I90" t="str">
            <v>구</v>
          </cell>
          <cell r="J90">
            <v>135</v>
          </cell>
          <cell r="K90">
            <v>135</v>
          </cell>
          <cell r="L90">
            <v>0</v>
          </cell>
          <cell r="M90">
            <v>135</v>
          </cell>
          <cell r="N90">
            <v>0</v>
          </cell>
          <cell r="O90" t="str">
            <v>농림부</v>
          </cell>
          <cell r="P90" t="str">
            <v>국</v>
          </cell>
          <cell r="T90">
            <v>8080</v>
          </cell>
          <cell r="W90">
            <v>127.5</v>
          </cell>
          <cell r="X90" t="str">
            <v>공</v>
          </cell>
          <cell r="AA90">
            <v>127.5</v>
          </cell>
          <cell r="AB90" t="str">
            <v>공</v>
          </cell>
          <cell r="AE90">
            <v>85</v>
          </cell>
          <cell r="AF90" t="str">
            <v>○</v>
          </cell>
          <cell r="AG90">
            <v>0</v>
          </cell>
          <cell r="AH90" t="str">
            <v>-</v>
          </cell>
          <cell r="AI90">
            <v>23</v>
          </cell>
          <cell r="AJ90" t="str">
            <v>○</v>
          </cell>
          <cell r="AK90">
            <v>20</v>
          </cell>
          <cell r="AL90" t="str">
            <v>○</v>
          </cell>
          <cell r="AM90">
            <v>54</v>
          </cell>
          <cell r="AN90" t="str">
            <v>-</v>
          </cell>
        </row>
        <row r="91">
          <cell r="A91" t="str">
            <v>수86</v>
          </cell>
          <cell r="B91" t="str">
            <v>-</v>
          </cell>
          <cell r="C91" t="str">
            <v>-</v>
          </cell>
          <cell r="D91" t="str">
            <v>귀21</v>
          </cell>
          <cell r="E91" t="str">
            <v>이55</v>
          </cell>
          <cell r="F91">
            <v>86</v>
          </cell>
          <cell r="G91" t="str">
            <v>부구리</v>
          </cell>
          <cell r="H91" t="str">
            <v>453-8</v>
          </cell>
          <cell r="I91" t="str">
            <v>구</v>
          </cell>
          <cell r="J91">
            <v>1322</v>
          </cell>
          <cell r="K91">
            <v>124</v>
          </cell>
          <cell r="L91">
            <v>0</v>
          </cell>
          <cell r="M91">
            <v>80</v>
          </cell>
          <cell r="N91">
            <v>44</v>
          </cell>
          <cell r="O91" t="str">
            <v>농림부</v>
          </cell>
          <cell r="P91" t="str">
            <v>국</v>
          </cell>
          <cell r="T91">
            <v>8080</v>
          </cell>
          <cell r="W91">
            <v>123.8</v>
          </cell>
          <cell r="X91">
            <v>0</v>
          </cell>
          <cell r="AA91">
            <v>80</v>
          </cell>
          <cell r="AB91">
            <v>0</v>
          </cell>
          <cell r="AC91">
            <v>43.8</v>
          </cell>
          <cell r="AD91">
            <v>0</v>
          </cell>
          <cell r="AE91">
            <v>86</v>
          </cell>
          <cell r="AF91" t="str">
            <v>○</v>
          </cell>
          <cell r="AG91">
            <v>0</v>
          </cell>
          <cell r="AH91" t="str">
            <v>-</v>
          </cell>
          <cell r="AI91">
            <v>23</v>
          </cell>
          <cell r="AJ91" t="str">
            <v>-</v>
          </cell>
          <cell r="AK91">
            <v>21</v>
          </cell>
          <cell r="AL91" t="str">
            <v>○</v>
          </cell>
          <cell r="AM91">
            <v>55</v>
          </cell>
          <cell r="AN91" t="str">
            <v>○</v>
          </cell>
        </row>
        <row r="92">
          <cell r="A92" t="str">
            <v>수87</v>
          </cell>
          <cell r="B92" t="str">
            <v>-</v>
          </cell>
          <cell r="C92" t="str">
            <v>-</v>
          </cell>
          <cell r="D92" t="str">
            <v>귀22</v>
          </cell>
          <cell r="E92" t="str">
            <v>이56</v>
          </cell>
          <cell r="F92">
            <v>87</v>
          </cell>
          <cell r="G92" t="str">
            <v>부구리</v>
          </cell>
          <cell r="H92" t="str">
            <v>453-9</v>
          </cell>
          <cell r="I92" t="str">
            <v>구</v>
          </cell>
          <cell r="J92">
            <v>384</v>
          </cell>
          <cell r="K92">
            <v>383</v>
          </cell>
          <cell r="L92">
            <v>0</v>
          </cell>
          <cell r="M92">
            <v>383</v>
          </cell>
          <cell r="N92">
            <v>1</v>
          </cell>
          <cell r="O92" t="str">
            <v>농림부</v>
          </cell>
          <cell r="P92" t="str">
            <v>국</v>
          </cell>
          <cell r="T92">
            <v>8080</v>
          </cell>
          <cell r="W92">
            <v>383</v>
          </cell>
          <cell r="X92">
            <v>0</v>
          </cell>
          <cell r="AA92">
            <v>382.8</v>
          </cell>
          <cell r="AB92">
            <v>0</v>
          </cell>
          <cell r="AC92">
            <v>0.5</v>
          </cell>
          <cell r="AD92">
            <v>0</v>
          </cell>
          <cell r="AE92">
            <v>87</v>
          </cell>
          <cell r="AF92" t="str">
            <v>○</v>
          </cell>
          <cell r="AG92">
            <v>0</v>
          </cell>
          <cell r="AH92" t="str">
            <v>-</v>
          </cell>
          <cell r="AI92">
            <v>23</v>
          </cell>
          <cell r="AJ92" t="str">
            <v>-</v>
          </cell>
          <cell r="AK92">
            <v>22</v>
          </cell>
          <cell r="AL92" t="str">
            <v>○</v>
          </cell>
          <cell r="AM92">
            <v>56</v>
          </cell>
          <cell r="AN92" t="str">
            <v>○</v>
          </cell>
        </row>
        <row r="93">
          <cell r="A93" t="str">
            <v>수88</v>
          </cell>
          <cell r="B93" t="str">
            <v>-</v>
          </cell>
          <cell r="C93" t="str">
            <v>-</v>
          </cell>
          <cell r="D93" t="str">
            <v>-</v>
          </cell>
          <cell r="E93" t="str">
            <v>이57</v>
          </cell>
          <cell r="F93">
            <v>88</v>
          </cell>
          <cell r="G93" t="str">
            <v>부구리</v>
          </cell>
          <cell r="H93" t="str">
            <v>454-5</v>
          </cell>
          <cell r="I93" t="str">
            <v>답</v>
          </cell>
          <cell r="J93">
            <v>524</v>
          </cell>
          <cell r="K93">
            <v>339</v>
          </cell>
          <cell r="L93">
            <v>0</v>
          </cell>
          <cell r="M93">
            <v>0</v>
          </cell>
          <cell r="N93">
            <v>339</v>
          </cell>
          <cell r="O93" t="str">
            <v>울진읍 읍내리 591-24 경원아파트 B동505호</v>
          </cell>
          <cell r="P93" t="str">
            <v>이영성</v>
          </cell>
          <cell r="T93">
            <v>11500</v>
          </cell>
          <cell r="W93">
            <v>339</v>
          </cell>
          <cell r="X93">
            <v>0</v>
          </cell>
          <cell r="AA93">
            <v>0</v>
          </cell>
          <cell r="AB93">
            <v>0</v>
          </cell>
          <cell r="AC93">
            <v>339</v>
          </cell>
          <cell r="AD93">
            <v>0</v>
          </cell>
          <cell r="AE93">
            <v>88</v>
          </cell>
          <cell r="AF93" t="str">
            <v>○</v>
          </cell>
          <cell r="AG93">
            <v>0</v>
          </cell>
          <cell r="AH93" t="str">
            <v>-</v>
          </cell>
          <cell r="AI93">
            <v>23</v>
          </cell>
          <cell r="AJ93" t="str">
            <v>-</v>
          </cell>
          <cell r="AK93">
            <v>22</v>
          </cell>
          <cell r="AL93" t="str">
            <v>-</v>
          </cell>
          <cell r="AM93">
            <v>57</v>
          </cell>
          <cell r="AN93" t="str">
            <v>○</v>
          </cell>
        </row>
        <row r="94">
          <cell r="A94" t="str">
            <v>수89</v>
          </cell>
          <cell r="B94" t="str">
            <v>-</v>
          </cell>
          <cell r="C94" t="str">
            <v>-</v>
          </cell>
          <cell r="D94" t="str">
            <v>-</v>
          </cell>
          <cell r="E94" t="str">
            <v>-</v>
          </cell>
          <cell r="F94">
            <v>89</v>
          </cell>
          <cell r="G94" t="str">
            <v>부구리</v>
          </cell>
          <cell r="H94" t="str">
            <v>454-6</v>
          </cell>
          <cell r="I94" t="str">
            <v>답</v>
          </cell>
          <cell r="J94">
            <v>648</v>
          </cell>
          <cell r="K94">
            <v>74</v>
          </cell>
          <cell r="L94">
            <v>0</v>
          </cell>
          <cell r="M94">
            <v>0</v>
          </cell>
          <cell r="N94">
            <v>0</v>
          </cell>
          <cell r="O94">
            <v>375</v>
          </cell>
          <cell r="P94" t="str">
            <v>이영성</v>
          </cell>
          <cell r="Q94" t="str">
            <v>가압류</v>
          </cell>
          <cell r="R94" t="str">
            <v>서울 중구 남대문로5가 6-1</v>
          </cell>
          <cell r="S94" t="str">
            <v>한국주택금융공사</v>
          </cell>
          <cell r="T94">
            <v>9500</v>
          </cell>
          <cell r="W94">
            <v>73.599999999999994</v>
          </cell>
          <cell r="X94">
            <v>0</v>
          </cell>
          <cell r="AA94">
            <v>0</v>
          </cell>
          <cell r="AB94">
            <v>0</v>
          </cell>
          <cell r="AE94">
            <v>89</v>
          </cell>
          <cell r="AF94" t="str">
            <v>○</v>
          </cell>
          <cell r="AG94">
            <v>0</v>
          </cell>
          <cell r="AH94" t="str">
            <v>-</v>
          </cell>
          <cell r="AI94">
            <v>23</v>
          </cell>
          <cell r="AJ94" t="str">
            <v>-</v>
          </cell>
          <cell r="AK94">
            <v>22</v>
          </cell>
          <cell r="AL94" t="str">
            <v>-</v>
          </cell>
          <cell r="AM94">
            <v>57</v>
          </cell>
          <cell r="AN94" t="str">
            <v>-</v>
          </cell>
        </row>
        <row r="95">
          <cell r="A95" t="str">
            <v>수90</v>
          </cell>
          <cell r="B95" t="str">
            <v>-</v>
          </cell>
          <cell r="C95" t="str">
            <v>전24</v>
          </cell>
          <cell r="D95" t="str">
            <v>귀23</v>
          </cell>
          <cell r="E95" t="str">
            <v>-</v>
          </cell>
          <cell r="F95">
            <v>90</v>
          </cell>
          <cell r="G95" t="str">
            <v>부구리</v>
          </cell>
          <cell r="H95" t="str">
            <v>454-7</v>
          </cell>
          <cell r="I95" t="str">
            <v>답</v>
          </cell>
          <cell r="J95">
            <v>26</v>
          </cell>
          <cell r="K95">
            <v>26</v>
          </cell>
          <cell r="L95">
            <v>0</v>
          </cell>
          <cell r="M95">
            <v>26</v>
          </cell>
          <cell r="N95">
            <v>0</v>
          </cell>
          <cell r="O95" t="str">
            <v>재경부</v>
          </cell>
          <cell r="P95" t="str">
            <v>국</v>
          </cell>
          <cell r="T95">
            <v>3130</v>
          </cell>
          <cell r="W95">
            <v>27.3</v>
          </cell>
          <cell r="X95" t="str">
            <v>공</v>
          </cell>
          <cell r="AA95">
            <v>27.3</v>
          </cell>
          <cell r="AB95" t="str">
            <v>공</v>
          </cell>
          <cell r="AE95">
            <v>90</v>
          </cell>
          <cell r="AF95" t="str">
            <v>○</v>
          </cell>
          <cell r="AG95">
            <v>0</v>
          </cell>
          <cell r="AH95" t="str">
            <v>-</v>
          </cell>
          <cell r="AI95">
            <v>24</v>
          </cell>
          <cell r="AJ95" t="str">
            <v>○</v>
          </cell>
          <cell r="AK95">
            <v>23</v>
          </cell>
          <cell r="AL95" t="str">
            <v>○</v>
          </cell>
          <cell r="AM95">
            <v>57</v>
          </cell>
          <cell r="AN95" t="str">
            <v>-</v>
          </cell>
        </row>
        <row r="96">
          <cell r="A96" t="str">
            <v>수91</v>
          </cell>
          <cell r="B96" t="str">
            <v>-</v>
          </cell>
          <cell r="C96" t="str">
            <v>-</v>
          </cell>
          <cell r="D96" t="str">
            <v>-</v>
          </cell>
          <cell r="E96" t="str">
            <v>이58</v>
          </cell>
          <cell r="F96">
            <v>91</v>
          </cell>
          <cell r="G96" t="str">
            <v>부구리</v>
          </cell>
          <cell r="H96" t="str">
            <v>454-8</v>
          </cell>
          <cell r="I96" t="str">
            <v>답</v>
          </cell>
          <cell r="J96">
            <v>577</v>
          </cell>
          <cell r="K96">
            <v>576</v>
          </cell>
          <cell r="L96">
            <v>0</v>
          </cell>
          <cell r="M96">
            <v>0</v>
          </cell>
          <cell r="N96">
            <v>576</v>
          </cell>
          <cell r="O96" t="str">
            <v>건교부</v>
          </cell>
          <cell r="P96" t="str">
            <v>국</v>
          </cell>
          <cell r="T96">
            <v>2310</v>
          </cell>
          <cell r="W96">
            <v>575.9</v>
          </cell>
          <cell r="AA96">
            <v>0</v>
          </cell>
          <cell r="AB96">
            <v>0</v>
          </cell>
          <cell r="AC96">
            <v>575.9</v>
          </cell>
          <cell r="AD96">
            <v>0</v>
          </cell>
          <cell r="AE96">
            <v>91</v>
          </cell>
          <cell r="AF96" t="str">
            <v>○</v>
          </cell>
          <cell r="AG96">
            <v>0</v>
          </cell>
          <cell r="AH96" t="str">
            <v>-</v>
          </cell>
          <cell r="AI96">
            <v>24</v>
          </cell>
          <cell r="AJ96" t="str">
            <v>-</v>
          </cell>
          <cell r="AK96">
            <v>23</v>
          </cell>
          <cell r="AL96" t="str">
            <v>-</v>
          </cell>
          <cell r="AM96">
            <v>58</v>
          </cell>
          <cell r="AN96" t="str">
            <v>○</v>
          </cell>
        </row>
        <row r="97">
          <cell r="A97" t="str">
            <v>수92</v>
          </cell>
          <cell r="B97" t="str">
            <v>-</v>
          </cell>
          <cell r="C97" t="str">
            <v>전25</v>
          </cell>
          <cell r="D97" t="str">
            <v>귀24</v>
          </cell>
          <cell r="E97" t="str">
            <v>이59</v>
          </cell>
          <cell r="F97">
            <v>92</v>
          </cell>
          <cell r="G97" t="str">
            <v>부구리</v>
          </cell>
          <cell r="H97" t="str">
            <v>454-9</v>
          </cell>
          <cell r="I97" t="str">
            <v>답</v>
          </cell>
          <cell r="J97">
            <v>15</v>
          </cell>
          <cell r="K97">
            <v>15</v>
          </cell>
          <cell r="L97">
            <v>0</v>
          </cell>
          <cell r="M97">
            <v>13</v>
          </cell>
          <cell r="N97">
            <v>2</v>
          </cell>
          <cell r="O97" t="str">
            <v>재경부</v>
          </cell>
          <cell r="P97" t="str">
            <v>국</v>
          </cell>
          <cell r="T97">
            <v>6130</v>
          </cell>
          <cell r="W97">
            <v>14.6</v>
          </cell>
          <cell r="X97" t="str">
            <v>공</v>
          </cell>
          <cell r="AA97">
            <v>13.4</v>
          </cell>
          <cell r="AB97">
            <v>0</v>
          </cell>
          <cell r="AC97">
            <v>1.5</v>
          </cell>
          <cell r="AD97">
            <v>0</v>
          </cell>
          <cell r="AE97">
            <v>92</v>
          </cell>
          <cell r="AF97" t="str">
            <v>○</v>
          </cell>
          <cell r="AG97">
            <v>0</v>
          </cell>
          <cell r="AH97" t="str">
            <v>-</v>
          </cell>
          <cell r="AI97">
            <v>25</v>
          </cell>
          <cell r="AJ97" t="str">
            <v>○</v>
          </cell>
          <cell r="AK97">
            <v>24</v>
          </cell>
          <cell r="AL97" t="str">
            <v>○</v>
          </cell>
          <cell r="AM97">
            <v>59</v>
          </cell>
          <cell r="AN97" t="str">
            <v>○</v>
          </cell>
        </row>
        <row r="98">
          <cell r="A98" t="str">
            <v>수93</v>
          </cell>
          <cell r="B98" t="str">
            <v>-</v>
          </cell>
          <cell r="C98" t="str">
            <v>-</v>
          </cell>
          <cell r="D98" t="str">
            <v>-</v>
          </cell>
          <cell r="E98" t="str">
            <v>-</v>
          </cell>
          <cell r="F98">
            <v>93</v>
          </cell>
          <cell r="G98" t="str">
            <v>부구리</v>
          </cell>
          <cell r="H98" t="str">
            <v>455-3</v>
          </cell>
          <cell r="I98" t="str">
            <v>답</v>
          </cell>
          <cell r="J98">
            <v>2000</v>
          </cell>
          <cell r="K98">
            <v>1712</v>
          </cell>
          <cell r="L98">
            <v>0</v>
          </cell>
          <cell r="M98">
            <v>0</v>
          </cell>
          <cell r="N98">
            <v>0</v>
          </cell>
          <cell r="O98" t="str">
            <v>신화리 53</v>
          </cell>
          <cell r="P98" t="str">
            <v>전병선</v>
          </cell>
          <cell r="T98">
            <v>8970</v>
          </cell>
          <cell r="W98">
            <v>1712.4</v>
          </cell>
          <cell r="X98">
            <v>0</v>
          </cell>
          <cell r="AA98">
            <v>0</v>
          </cell>
          <cell r="AB98">
            <v>0</v>
          </cell>
          <cell r="AE98">
            <v>93</v>
          </cell>
          <cell r="AF98" t="str">
            <v>○</v>
          </cell>
          <cell r="AG98">
            <v>0</v>
          </cell>
          <cell r="AH98" t="str">
            <v>-</v>
          </cell>
          <cell r="AI98">
            <v>25</v>
          </cell>
          <cell r="AJ98" t="str">
            <v>-</v>
          </cell>
          <cell r="AK98">
            <v>24</v>
          </cell>
          <cell r="AL98" t="str">
            <v>-</v>
          </cell>
          <cell r="AM98">
            <v>59</v>
          </cell>
          <cell r="AN98" t="str">
            <v>-</v>
          </cell>
        </row>
        <row r="99">
          <cell r="A99" t="str">
            <v>수94</v>
          </cell>
          <cell r="B99" t="str">
            <v>-</v>
          </cell>
          <cell r="C99" t="str">
            <v>전26</v>
          </cell>
          <cell r="D99" t="str">
            <v>-</v>
          </cell>
          <cell r="E99" t="str">
            <v>이60</v>
          </cell>
          <cell r="F99">
            <v>94</v>
          </cell>
          <cell r="G99" t="str">
            <v>부구리</v>
          </cell>
          <cell r="H99" t="str">
            <v>455-5</v>
          </cell>
          <cell r="I99" t="str">
            <v>도</v>
          </cell>
          <cell r="J99">
            <v>3</v>
          </cell>
          <cell r="K99">
            <v>3</v>
          </cell>
          <cell r="L99">
            <v>0</v>
          </cell>
          <cell r="M99">
            <v>0</v>
          </cell>
          <cell r="N99">
            <v>3</v>
          </cell>
          <cell r="O99" t="str">
            <v>건교부</v>
          </cell>
          <cell r="P99" t="str">
            <v>국</v>
          </cell>
          <cell r="T99">
            <v>6130</v>
          </cell>
          <cell r="W99">
            <v>2.7</v>
          </cell>
          <cell r="X99" t="str">
            <v>공</v>
          </cell>
          <cell r="AA99">
            <v>0</v>
          </cell>
          <cell r="AB99">
            <v>0</v>
          </cell>
          <cell r="AC99">
            <v>2.7</v>
          </cell>
          <cell r="AD99" t="str">
            <v>공</v>
          </cell>
          <cell r="AE99">
            <v>94</v>
          </cell>
          <cell r="AF99" t="str">
            <v>○</v>
          </cell>
          <cell r="AG99">
            <v>0</v>
          </cell>
          <cell r="AH99" t="str">
            <v>-</v>
          </cell>
          <cell r="AI99">
            <v>26</v>
          </cell>
          <cell r="AJ99" t="str">
            <v>○</v>
          </cell>
          <cell r="AK99">
            <v>24</v>
          </cell>
          <cell r="AL99" t="str">
            <v>-</v>
          </cell>
          <cell r="AM99">
            <v>60</v>
          </cell>
          <cell r="AN99" t="str">
            <v>○</v>
          </cell>
        </row>
        <row r="100">
          <cell r="A100" t="str">
            <v>수95</v>
          </cell>
          <cell r="B100" t="str">
            <v>-</v>
          </cell>
          <cell r="C100" t="str">
            <v>-</v>
          </cell>
          <cell r="D100" t="str">
            <v>-</v>
          </cell>
          <cell r="E100" t="str">
            <v>-</v>
          </cell>
          <cell r="F100">
            <v>95</v>
          </cell>
          <cell r="G100" t="str">
            <v>부구리</v>
          </cell>
          <cell r="H100" t="str">
            <v>455-6</v>
          </cell>
          <cell r="I100" t="str">
            <v>답</v>
          </cell>
          <cell r="J100">
            <v>2000</v>
          </cell>
          <cell r="K100">
            <v>1949</v>
          </cell>
          <cell r="L100">
            <v>0</v>
          </cell>
          <cell r="M100">
            <v>0</v>
          </cell>
          <cell r="N100">
            <v>0</v>
          </cell>
          <cell r="O100" t="str">
            <v>대구시 중구 석교동 16-23</v>
          </cell>
          <cell r="P100" t="str">
            <v>김정웅</v>
          </cell>
          <cell r="T100">
            <v>9970</v>
          </cell>
          <cell r="W100">
            <v>1948.8</v>
          </cell>
          <cell r="X100">
            <v>0</v>
          </cell>
          <cell r="AA100">
            <v>0</v>
          </cell>
          <cell r="AB100">
            <v>0</v>
          </cell>
          <cell r="AE100">
            <v>95</v>
          </cell>
          <cell r="AF100" t="str">
            <v>○</v>
          </cell>
          <cell r="AG100">
            <v>0</v>
          </cell>
          <cell r="AH100" t="str">
            <v>-</v>
          </cell>
          <cell r="AI100">
            <v>26</v>
          </cell>
          <cell r="AJ100" t="str">
            <v>-</v>
          </cell>
          <cell r="AK100">
            <v>24</v>
          </cell>
          <cell r="AL100" t="str">
            <v>-</v>
          </cell>
          <cell r="AM100">
            <v>60</v>
          </cell>
          <cell r="AN100" t="str">
            <v>-</v>
          </cell>
        </row>
        <row r="101">
          <cell r="A101" t="str">
            <v>수96</v>
          </cell>
          <cell r="B101" t="str">
            <v>-</v>
          </cell>
          <cell r="C101" t="str">
            <v>전27</v>
          </cell>
          <cell r="D101" t="str">
            <v>-</v>
          </cell>
          <cell r="E101" t="str">
            <v>-</v>
          </cell>
          <cell r="F101">
            <v>96</v>
          </cell>
          <cell r="G101" t="str">
            <v>부구리</v>
          </cell>
          <cell r="H101" t="str">
            <v>460</v>
          </cell>
          <cell r="I101" t="str">
            <v>전</v>
          </cell>
          <cell r="J101">
            <v>634</v>
          </cell>
          <cell r="K101">
            <v>634</v>
          </cell>
          <cell r="L101">
            <v>0</v>
          </cell>
          <cell r="M101">
            <v>0</v>
          </cell>
          <cell r="N101">
            <v>0</v>
          </cell>
          <cell r="O101" t="str">
            <v>고목리 339</v>
          </cell>
          <cell r="P101" t="str">
            <v>이경화</v>
          </cell>
          <cell r="T101">
            <v>5390</v>
          </cell>
          <cell r="W101">
            <v>632.70000000000005</v>
          </cell>
          <cell r="X101" t="str">
            <v>공</v>
          </cell>
          <cell r="AA101">
            <v>0</v>
          </cell>
          <cell r="AB101">
            <v>0</v>
          </cell>
          <cell r="AE101">
            <v>96</v>
          </cell>
          <cell r="AF101" t="str">
            <v>○</v>
          </cell>
          <cell r="AG101">
            <v>0</v>
          </cell>
          <cell r="AH101" t="str">
            <v>-</v>
          </cell>
          <cell r="AI101">
            <v>27</v>
          </cell>
          <cell r="AJ101" t="str">
            <v>○</v>
          </cell>
          <cell r="AK101">
            <v>24</v>
          </cell>
          <cell r="AL101" t="str">
            <v>-</v>
          </cell>
          <cell r="AM101">
            <v>60</v>
          </cell>
          <cell r="AN101" t="str">
            <v>-</v>
          </cell>
        </row>
        <row r="102">
          <cell r="A102" t="str">
            <v>수97</v>
          </cell>
          <cell r="B102" t="str">
            <v>-</v>
          </cell>
          <cell r="C102" t="str">
            <v>-</v>
          </cell>
          <cell r="D102" t="str">
            <v>-</v>
          </cell>
          <cell r="E102" t="str">
            <v>이61</v>
          </cell>
          <cell r="F102">
            <v>97</v>
          </cell>
          <cell r="G102" t="str">
            <v>부구리</v>
          </cell>
          <cell r="H102" t="str">
            <v>460-1</v>
          </cell>
          <cell r="I102" t="str">
            <v>도</v>
          </cell>
          <cell r="J102">
            <v>390</v>
          </cell>
          <cell r="K102">
            <v>2</v>
          </cell>
          <cell r="L102">
            <v>0</v>
          </cell>
          <cell r="M102">
            <v>0</v>
          </cell>
          <cell r="N102">
            <v>2</v>
          </cell>
          <cell r="O102" t="str">
            <v>재경부</v>
          </cell>
          <cell r="P102" t="str">
            <v>국</v>
          </cell>
          <cell r="T102">
            <v>5460</v>
          </cell>
          <cell r="W102">
            <v>2</v>
          </cell>
          <cell r="X102">
            <v>0</v>
          </cell>
          <cell r="AA102">
            <v>0</v>
          </cell>
          <cell r="AB102">
            <v>0</v>
          </cell>
          <cell r="AC102">
            <v>2</v>
          </cell>
          <cell r="AD102">
            <v>0</v>
          </cell>
          <cell r="AE102">
            <v>97</v>
          </cell>
          <cell r="AF102" t="str">
            <v>○</v>
          </cell>
          <cell r="AG102">
            <v>0</v>
          </cell>
          <cell r="AH102" t="str">
            <v>-</v>
          </cell>
          <cell r="AI102">
            <v>27</v>
          </cell>
          <cell r="AJ102" t="str">
            <v>-</v>
          </cell>
          <cell r="AK102">
            <v>24</v>
          </cell>
          <cell r="AL102" t="str">
            <v>-</v>
          </cell>
          <cell r="AM102">
            <v>61</v>
          </cell>
          <cell r="AN102" t="str">
            <v>○</v>
          </cell>
        </row>
        <row r="103">
          <cell r="A103" t="str">
            <v>수98</v>
          </cell>
          <cell r="B103" t="str">
            <v>-</v>
          </cell>
          <cell r="C103" t="str">
            <v>-</v>
          </cell>
          <cell r="D103" t="str">
            <v>귀25</v>
          </cell>
          <cell r="E103" t="str">
            <v>-</v>
          </cell>
          <cell r="F103">
            <v>98</v>
          </cell>
          <cell r="G103" t="str">
            <v>부구리</v>
          </cell>
          <cell r="H103" t="str">
            <v>460-3</v>
          </cell>
          <cell r="I103" t="str">
            <v>답</v>
          </cell>
          <cell r="J103">
            <v>1223</v>
          </cell>
          <cell r="K103">
            <v>464</v>
          </cell>
          <cell r="L103">
            <v>0</v>
          </cell>
          <cell r="M103">
            <v>464</v>
          </cell>
          <cell r="N103">
            <v>0</v>
          </cell>
          <cell r="O103" t="str">
            <v>건교부</v>
          </cell>
          <cell r="P103" t="str">
            <v>국</v>
          </cell>
          <cell r="T103">
            <v>1180</v>
          </cell>
          <cell r="W103">
            <v>464.1</v>
          </cell>
          <cell r="X103">
            <v>0</v>
          </cell>
          <cell r="AA103">
            <v>464.1</v>
          </cell>
          <cell r="AB103">
            <v>0</v>
          </cell>
          <cell r="AE103">
            <v>98</v>
          </cell>
          <cell r="AF103" t="str">
            <v>○</v>
          </cell>
          <cell r="AG103">
            <v>0</v>
          </cell>
          <cell r="AH103" t="str">
            <v>-</v>
          </cell>
          <cell r="AI103">
            <v>27</v>
          </cell>
          <cell r="AJ103" t="str">
            <v>-</v>
          </cell>
          <cell r="AK103">
            <v>25</v>
          </cell>
          <cell r="AL103" t="str">
            <v>○</v>
          </cell>
          <cell r="AM103">
            <v>61</v>
          </cell>
          <cell r="AN103" t="str">
            <v>-</v>
          </cell>
        </row>
        <row r="104">
          <cell r="A104" t="str">
            <v>수99</v>
          </cell>
          <cell r="B104" t="str">
            <v>-</v>
          </cell>
          <cell r="C104" t="str">
            <v>전28</v>
          </cell>
          <cell r="D104" t="str">
            <v>-</v>
          </cell>
          <cell r="E104" t="str">
            <v>-</v>
          </cell>
          <cell r="F104">
            <v>99</v>
          </cell>
          <cell r="G104" t="str">
            <v>부구리</v>
          </cell>
          <cell r="H104" t="str">
            <v>461</v>
          </cell>
          <cell r="I104" t="str">
            <v>전</v>
          </cell>
          <cell r="J104">
            <v>375</v>
          </cell>
          <cell r="K104">
            <v>375</v>
          </cell>
          <cell r="L104">
            <v>0</v>
          </cell>
          <cell r="M104">
            <v>0</v>
          </cell>
          <cell r="N104">
            <v>0</v>
          </cell>
          <cell r="O104" t="str">
            <v>고목리 339</v>
          </cell>
          <cell r="P104" t="str">
            <v>이경화</v>
          </cell>
          <cell r="T104">
            <v>5940</v>
          </cell>
          <cell r="W104">
            <v>362</v>
          </cell>
          <cell r="X104" t="str">
            <v>공</v>
          </cell>
          <cell r="AA104">
            <v>0</v>
          </cell>
          <cell r="AB104">
            <v>0</v>
          </cell>
          <cell r="AE104">
            <v>99</v>
          </cell>
          <cell r="AF104" t="str">
            <v>○</v>
          </cell>
          <cell r="AG104">
            <v>0</v>
          </cell>
          <cell r="AH104" t="str">
            <v>-</v>
          </cell>
          <cell r="AI104">
            <v>28</v>
          </cell>
          <cell r="AJ104" t="str">
            <v>○</v>
          </cell>
          <cell r="AK104">
            <v>25</v>
          </cell>
          <cell r="AL104" t="str">
            <v>-</v>
          </cell>
          <cell r="AM104">
            <v>61</v>
          </cell>
          <cell r="AN104" t="str">
            <v>-</v>
          </cell>
        </row>
        <row r="105">
          <cell r="A105" t="str">
            <v>수100</v>
          </cell>
          <cell r="B105" t="str">
            <v>-</v>
          </cell>
          <cell r="C105" t="str">
            <v>-</v>
          </cell>
          <cell r="D105" t="str">
            <v>귀26</v>
          </cell>
          <cell r="E105" t="str">
            <v>-</v>
          </cell>
          <cell r="F105">
            <v>100</v>
          </cell>
          <cell r="G105" t="str">
            <v>부구리</v>
          </cell>
          <cell r="H105" t="str">
            <v>461-2</v>
          </cell>
          <cell r="I105" t="str">
            <v>답</v>
          </cell>
          <cell r="J105">
            <v>1317</v>
          </cell>
          <cell r="K105">
            <v>893</v>
          </cell>
          <cell r="L105">
            <v>0</v>
          </cell>
          <cell r="M105">
            <v>893</v>
          </cell>
          <cell r="N105">
            <v>0</v>
          </cell>
          <cell r="O105" t="str">
            <v>건교부</v>
          </cell>
          <cell r="P105" t="str">
            <v>국</v>
          </cell>
          <cell r="T105">
            <v>1180</v>
          </cell>
          <cell r="W105">
            <v>892.7</v>
          </cell>
          <cell r="X105">
            <v>0</v>
          </cell>
          <cell r="AA105">
            <v>892.7</v>
          </cell>
          <cell r="AB105">
            <v>0</v>
          </cell>
          <cell r="AE105">
            <v>100</v>
          </cell>
          <cell r="AF105" t="str">
            <v>○</v>
          </cell>
          <cell r="AG105">
            <v>0</v>
          </cell>
          <cell r="AH105" t="str">
            <v>-</v>
          </cell>
          <cell r="AI105">
            <v>28</v>
          </cell>
          <cell r="AJ105" t="str">
            <v>-</v>
          </cell>
          <cell r="AK105">
            <v>26</v>
          </cell>
          <cell r="AL105" t="str">
            <v>○</v>
          </cell>
          <cell r="AM105">
            <v>61</v>
          </cell>
          <cell r="AN105" t="str">
            <v>-</v>
          </cell>
        </row>
        <row r="106">
          <cell r="A106" t="str">
            <v>수101</v>
          </cell>
          <cell r="B106" t="str">
            <v>-</v>
          </cell>
          <cell r="C106" t="str">
            <v>전29</v>
          </cell>
          <cell r="D106" t="str">
            <v>-</v>
          </cell>
          <cell r="E106" t="str">
            <v>이62</v>
          </cell>
          <cell r="F106">
            <v>101</v>
          </cell>
          <cell r="G106" t="str">
            <v>부구리</v>
          </cell>
          <cell r="H106" t="str">
            <v>462</v>
          </cell>
          <cell r="I106" t="str">
            <v>전</v>
          </cell>
          <cell r="J106">
            <v>783</v>
          </cell>
          <cell r="K106">
            <v>783</v>
          </cell>
          <cell r="L106">
            <v>0</v>
          </cell>
          <cell r="M106">
            <v>0</v>
          </cell>
          <cell r="N106">
            <v>55</v>
          </cell>
          <cell r="O106" t="str">
            <v>고목리 339</v>
          </cell>
          <cell r="P106" t="str">
            <v>이경화</v>
          </cell>
          <cell r="T106">
            <v>6380</v>
          </cell>
          <cell r="W106">
            <v>782.3</v>
          </cell>
          <cell r="X106" t="str">
            <v>공</v>
          </cell>
          <cell r="AA106">
            <v>0</v>
          </cell>
          <cell r="AB106">
            <v>0</v>
          </cell>
          <cell r="AC106">
            <v>54.9</v>
          </cell>
          <cell r="AD106">
            <v>0</v>
          </cell>
          <cell r="AE106">
            <v>101</v>
          </cell>
          <cell r="AF106" t="str">
            <v>○</v>
          </cell>
          <cell r="AG106">
            <v>0</v>
          </cell>
          <cell r="AH106" t="str">
            <v>-</v>
          </cell>
          <cell r="AI106">
            <v>29</v>
          </cell>
          <cell r="AJ106" t="str">
            <v>○</v>
          </cell>
          <cell r="AK106">
            <v>26</v>
          </cell>
          <cell r="AL106" t="str">
            <v>-</v>
          </cell>
          <cell r="AM106">
            <v>62</v>
          </cell>
          <cell r="AN106" t="str">
            <v>○</v>
          </cell>
        </row>
        <row r="107">
          <cell r="A107" t="str">
            <v>수102</v>
          </cell>
          <cell r="B107" t="str">
            <v>-</v>
          </cell>
          <cell r="C107" t="str">
            <v>-</v>
          </cell>
          <cell r="D107" t="str">
            <v>귀27</v>
          </cell>
          <cell r="E107" t="str">
            <v>이63</v>
          </cell>
          <cell r="F107">
            <v>102</v>
          </cell>
          <cell r="G107" t="str">
            <v>부구리</v>
          </cell>
          <cell r="H107" t="str">
            <v>462-1</v>
          </cell>
          <cell r="I107" t="str">
            <v>도</v>
          </cell>
          <cell r="J107">
            <v>402</v>
          </cell>
          <cell r="K107">
            <v>126</v>
          </cell>
          <cell r="L107">
            <v>0</v>
          </cell>
          <cell r="M107">
            <v>94</v>
          </cell>
          <cell r="N107">
            <v>32</v>
          </cell>
          <cell r="O107" t="str">
            <v>건교부</v>
          </cell>
          <cell r="P107" t="str">
            <v>국</v>
          </cell>
          <cell r="T107">
            <v>5460</v>
          </cell>
          <cell r="W107">
            <v>126.3</v>
          </cell>
          <cell r="X107">
            <v>0</v>
          </cell>
          <cell r="AA107">
            <v>94</v>
          </cell>
          <cell r="AB107">
            <v>0</v>
          </cell>
          <cell r="AC107">
            <v>32.299999999999997</v>
          </cell>
          <cell r="AD107">
            <v>0</v>
          </cell>
          <cell r="AE107">
            <v>102</v>
          </cell>
          <cell r="AF107" t="str">
            <v>○</v>
          </cell>
          <cell r="AG107">
            <v>0</v>
          </cell>
          <cell r="AH107" t="str">
            <v>-</v>
          </cell>
          <cell r="AI107">
            <v>29</v>
          </cell>
          <cell r="AJ107" t="str">
            <v>-</v>
          </cell>
          <cell r="AK107">
            <v>27</v>
          </cell>
          <cell r="AL107" t="str">
            <v>○</v>
          </cell>
          <cell r="AM107">
            <v>63</v>
          </cell>
          <cell r="AN107" t="str">
            <v>○</v>
          </cell>
        </row>
        <row r="108">
          <cell r="A108" t="str">
            <v>수103</v>
          </cell>
          <cell r="B108" t="str">
            <v>-</v>
          </cell>
          <cell r="C108" t="str">
            <v>-</v>
          </cell>
          <cell r="D108" t="str">
            <v>귀28</v>
          </cell>
          <cell r="E108" t="str">
            <v>이64</v>
          </cell>
          <cell r="F108">
            <v>103</v>
          </cell>
          <cell r="G108" t="str">
            <v>부구리</v>
          </cell>
          <cell r="H108" t="str">
            <v>462-2</v>
          </cell>
          <cell r="I108" t="str">
            <v>답</v>
          </cell>
          <cell r="J108">
            <v>692</v>
          </cell>
          <cell r="K108">
            <v>603</v>
          </cell>
          <cell r="L108">
            <v>0</v>
          </cell>
          <cell r="M108">
            <v>577</v>
          </cell>
          <cell r="N108">
            <v>26</v>
          </cell>
          <cell r="O108" t="str">
            <v>건교부</v>
          </cell>
          <cell r="P108" t="str">
            <v>국</v>
          </cell>
          <cell r="T108">
            <v>1180</v>
          </cell>
          <cell r="W108">
            <v>602.70000000000005</v>
          </cell>
          <cell r="X108">
            <v>0</v>
          </cell>
          <cell r="AA108">
            <v>576.5</v>
          </cell>
          <cell r="AB108">
            <v>0</v>
          </cell>
          <cell r="AC108">
            <v>26.2</v>
          </cell>
          <cell r="AD108">
            <v>0</v>
          </cell>
          <cell r="AE108">
            <v>103</v>
          </cell>
          <cell r="AF108" t="str">
            <v>○</v>
          </cell>
          <cell r="AG108">
            <v>0</v>
          </cell>
          <cell r="AH108" t="str">
            <v>-</v>
          </cell>
          <cell r="AI108">
            <v>29</v>
          </cell>
          <cell r="AJ108" t="str">
            <v>-</v>
          </cell>
          <cell r="AK108">
            <v>28</v>
          </cell>
          <cell r="AL108" t="str">
            <v>○</v>
          </cell>
          <cell r="AM108">
            <v>64</v>
          </cell>
          <cell r="AN108" t="str">
            <v>○</v>
          </cell>
        </row>
        <row r="109">
          <cell r="A109" t="str">
            <v>수104</v>
          </cell>
          <cell r="B109" t="str">
            <v>-</v>
          </cell>
          <cell r="C109" t="str">
            <v>전30</v>
          </cell>
          <cell r="D109" t="str">
            <v>-</v>
          </cell>
          <cell r="E109" t="str">
            <v>이65</v>
          </cell>
          <cell r="F109">
            <v>104</v>
          </cell>
          <cell r="G109" t="str">
            <v>부구리</v>
          </cell>
          <cell r="H109" t="str">
            <v>462-3</v>
          </cell>
          <cell r="I109" t="str">
            <v>전</v>
          </cell>
          <cell r="J109">
            <v>3739</v>
          </cell>
          <cell r="K109">
            <v>3739</v>
          </cell>
          <cell r="L109">
            <v>0</v>
          </cell>
          <cell r="M109">
            <v>0</v>
          </cell>
          <cell r="N109">
            <v>447</v>
          </cell>
          <cell r="O109" t="str">
            <v>나곡리 178-2 한전아파트 303-202</v>
          </cell>
          <cell r="P109" t="str">
            <v>장헌승</v>
          </cell>
          <cell r="T109">
            <v>8110</v>
          </cell>
          <cell r="W109">
            <v>3767.8</v>
          </cell>
          <cell r="X109" t="str">
            <v>공</v>
          </cell>
          <cell r="AA109">
            <v>0</v>
          </cell>
          <cell r="AB109">
            <v>0</v>
          </cell>
          <cell r="AC109">
            <v>447.1</v>
          </cell>
          <cell r="AD109">
            <v>0</v>
          </cell>
          <cell r="AE109">
            <v>104</v>
          </cell>
          <cell r="AF109" t="str">
            <v>○</v>
          </cell>
          <cell r="AG109">
            <v>0</v>
          </cell>
          <cell r="AH109" t="str">
            <v>-</v>
          </cell>
          <cell r="AI109">
            <v>30</v>
          </cell>
          <cell r="AJ109" t="str">
            <v>○</v>
          </cell>
          <cell r="AK109">
            <v>28</v>
          </cell>
          <cell r="AL109" t="str">
            <v>-</v>
          </cell>
          <cell r="AM109">
            <v>65</v>
          </cell>
          <cell r="AN109" t="str">
            <v>○</v>
          </cell>
        </row>
        <row r="110">
          <cell r="A110" t="str">
            <v>수105</v>
          </cell>
          <cell r="B110" t="str">
            <v>-</v>
          </cell>
          <cell r="C110" t="str">
            <v>-</v>
          </cell>
          <cell r="D110" t="str">
            <v>-</v>
          </cell>
          <cell r="E110" t="str">
            <v>-</v>
          </cell>
          <cell r="F110">
            <v>105</v>
          </cell>
          <cell r="G110" t="str">
            <v>부구리</v>
          </cell>
          <cell r="H110" t="str">
            <v>464</v>
          </cell>
          <cell r="I110" t="str">
            <v>답</v>
          </cell>
          <cell r="J110">
            <v>1169</v>
          </cell>
          <cell r="K110">
            <v>844</v>
          </cell>
          <cell r="L110">
            <v>0</v>
          </cell>
          <cell r="M110">
            <v>0</v>
          </cell>
          <cell r="N110">
            <v>0</v>
          </cell>
          <cell r="O110" t="str">
            <v>신화리 106</v>
          </cell>
          <cell r="P110" t="str">
            <v>장헌욱</v>
          </cell>
          <cell r="T110">
            <v>5460</v>
          </cell>
          <cell r="W110">
            <v>844.1</v>
          </cell>
          <cell r="X110">
            <v>0</v>
          </cell>
          <cell r="AA110">
            <v>0</v>
          </cell>
          <cell r="AB110">
            <v>0</v>
          </cell>
          <cell r="AE110">
            <v>105</v>
          </cell>
          <cell r="AF110" t="str">
            <v>○</v>
          </cell>
          <cell r="AG110">
            <v>0</v>
          </cell>
          <cell r="AH110" t="str">
            <v>-</v>
          </cell>
          <cell r="AI110">
            <v>30</v>
          </cell>
          <cell r="AJ110" t="str">
            <v>-</v>
          </cell>
          <cell r="AK110">
            <v>28</v>
          </cell>
          <cell r="AL110" t="str">
            <v>-</v>
          </cell>
          <cell r="AM110">
            <v>65</v>
          </cell>
          <cell r="AN110" t="str">
            <v>-</v>
          </cell>
        </row>
        <row r="111">
          <cell r="A111" t="str">
            <v>수106</v>
          </cell>
          <cell r="B111" t="str">
            <v>-</v>
          </cell>
          <cell r="C111" t="str">
            <v>-</v>
          </cell>
          <cell r="D111" t="str">
            <v>귀29</v>
          </cell>
          <cell r="E111" t="str">
            <v>-</v>
          </cell>
          <cell r="F111">
            <v>106</v>
          </cell>
          <cell r="G111" t="str">
            <v>부구리</v>
          </cell>
          <cell r="H111" t="str">
            <v>464-2</v>
          </cell>
          <cell r="I111" t="str">
            <v>도</v>
          </cell>
          <cell r="J111">
            <v>501</v>
          </cell>
          <cell r="K111">
            <v>1</v>
          </cell>
          <cell r="L111">
            <v>0</v>
          </cell>
          <cell r="M111">
            <v>1</v>
          </cell>
          <cell r="N111">
            <v>0</v>
          </cell>
          <cell r="O111" t="str">
            <v>건교부</v>
          </cell>
          <cell r="P111" t="str">
            <v>국</v>
          </cell>
          <cell r="T111">
            <v>5460</v>
          </cell>
          <cell r="W111">
            <v>0.5</v>
          </cell>
          <cell r="X111">
            <v>0</v>
          </cell>
          <cell r="AA111">
            <v>0.5</v>
          </cell>
          <cell r="AB111">
            <v>0</v>
          </cell>
          <cell r="AE111">
            <v>106</v>
          </cell>
          <cell r="AF111" t="str">
            <v>○</v>
          </cell>
          <cell r="AG111">
            <v>0</v>
          </cell>
          <cell r="AH111" t="str">
            <v>-</v>
          </cell>
          <cell r="AI111">
            <v>30</v>
          </cell>
          <cell r="AJ111" t="str">
            <v>-</v>
          </cell>
          <cell r="AK111">
            <v>29</v>
          </cell>
          <cell r="AL111" t="str">
            <v>○</v>
          </cell>
          <cell r="AM111">
            <v>65</v>
          </cell>
          <cell r="AN111" t="str">
            <v>-</v>
          </cell>
        </row>
        <row r="112">
          <cell r="A112" t="str">
            <v>수107</v>
          </cell>
          <cell r="B112" t="str">
            <v>-</v>
          </cell>
          <cell r="C112" t="str">
            <v>-</v>
          </cell>
          <cell r="D112" t="str">
            <v>-</v>
          </cell>
          <cell r="E112" t="str">
            <v>이66</v>
          </cell>
          <cell r="F112">
            <v>107</v>
          </cell>
          <cell r="G112" t="str">
            <v>부구리</v>
          </cell>
          <cell r="H112" t="str">
            <v>465</v>
          </cell>
          <cell r="I112" t="str">
            <v>답</v>
          </cell>
          <cell r="J112">
            <v>2719</v>
          </cell>
          <cell r="K112">
            <v>1811</v>
          </cell>
          <cell r="L112">
            <v>0</v>
          </cell>
          <cell r="M112">
            <v>0</v>
          </cell>
          <cell r="N112">
            <v>413</v>
          </cell>
          <cell r="O112" t="str">
            <v>신화리 116</v>
          </cell>
          <cell r="P112" t="str">
            <v>장세락</v>
          </cell>
          <cell r="T112">
            <v>6440</v>
          </cell>
          <cell r="W112">
            <v>1811.1</v>
          </cell>
          <cell r="X112">
            <v>0</v>
          </cell>
          <cell r="AA112">
            <v>0</v>
          </cell>
          <cell r="AB112">
            <v>0</v>
          </cell>
          <cell r="AC112">
            <v>412.9</v>
          </cell>
          <cell r="AD112">
            <v>0</v>
          </cell>
          <cell r="AE112">
            <v>107</v>
          </cell>
          <cell r="AF112" t="str">
            <v>○</v>
          </cell>
          <cell r="AG112">
            <v>0</v>
          </cell>
          <cell r="AH112" t="str">
            <v>-</v>
          </cell>
          <cell r="AI112">
            <v>30</v>
          </cell>
          <cell r="AJ112" t="str">
            <v>-</v>
          </cell>
          <cell r="AK112">
            <v>29</v>
          </cell>
          <cell r="AL112" t="str">
            <v>-</v>
          </cell>
          <cell r="AM112">
            <v>66</v>
          </cell>
          <cell r="AN112" t="str">
            <v>○</v>
          </cell>
        </row>
        <row r="113">
          <cell r="A113" t="str">
            <v>수108</v>
          </cell>
          <cell r="B113" t="str">
            <v>-</v>
          </cell>
          <cell r="C113" t="str">
            <v>-</v>
          </cell>
          <cell r="D113" t="str">
            <v>-</v>
          </cell>
          <cell r="E113" t="str">
            <v>이67</v>
          </cell>
          <cell r="F113">
            <v>108</v>
          </cell>
          <cell r="G113" t="str">
            <v>부구리</v>
          </cell>
          <cell r="H113" t="str">
            <v>465-1</v>
          </cell>
          <cell r="I113" t="str">
            <v>도</v>
          </cell>
          <cell r="J113">
            <v>1030</v>
          </cell>
          <cell r="K113">
            <v>70</v>
          </cell>
          <cell r="L113">
            <v>0</v>
          </cell>
          <cell r="M113">
            <v>0</v>
          </cell>
          <cell r="N113">
            <v>70</v>
          </cell>
          <cell r="O113" t="str">
            <v>건교부</v>
          </cell>
          <cell r="P113" t="str">
            <v>국</v>
          </cell>
          <cell r="T113">
            <v>5460</v>
          </cell>
          <cell r="W113">
            <v>69.5</v>
          </cell>
          <cell r="X113">
            <v>0</v>
          </cell>
          <cell r="AA113">
            <v>0</v>
          </cell>
          <cell r="AB113">
            <v>0</v>
          </cell>
          <cell r="AC113">
            <v>69.5</v>
          </cell>
          <cell r="AD113">
            <v>0</v>
          </cell>
          <cell r="AE113">
            <v>108</v>
          </cell>
          <cell r="AF113" t="str">
            <v>○</v>
          </cell>
          <cell r="AG113">
            <v>0</v>
          </cell>
          <cell r="AH113" t="str">
            <v>-</v>
          </cell>
          <cell r="AI113">
            <v>30</v>
          </cell>
          <cell r="AJ113" t="str">
            <v>-</v>
          </cell>
          <cell r="AK113">
            <v>29</v>
          </cell>
          <cell r="AL113" t="str">
            <v>-</v>
          </cell>
          <cell r="AM113">
            <v>67</v>
          </cell>
          <cell r="AN113" t="str">
            <v>○</v>
          </cell>
        </row>
        <row r="114">
          <cell r="A114" t="str">
            <v>수109</v>
          </cell>
          <cell r="B114" t="str">
            <v>-</v>
          </cell>
          <cell r="C114" t="str">
            <v>-</v>
          </cell>
          <cell r="D114" t="str">
            <v>-</v>
          </cell>
          <cell r="E114" t="str">
            <v>이68</v>
          </cell>
          <cell r="F114">
            <v>109</v>
          </cell>
          <cell r="G114" t="str">
            <v>부구리</v>
          </cell>
          <cell r="H114" t="str">
            <v>466</v>
          </cell>
          <cell r="I114" t="str">
            <v>답</v>
          </cell>
          <cell r="J114">
            <v>1256</v>
          </cell>
          <cell r="K114">
            <v>783</v>
          </cell>
          <cell r="L114">
            <v>0</v>
          </cell>
          <cell r="M114">
            <v>0</v>
          </cell>
          <cell r="N114">
            <v>509</v>
          </cell>
          <cell r="O114" t="str">
            <v>서울 강남구 삼성동 167</v>
          </cell>
          <cell r="P114" t="str">
            <v>한국 수력원자력주식회사</v>
          </cell>
          <cell r="T114">
            <v>5200</v>
          </cell>
          <cell r="W114">
            <v>783.2</v>
          </cell>
          <cell r="X114">
            <v>0</v>
          </cell>
          <cell r="AA114">
            <v>0</v>
          </cell>
          <cell r="AB114">
            <v>0</v>
          </cell>
          <cell r="AC114">
            <v>508.7</v>
          </cell>
          <cell r="AD114">
            <v>0</v>
          </cell>
          <cell r="AE114">
            <v>109</v>
          </cell>
          <cell r="AF114" t="str">
            <v>○</v>
          </cell>
          <cell r="AG114">
            <v>0</v>
          </cell>
          <cell r="AH114" t="str">
            <v>-</v>
          </cell>
          <cell r="AI114">
            <v>30</v>
          </cell>
          <cell r="AJ114" t="str">
            <v>-</v>
          </cell>
          <cell r="AK114">
            <v>29</v>
          </cell>
          <cell r="AL114" t="str">
            <v>-</v>
          </cell>
          <cell r="AM114">
            <v>68</v>
          </cell>
          <cell r="AN114" t="str">
            <v>○</v>
          </cell>
        </row>
        <row r="115">
          <cell r="A115" t="str">
            <v>수110</v>
          </cell>
          <cell r="B115" t="str">
            <v>-</v>
          </cell>
          <cell r="C115" t="str">
            <v>-</v>
          </cell>
          <cell r="D115" t="str">
            <v>-</v>
          </cell>
          <cell r="E115" t="str">
            <v>이69</v>
          </cell>
          <cell r="F115">
            <v>110</v>
          </cell>
          <cell r="G115" t="str">
            <v>부구리</v>
          </cell>
          <cell r="H115" t="str">
            <v>473-1</v>
          </cell>
          <cell r="I115" t="str">
            <v>전</v>
          </cell>
          <cell r="J115">
            <v>760</v>
          </cell>
          <cell r="K115">
            <v>76</v>
          </cell>
          <cell r="L115">
            <v>0</v>
          </cell>
          <cell r="M115">
            <v>0</v>
          </cell>
          <cell r="N115">
            <v>76</v>
          </cell>
          <cell r="O115" t="str">
            <v>222-2</v>
          </cell>
          <cell r="P115" t="str">
            <v>이대근</v>
          </cell>
          <cell r="Q115" t="str">
            <v>압류</v>
          </cell>
          <cell r="R115" t="str">
            <v>영덕세무서</v>
          </cell>
          <cell r="S115" t="str">
            <v>국</v>
          </cell>
          <cell r="T115">
            <v>6120</v>
          </cell>
          <cell r="W115">
            <v>76.400000000000006</v>
          </cell>
          <cell r="X115">
            <v>0</v>
          </cell>
          <cell r="AA115">
            <v>0</v>
          </cell>
          <cell r="AB115">
            <v>0</v>
          </cell>
          <cell r="AC115">
            <v>76.400000000000006</v>
          </cell>
          <cell r="AD115">
            <v>0</v>
          </cell>
          <cell r="AE115">
            <v>110</v>
          </cell>
          <cell r="AF115" t="str">
            <v>○</v>
          </cell>
          <cell r="AG115">
            <v>0</v>
          </cell>
          <cell r="AH115" t="str">
            <v>-</v>
          </cell>
          <cell r="AI115">
            <v>30</v>
          </cell>
          <cell r="AJ115" t="str">
            <v>-</v>
          </cell>
          <cell r="AK115">
            <v>29</v>
          </cell>
          <cell r="AL115" t="str">
            <v>-</v>
          </cell>
          <cell r="AM115">
            <v>69</v>
          </cell>
          <cell r="AN115" t="str">
            <v>○</v>
          </cell>
        </row>
        <row r="116">
          <cell r="A116" t="str">
            <v>수111</v>
          </cell>
          <cell r="B116" t="str">
            <v>-</v>
          </cell>
          <cell r="C116" t="str">
            <v>-</v>
          </cell>
          <cell r="D116" t="str">
            <v>-</v>
          </cell>
          <cell r="E116" t="str">
            <v>-</v>
          </cell>
          <cell r="F116">
            <v>111</v>
          </cell>
          <cell r="G116" t="str">
            <v>부구리</v>
          </cell>
          <cell r="H116" t="str">
            <v>473-3</v>
          </cell>
          <cell r="I116" t="str">
            <v>답</v>
          </cell>
          <cell r="J116">
            <v>3474</v>
          </cell>
          <cell r="K116">
            <v>585</v>
          </cell>
          <cell r="L116">
            <v>0</v>
          </cell>
          <cell r="M116">
            <v>0</v>
          </cell>
          <cell r="N116">
            <v>0</v>
          </cell>
          <cell r="O116" t="str">
            <v>대구 북구 관음동 1383-1 칠곡동화타운 103동702호</v>
          </cell>
          <cell r="P116" t="str">
            <v>전진중</v>
          </cell>
          <cell r="Q116" t="str">
            <v>근저당권, 지상권</v>
          </cell>
          <cell r="R116" t="str">
            <v>대구 북구 태전동 206-57</v>
          </cell>
          <cell r="S116" t="str">
            <v>태전새마을금고</v>
          </cell>
          <cell r="T116">
            <v>5570</v>
          </cell>
          <cell r="W116">
            <v>584.79999999999995</v>
          </cell>
          <cell r="X116">
            <v>0</v>
          </cell>
          <cell r="AA116">
            <v>0</v>
          </cell>
          <cell r="AB116">
            <v>0</v>
          </cell>
          <cell r="AE116">
            <v>111</v>
          </cell>
          <cell r="AF116" t="str">
            <v>○</v>
          </cell>
          <cell r="AG116">
            <v>0</v>
          </cell>
          <cell r="AH116" t="str">
            <v>-</v>
          </cell>
          <cell r="AI116">
            <v>30</v>
          </cell>
          <cell r="AJ116" t="str">
            <v>-</v>
          </cell>
          <cell r="AK116">
            <v>29</v>
          </cell>
          <cell r="AL116" t="str">
            <v>-</v>
          </cell>
          <cell r="AM116">
            <v>69</v>
          </cell>
          <cell r="AN116" t="str">
            <v>-</v>
          </cell>
        </row>
        <row r="117">
          <cell r="A117" t="str">
            <v>수112</v>
          </cell>
          <cell r="B117" t="str">
            <v>-</v>
          </cell>
          <cell r="C117" t="str">
            <v>-</v>
          </cell>
          <cell r="D117" t="str">
            <v>-</v>
          </cell>
          <cell r="E117" t="str">
            <v>이70</v>
          </cell>
          <cell r="F117">
            <v>112</v>
          </cell>
          <cell r="G117" t="str">
            <v>부구리</v>
          </cell>
          <cell r="H117" t="str">
            <v>473-5</v>
          </cell>
          <cell r="I117" t="str">
            <v>도</v>
          </cell>
          <cell r="J117">
            <v>123</v>
          </cell>
          <cell r="K117">
            <v>33</v>
          </cell>
          <cell r="L117">
            <v>0</v>
          </cell>
          <cell r="M117">
            <v>0</v>
          </cell>
          <cell r="N117">
            <v>33</v>
          </cell>
          <cell r="O117" t="str">
            <v>건교부</v>
          </cell>
          <cell r="P117" t="str">
            <v>국</v>
          </cell>
          <cell r="T117">
            <v>5460</v>
          </cell>
          <cell r="W117">
            <v>32.799999999999997</v>
          </cell>
          <cell r="X117">
            <v>0</v>
          </cell>
          <cell r="AA117">
            <v>0</v>
          </cell>
          <cell r="AB117">
            <v>0</v>
          </cell>
          <cell r="AC117">
            <v>32.799999999999997</v>
          </cell>
          <cell r="AD117">
            <v>0</v>
          </cell>
          <cell r="AE117">
            <v>112</v>
          </cell>
          <cell r="AF117" t="str">
            <v>○</v>
          </cell>
          <cell r="AG117">
            <v>0</v>
          </cell>
          <cell r="AH117" t="str">
            <v>-</v>
          </cell>
          <cell r="AI117">
            <v>30</v>
          </cell>
          <cell r="AJ117" t="str">
            <v>-</v>
          </cell>
          <cell r="AK117">
            <v>29</v>
          </cell>
          <cell r="AL117" t="str">
            <v>-</v>
          </cell>
          <cell r="AM117">
            <v>70</v>
          </cell>
          <cell r="AN117" t="str">
            <v>○</v>
          </cell>
        </row>
        <row r="118">
          <cell r="A118" t="str">
            <v>수113</v>
          </cell>
          <cell r="B118" t="str">
            <v>-</v>
          </cell>
          <cell r="C118" t="str">
            <v>-</v>
          </cell>
          <cell r="D118" t="str">
            <v>-</v>
          </cell>
          <cell r="E118" t="str">
            <v>이71</v>
          </cell>
          <cell r="F118">
            <v>113</v>
          </cell>
          <cell r="G118" t="str">
            <v>부구리</v>
          </cell>
          <cell r="H118" t="str">
            <v>473-7</v>
          </cell>
          <cell r="I118" t="str">
            <v>도</v>
          </cell>
          <cell r="J118">
            <v>115</v>
          </cell>
          <cell r="K118">
            <v>20</v>
          </cell>
          <cell r="L118">
            <v>0</v>
          </cell>
          <cell r="M118">
            <v>0</v>
          </cell>
          <cell r="N118">
            <v>20</v>
          </cell>
          <cell r="O118" t="str">
            <v>건교부</v>
          </cell>
          <cell r="P118" t="str">
            <v>국</v>
          </cell>
          <cell r="T118">
            <v>5460</v>
          </cell>
          <cell r="W118">
            <v>20.399999999999999</v>
          </cell>
          <cell r="X118">
            <v>0</v>
          </cell>
          <cell r="AA118">
            <v>0</v>
          </cell>
          <cell r="AB118">
            <v>0</v>
          </cell>
          <cell r="AC118">
            <v>20.399999999999999</v>
          </cell>
          <cell r="AD118">
            <v>0</v>
          </cell>
          <cell r="AE118">
            <v>113</v>
          </cell>
          <cell r="AF118" t="str">
            <v>○</v>
          </cell>
          <cell r="AG118">
            <v>0</v>
          </cell>
          <cell r="AH118" t="str">
            <v>-</v>
          </cell>
          <cell r="AI118">
            <v>30</v>
          </cell>
          <cell r="AJ118" t="str">
            <v>-</v>
          </cell>
          <cell r="AK118">
            <v>29</v>
          </cell>
          <cell r="AL118" t="str">
            <v>-</v>
          </cell>
          <cell r="AM118">
            <v>71</v>
          </cell>
          <cell r="AN118" t="str">
            <v>○</v>
          </cell>
        </row>
        <row r="119">
          <cell r="A119" t="str">
            <v>수114</v>
          </cell>
          <cell r="B119" t="str">
            <v>-</v>
          </cell>
          <cell r="C119" t="str">
            <v>-</v>
          </cell>
          <cell r="D119" t="str">
            <v>-</v>
          </cell>
          <cell r="E119" t="str">
            <v>-</v>
          </cell>
          <cell r="F119">
            <v>114</v>
          </cell>
          <cell r="G119" t="str">
            <v>부구리</v>
          </cell>
          <cell r="H119" t="str">
            <v>476-1</v>
          </cell>
          <cell r="I119" t="str">
            <v>과</v>
          </cell>
          <cell r="J119">
            <v>3258</v>
          </cell>
          <cell r="K119">
            <v>129</v>
          </cell>
          <cell r="L119">
            <v>0</v>
          </cell>
          <cell r="M119">
            <v>0</v>
          </cell>
          <cell r="N119">
            <v>0</v>
          </cell>
          <cell r="O119" t="str">
            <v>신화리 54</v>
          </cell>
          <cell r="P119" t="str">
            <v>주세중</v>
          </cell>
          <cell r="T119">
            <v>5300</v>
          </cell>
          <cell r="W119">
            <v>128.5</v>
          </cell>
          <cell r="X119">
            <v>0</v>
          </cell>
          <cell r="AA119">
            <v>0</v>
          </cell>
          <cell r="AB119">
            <v>0</v>
          </cell>
          <cell r="AE119">
            <v>114</v>
          </cell>
          <cell r="AF119" t="str">
            <v>○</v>
          </cell>
          <cell r="AG119">
            <v>0</v>
          </cell>
          <cell r="AH119" t="str">
            <v>-</v>
          </cell>
          <cell r="AI119">
            <v>30</v>
          </cell>
          <cell r="AJ119" t="str">
            <v>-</v>
          </cell>
          <cell r="AK119">
            <v>29</v>
          </cell>
          <cell r="AL119" t="str">
            <v>-</v>
          </cell>
          <cell r="AM119">
            <v>71</v>
          </cell>
          <cell r="AN119" t="str">
            <v>-</v>
          </cell>
        </row>
        <row r="120">
          <cell r="W120">
            <v>69193.42</v>
          </cell>
          <cell r="AF120" t="str">
            <v>-</v>
          </cell>
        </row>
      </sheetData>
      <sheetData sheetId="1" refreshError="1">
        <row r="1">
          <cell r="F1" t="str">
            <v>경상북도 울진군 북면 부구리</v>
          </cell>
        </row>
        <row r="2">
          <cell r="A2" t="str">
            <v>index01</v>
          </cell>
          <cell r="B2" t="str">
            <v>index02</v>
          </cell>
          <cell r="C2" t="str">
            <v>index03</v>
          </cell>
          <cell r="D2" t="str">
            <v>index04</v>
          </cell>
          <cell r="E2" t="str">
            <v>index05</v>
          </cell>
          <cell r="F2" t="str">
            <v>일련번호</v>
          </cell>
          <cell r="G2" t="str">
            <v>소재지</v>
          </cell>
          <cell r="H2" t="str">
            <v>지번</v>
          </cell>
          <cell r="I2" t="str">
            <v>지목</v>
          </cell>
          <cell r="J2" t="str">
            <v>면적</v>
          </cell>
          <cell r="O2" t="str">
            <v>소유자</v>
          </cell>
          <cell r="Q2" t="str">
            <v>소유권이외의 권리</v>
          </cell>
          <cell r="T2" t="str">
            <v>공지시가</v>
          </cell>
          <cell r="U2" t="str">
            <v>용지비</v>
          </cell>
          <cell r="V2" t="str">
            <v>비고</v>
          </cell>
          <cell r="W2" t="str">
            <v>실 편입면적</v>
          </cell>
        </row>
        <row r="3">
          <cell r="J3" t="str">
            <v>공  부</v>
          </cell>
          <cell r="K3" t="str">
            <v>편입면적</v>
          </cell>
          <cell r="W3" t="str">
            <v>수용</v>
          </cell>
          <cell r="Y3" t="str">
            <v>사용</v>
          </cell>
          <cell r="AA3" t="str">
            <v>무상귀속관련</v>
          </cell>
          <cell r="AE3" t="str">
            <v>수용</v>
          </cell>
          <cell r="AG3" t="str">
            <v>사용</v>
          </cell>
          <cell r="AI3" t="str">
            <v>전필지</v>
          </cell>
          <cell r="AK3" t="str">
            <v>귀속</v>
          </cell>
          <cell r="AM3" t="str">
            <v>이관</v>
          </cell>
        </row>
        <row r="4">
          <cell r="K4" t="str">
            <v>수용</v>
          </cell>
          <cell r="L4" t="str">
            <v>사용</v>
          </cell>
          <cell r="M4" t="str">
            <v>무상귀속관련</v>
          </cell>
          <cell r="O4" t="str">
            <v>주  소</v>
          </cell>
          <cell r="P4" t="str">
            <v>성  명</v>
          </cell>
          <cell r="Q4" t="str">
            <v>종  류</v>
          </cell>
          <cell r="R4" t="str">
            <v>주  소</v>
          </cell>
          <cell r="S4" t="str">
            <v>성   명</v>
          </cell>
          <cell r="U4" t="str">
            <v>(공지시가*1.766배)</v>
          </cell>
          <cell r="AA4" t="str">
            <v>대체귀속</v>
          </cell>
          <cell r="AC4" t="str">
            <v>대체이관</v>
          </cell>
        </row>
        <row r="5">
          <cell r="M5" t="str">
            <v>대체귀속</v>
          </cell>
          <cell r="N5" t="str">
            <v>대체이관</v>
          </cell>
          <cell r="W5" t="str">
            <v>실편입</v>
          </cell>
          <cell r="X5" t="str">
            <v>공부</v>
          </cell>
          <cell r="Y5" t="str">
            <v>실편입</v>
          </cell>
          <cell r="Z5" t="str">
            <v>공부</v>
          </cell>
          <cell r="AA5" t="str">
            <v>실편입</v>
          </cell>
          <cell r="AB5" t="str">
            <v>공부</v>
          </cell>
          <cell r="AC5" t="str">
            <v>실편입</v>
          </cell>
          <cell r="AD5" t="str">
            <v>공부</v>
          </cell>
        </row>
        <row r="6">
          <cell r="A6" t="str">
            <v>수1</v>
          </cell>
          <cell r="B6" t="str">
            <v>-</v>
          </cell>
          <cell r="C6" t="str">
            <v>-</v>
          </cell>
          <cell r="D6" t="str">
            <v>-</v>
          </cell>
          <cell r="E6" t="str">
            <v>이1</v>
          </cell>
          <cell r="F6">
            <v>1</v>
          </cell>
          <cell r="G6" t="str">
            <v>부구리</v>
          </cell>
          <cell r="H6" t="str">
            <v>산8</v>
          </cell>
          <cell r="I6" t="str">
            <v>임</v>
          </cell>
          <cell r="J6">
            <v>24496</v>
          </cell>
          <cell r="K6">
            <v>4187</v>
          </cell>
          <cell r="L6">
            <v>0</v>
          </cell>
          <cell r="M6">
            <v>0</v>
          </cell>
          <cell r="N6">
            <v>361</v>
          </cell>
          <cell r="O6" t="str">
            <v>강원 속초시 영랑동 148-5</v>
          </cell>
          <cell r="P6" t="str">
            <v>김재도</v>
          </cell>
          <cell r="T6">
            <v>1500</v>
          </cell>
          <cell r="W6">
            <v>4186.8</v>
          </cell>
          <cell r="X6">
            <v>0</v>
          </cell>
          <cell r="AA6">
            <v>0</v>
          </cell>
          <cell r="AB6">
            <v>0</v>
          </cell>
          <cell r="AC6">
            <v>360.8</v>
          </cell>
          <cell r="AD6">
            <v>0</v>
          </cell>
          <cell r="AE6">
            <v>1</v>
          </cell>
          <cell r="AF6" t="str">
            <v>○</v>
          </cell>
          <cell r="AG6">
            <v>0</v>
          </cell>
          <cell r="AH6" t="str">
            <v>-</v>
          </cell>
          <cell r="AI6">
            <v>0</v>
          </cell>
          <cell r="AJ6" t="str">
            <v>-</v>
          </cell>
          <cell r="AK6">
            <v>0</v>
          </cell>
          <cell r="AL6" t="str">
            <v>-</v>
          </cell>
          <cell r="AM6">
            <v>1</v>
          </cell>
          <cell r="AN6" t="str">
            <v>○</v>
          </cell>
        </row>
        <row r="7">
          <cell r="A7" t="str">
            <v>수2</v>
          </cell>
          <cell r="B7" t="str">
            <v>-</v>
          </cell>
          <cell r="C7" t="str">
            <v>-</v>
          </cell>
          <cell r="D7" t="str">
            <v>-</v>
          </cell>
          <cell r="E7" t="str">
            <v>-</v>
          </cell>
          <cell r="F7">
            <v>2</v>
          </cell>
          <cell r="G7" t="str">
            <v>부구리</v>
          </cell>
          <cell r="H7" t="str">
            <v>산9</v>
          </cell>
          <cell r="I7" t="str">
            <v>임</v>
          </cell>
          <cell r="J7">
            <v>27483</v>
          </cell>
          <cell r="K7">
            <v>2252</v>
          </cell>
          <cell r="L7">
            <v>0</v>
          </cell>
          <cell r="M7">
            <v>0</v>
          </cell>
          <cell r="N7">
            <v>0</v>
          </cell>
          <cell r="O7" t="str">
            <v>서울 영등 여의도 28광장 아파트 9-402</v>
          </cell>
          <cell r="P7" t="str">
            <v>신정숙</v>
          </cell>
          <cell r="T7">
            <v>1500</v>
          </cell>
          <cell r="W7">
            <v>2251.8000000000002</v>
          </cell>
          <cell r="X7">
            <v>0</v>
          </cell>
          <cell r="AA7">
            <v>0</v>
          </cell>
          <cell r="AB7">
            <v>0</v>
          </cell>
          <cell r="AE7">
            <v>2</v>
          </cell>
          <cell r="AF7" t="str">
            <v>○</v>
          </cell>
          <cell r="AG7">
            <v>0</v>
          </cell>
          <cell r="AH7" t="str">
            <v>-</v>
          </cell>
          <cell r="AI7">
            <v>0</v>
          </cell>
          <cell r="AJ7" t="str">
            <v>-</v>
          </cell>
          <cell r="AK7">
            <v>0</v>
          </cell>
          <cell r="AL7" t="str">
            <v>-</v>
          </cell>
          <cell r="AM7">
            <v>1</v>
          </cell>
          <cell r="AN7" t="str">
            <v>-</v>
          </cell>
        </row>
        <row r="8">
          <cell r="A8" t="str">
            <v>수3</v>
          </cell>
          <cell r="B8" t="str">
            <v>-</v>
          </cell>
          <cell r="C8" t="str">
            <v>-</v>
          </cell>
          <cell r="D8" t="str">
            <v>-</v>
          </cell>
          <cell r="E8" t="str">
            <v>이2</v>
          </cell>
          <cell r="F8">
            <v>3</v>
          </cell>
          <cell r="G8" t="str">
            <v>부구리</v>
          </cell>
          <cell r="H8" t="str">
            <v>산15-1</v>
          </cell>
          <cell r="I8" t="str">
            <v>임</v>
          </cell>
          <cell r="J8">
            <v>36000</v>
          </cell>
          <cell r="K8">
            <v>4292</v>
          </cell>
          <cell r="L8">
            <v>0</v>
          </cell>
          <cell r="M8">
            <v>0</v>
          </cell>
          <cell r="N8">
            <v>612</v>
          </cell>
          <cell r="O8" t="str">
            <v>서울 강동구 둔촌동 주공아파트 430-202</v>
          </cell>
          <cell r="P8" t="str">
            <v>윤국만 외3인</v>
          </cell>
          <cell r="T8">
            <v>1780</v>
          </cell>
          <cell r="W8">
            <v>4291.8</v>
          </cell>
          <cell r="X8">
            <v>0</v>
          </cell>
          <cell r="AA8">
            <v>0</v>
          </cell>
          <cell r="AB8">
            <v>0</v>
          </cell>
          <cell r="AC8">
            <v>611.5</v>
          </cell>
          <cell r="AD8">
            <v>0</v>
          </cell>
          <cell r="AE8">
            <v>3</v>
          </cell>
          <cell r="AF8" t="str">
            <v>○</v>
          </cell>
          <cell r="AG8">
            <v>0</v>
          </cell>
          <cell r="AH8" t="str">
            <v>-</v>
          </cell>
          <cell r="AI8">
            <v>0</v>
          </cell>
          <cell r="AJ8" t="str">
            <v>-</v>
          </cell>
          <cell r="AK8">
            <v>0</v>
          </cell>
          <cell r="AL8" t="str">
            <v>-</v>
          </cell>
          <cell r="AM8">
            <v>2</v>
          </cell>
          <cell r="AN8" t="str">
            <v>○</v>
          </cell>
        </row>
        <row r="9">
          <cell r="A9" t="str">
            <v>수4</v>
          </cell>
          <cell r="B9" t="str">
            <v>-</v>
          </cell>
          <cell r="C9" t="str">
            <v>-</v>
          </cell>
          <cell r="D9" t="str">
            <v>-</v>
          </cell>
          <cell r="E9" t="str">
            <v>-</v>
          </cell>
          <cell r="F9">
            <v>4</v>
          </cell>
          <cell r="G9" t="str">
            <v>부구리</v>
          </cell>
          <cell r="H9" t="str">
            <v>산15-4</v>
          </cell>
          <cell r="I9" t="str">
            <v>임</v>
          </cell>
          <cell r="J9">
            <v>2876</v>
          </cell>
          <cell r="K9">
            <v>968</v>
          </cell>
          <cell r="L9">
            <v>0</v>
          </cell>
          <cell r="M9">
            <v>0</v>
          </cell>
          <cell r="N9">
            <v>0</v>
          </cell>
          <cell r="O9" t="str">
            <v>부산시 중구 부평동2가 35-2 국제아파트 201호</v>
          </cell>
          <cell r="P9" t="str">
            <v>이대용</v>
          </cell>
          <cell r="T9">
            <v>1550</v>
          </cell>
          <cell r="W9">
            <v>967.7</v>
          </cell>
          <cell r="X9">
            <v>0</v>
          </cell>
          <cell r="AA9">
            <v>0</v>
          </cell>
          <cell r="AB9">
            <v>0</v>
          </cell>
          <cell r="AE9">
            <v>4</v>
          </cell>
          <cell r="AF9" t="str">
            <v>○</v>
          </cell>
          <cell r="AG9">
            <v>0</v>
          </cell>
          <cell r="AH9" t="str">
            <v>-</v>
          </cell>
          <cell r="AI9">
            <v>0</v>
          </cell>
          <cell r="AJ9" t="str">
            <v>-</v>
          </cell>
          <cell r="AK9">
            <v>0</v>
          </cell>
          <cell r="AL9" t="str">
            <v>-</v>
          </cell>
          <cell r="AM9">
            <v>2</v>
          </cell>
          <cell r="AN9" t="str">
            <v>-</v>
          </cell>
        </row>
        <row r="10">
          <cell r="A10" t="str">
            <v>수5</v>
          </cell>
          <cell r="B10" t="str">
            <v>-</v>
          </cell>
          <cell r="C10" t="str">
            <v>-</v>
          </cell>
          <cell r="D10" t="str">
            <v>-</v>
          </cell>
          <cell r="E10" t="str">
            <v>-</v>
          </cell>
          <cell r="F10">
            <v>5</v>
          </cell>
          <cell r="G10" t="str">
            <v>부구리</v>
          </cell>
          <cell r="H10" t="str">
            <v>산16</v>
          </cell>
          <cell r="I10" t="str">
            <v>임</v>
          </cell>
          <cell r="J10">
            <v>11901</v>
          </cell>
          <cell r="K10">
            <v>26</v>
          </cell>
          <cell r="L10">
            <v>0</v>
          </cell>
          <cell r="M10">
            <v>0</v>
          </cell>
          <cell r="N10">
            <v>0</v>
          </cell>
          <cell r="O10">
            <v>569</v>
          </cell>
          <cell r="P10" t="str">
            <v>장기호</v>
          </cell>
          <cell r="T10">
            <v>1520</v>
          </cell>
          <cell r="W10">
            <v>26.2</v>
          </cell>
          <cell r="X10">
            <v>0</v>
          </cell>
          <cell r="AA10">
            <v>0</v>
          </cell>
          <cell r="AB10">
            <v>0</v>
          </cell>
          <cell r="AE10">
            <v>5</v>
          </cell>
          <cell r="AF10" t="str">
            <v>○</v>
          </cell>
          <cell r="AG10">
            <v>0</v>
          </cell>
          <cell r="AH10" t="str">
            <v>-</v>
          </cell>
          <cell r="AI10">
            <v>0</v>
          </cell>
          <cell r="AJ10" t="str">
            <v>-</v>
          </cell>
          <cell r="AK10">
            <v>0</v>
          </cell>
          <cell r="AL10" t="str">
            <v>-</v>
          </cell>
          <cell r="AM10">
            <v>2</v>
          </cell>
          <cell r="AN10" t="str">
            <v>-</v>
          </cell>
        </row>
        <row r="11">
          <cell r="A11" t="str">
            <v>수6</v>
          </cell>
          <cell r="B11" t="str">
            <v>-</v>
          </cell>
          <cell r="C11" t="str">
            <v>-</v>
          </cell>
          <cell r="D11" t="str">
            <v>귀1</v>
          </cell>
          <cell r="E11" t="str">
            <v>이3</v>
          </cell>
          <cell r="F11">
            <v>6</v>
          </cell>
          <cell r="G11" t="str">
            <v>부구리</v>
          </cell>
          <cell r="H11" t="str">
            <v>252-1</v>
          </cell>
          <cell r="I11" t="str">
            <v>구</v>
          </cell>
          <cell r="J11">
            <v>2331</v>
          </cell>
          <cell r="K11">
            <v>377</v>
          </cell>
          <cell r="L11">
            <v>0</v>
          </cell>
          <cell r="M11">
            <v>306</v>
          </cell>
          <cell r="N11">
            <v>71</v>
          </cell>
          <cell r="O11" t="str">
            <v>농림부</v>
          </cell>
          <cell r="P11" t="str">
            <v>국</v>
          </cell>
          <cell r="T11">
            <v>5160</v>
          </cell>
          <cell r="W11">
            <v>377.1</v>
          </cell>
          <cell r="X11">
            <v>0</v>
          </cell>
          <cell r="AA11">
            <v>306.10000000000002</v>
          </cell>
          <cell r="AB11">
            <v>0</v>
          </cell>
          <cell r="AC11">
            <v>71</v>
          </cell>
          <cell r="AD11">
            <v>0</v>
          </cell>
          <cell r="AE11">
            <v>6</v>
          </cell>
          <cell r="AF11" t="str">
            <v>○</v>
          </cell>
          <cell r="AG11">
            <v>0</v>
          </cell>
          <cell r="AH11" t="str">
            <v>-</v>
          </cell>
          <cell r="AI11">
            <v>0</v>
          </cell>
          <cell r="AJ11" t="str">
            <v>-</v>
          </cell>
          <cell r="AK11">
            <v>1</v>
          </cell>
          <cell r="AL11" t="str">
            <v>○</v>
          </cell>
          <cell r="AM11">
            <v>3</v>
          </cell>
          <cell r="AN11" t="str">
            <v>○</v>
          </cell>
        </row>
        <row r="12">
          <cell r="A12" t="str">
            <v>수7</v>
          </cell>
          <cell r="B12" t="str">
            <v>-</v>
          </cell>
          <cell r="C12" t="str">
            <v>전1</v>
          </cell>
          <cell r="D12" t="str">
            <v>-</v>
          </cell>
          <cell r="E12" t="str">
            <v>이4</v>
          </cell>
          <cell r="F12">
            <v>7</v>
          </cell>
          <cell r="G12" t="str">
            <v>부구리</v>
          </cell>
          <cell r="H12" t="str">
            <v>259</v>
          </cell>
          <cell r="I12" t="str">
            <v>전</v>
          </cell>
          <cell r="J12">
            <v>698</v>
          </cell>
          <cell r="K12">
            <v>698</v>
          </cell>
          <cell r="L12">
            <v>0</v>
          </cell>
          <cell r="M12">
            <v>0</v>
          </cell>
          <cell r="N12">
            <v>230</v>
          </cell>
          <cell r="O12" t="str">
            <v>경남 하동 하동 광평리 428 대경송림타운 101-1406</v>
          </cell>
          <cell r="P12" t="str">
            <v>황옥순</v>
          </cell>
          <cell r="T12">
            <v>4750</v>
          </cell>
          <cell r="W12">
            <v>697.1</v>
          </cell>
          <cell r="X12" t="str">
            <v>공</v>
          </cell>
          <cell r="AA12">
            <v>0</v>
          </cell>
          <cell r="AB12">
            <v>0</v>
          </cell>
          <cell r="AC12">
            <v>229.6</v>
          </cell>
          <cell r="AD12">
            <v>0</v>
          </cell>
          <cell r="AE12">
            <v>7</v>
          </cell>
          <cell r="AF12" t="str">
            <v>○</v>
          </cell>
          <cell r="AG12">
            <v>0</v>
          </cell>
          <cell r="AH12" t="str">
            <v>-</v>
          </cell>
          <cell r="AI12">
            <v>1</v>
          </cell>
          <cell r="AJ12" t="str">
            <v>○</v>
          </cell>
          <cell r="AK12">
            <v>1</v>
          </cell>
          <cell r="AL12" t="str">
            <v>-</v>
          </cell>
          <cell r="AM12">
            <v>4</v>
          </cell>
          <cell r="AN12" t="str">
            <v>○</v>
          </cell>
        </row>
        <row r="13">
          <cell r="A13" t="str">
            <v>수8</v>
          </cell>
          <cell r="B13" t="str">
            <v>-</v>
          </cell>
          <cell r="C13" t="str">
            <v>-</v>
          </cell>
          <cell r="D13" t="str">
            <v>-</v>
          </cell>
          <cell r="E13" t="str">
            <v>이5</v>
          </cell>
          <cell r="F13">
            <v>8</v>
          </cell>
          <cell r="G13" t="str">
            <v>부구리</v>
          </cell>
          <cell r="H13" t="str">
            <v>260</v>
          </cell>
          <cell r="I13" t="str">
            <v>답</v>
          </cell>
          <cell r="J13">
            <v>532</v>
          </cell>
          <cell r="K13">
            <v>517</v>
          </cell>
          <cell r="L13">
            <v>0</v>
          </cell>
          <cell r="M13">
            <v>0</v>
          </cell>
          <cell r="N13">
            <v>318</v>
          </cell>
          <cell r="O13">
            <v>596</v>
          </cell>
          <cell r="P13" t="str">
            <v>김광수</v>
          </cell>
          <cell r="Q13" t="str">
            <v>근저당권</v>
          </cell>
          <cell r="R13" t="str">
            <v>남양주 퇴계원 퇴계원리 110-10 백합상기 비-201호</v>
          </cell>
          <cell r="S13" t="str">
            <v>김길수</v>
          </cell>
          <cell r="T13">
            <v>5160</v>
          </cell>
          <cell r="W13">
            <v>517.1</v>
          </cell>
          <cell r="X13">
            <v>0</v>
          </cell>
          <cell r="AA13">
            <v>0</v>
          </cell>
          <cell r="AB13">
            <v>0</v>
          </cell>
          <cell r="AC13">
            <v>318.3</v>
          </cell>
          <cell r="AD13">
            <v>0</v>
          </cell>
          <cell r="AE13">
            <v>8</v>
          </cell>
          <cell r="AF13" t="str">
            <v>○</v>
          </cell>
          <cell r="AG13">
            <v>0</v>
          </cell>
          <cell r="AH13" t="str">
            <v>-</v>
          </cell>
          <cell r="AI13">
            <v>1</v>
          </cell>
          <cell r="AJ13" t="str">
            <v>-</v>
          </cell>
          <cell r="AK13">
            <v>1</v>
          </cell>
          <cell r="AL13" t="str">
            <v>-</v>
          </cell>
          <cell r="AM13">
            <v>5</v>
          </cell>
          <cell r="AN13" t="str">
            <v>○</v>
          </cell>
        </row>
        <row r="14">
          <cell r="A14" t="str">
            <v>수9</v>
          </cell>
          <cell r="B14" t="str">
            <v>-</v>
          </cell>
          <cell r="C14" t="str">
            <v>-</v>
          </cell>
          <cell r="D14" t="str">
            <v>귀2</v>
          </cell>
          <cell r="E14" t="str">
            <v>이6</v>
          </cell>
          <cell r="F14">
            <v>9</v>
          </cell>
          <cell r="G14" t="str">
            <v>부구리</v>
          </cell>
          <cell r="H14" t="str">
            <v>260-1</v>
          </cell>
          <cell r="I14" t="str">
            <v>도</v>
          </cell>
          <cell r="J14">
            <v>562</v>
          </cell>
          <cell r="K14">
            <v>50</v>
          </cell>
          <cell r="L14">
            <v>0</v>
          </cell>
          <cell r="M14">
            <v>32</v>
          </cell>
          <cell r="N14">
            <v>18</v>
          </cell>
          <cell r="O14" t="str">
            <v>농림부</v>
          </cell>
          <cell r="P14" t="str">
            <v>국</v>
          </cell>
          <cell r="T14">
            <v>5160</v>
          </cell>
          <cell r="W14">
            <v>49.6</v>
          </cell>
          <cell r="X14">
            <v>0</v>
          </cell>
          <cell r="AA14">
            <v>31.5</v>
          </cell>
          <cell r="AB14">
            <v>0</v>
          </cell>
          <cell r="AC14">
            <v>18.100000000000001</v>
          </cell>
          <cell r="AD14">
            <v>0</v>
          </cell>
          <cell r="AE14">
            <v>9</v>
          </cell>
          <cell r="AF14" t="str">
            <v>○</v>
          </cell>
          <cell r="AG14">
            <v>0</v>
          </cell>
          <cell r="AH14" t="str">
            <v>-</v>
          </cell>
          <cell r="AI14">
            <v>1</v>
          </cell>
          <cell r="AJ14" t="str">
            <v>-</v>
          </cell>
          <cell r="AK14">
            <v>2</v>
          </cell>
          <cell r="AL14" t="str">
            <v>○</v>
          </cell>
          <cell r="AM14">
            <v>6</v>
          </cell>
          <cell r="AN14" t="str">
            <v>○</v>
          </cell>
        </row>
        <row r="15">
          <cell r="A15" t="str">
            <v>수10</v>
          </cell>
          <cell r="B15" t="str">
            <v>-</v>
          </cell>
          <cell r="C15" t="str">
            <v>-</v>
          </cell>
          <cell r="D15" t="str">
            <v>-</v>
          </cell>
          <cell r="E15" t="str">
            <v>이7</v>
          </cell>
          <cell r="F15">
            <v>10</v>
          </cell>
          <cell r="G15" t="str">
            <v>부구리</v>
          </cell>
          <cell r="H15" t="str">
            <v>317-5</v>
          </cell>
          <cell r="I15" t="str">
            <v>임</v>
          </cell>
          <cell r="J15">
            <v>6611</v>
          </cell>
          <cell r="K15">
            <v>121</v>
          </cell>
          <cell r="L15">
            <v>0</v>
          </cell>
          <cell r="M15">
            <v>0</v>
          </cell>
          <cell r="N15">
            <v>117</v>
          </cell>
          <cell r="O15" t="str">
            <v>서울 강서 방화 562-35</v>
          </cell>
          <cell r="P15" t="str">
            <v>권용순</v>
          </cell>
          <cell r="Q15" t="str">
            <v>근저당권, 지상권</v>
          </cell>
          <cell r="R15" t="str">
            <v>서울 서초 잠원동 58-16 신반포10차아파트 317-601</v>
          </cell>
          <cell r="S15" t="str">
            <v>최현수</v>
          </cell>
          <cell r="T15">
            <v>1020</v>
          </cell>
          <cell r="W15">
            <v>121.4</v>
          </cell>
          <cell r="X15">
            <v>0</v>
          </cell>
          <cell r="AA15">
            <v>0</v>
          </cell>
          <cell r="AB15">
            <v>0</v>
          </cell>
          <cell r="AC15">
            <v>117.4</v>
          </cell>
          <cell r="AD15">
            <v>0</v>
          </cell>
          <cell r="AE15">
            <v>10</v>
          </cell>
          <cell r="AF15" t="str">
            <v>○</v>
          </cell>
          <cell r="AG15">
            <v>0</v>
          </cell>
          <cell r="AH15" t="str">
            <v>-</v>
          </cell>
          <cell r="AI15">
            <v>1</v>
          </cell>
          <cell r="AJ15" t="str">
            <v>-</v>
          </cell>
          <cell r="AK15">
            <v>2</v>
          </cell>
          <cell r="AL15" t="str">
            <v>-</v>
          </cell>
          <cell r="AM15">
            <v>7</v>
          </cell>
          <cell r="AN15" t="str">
            <v>○</v>
          </cell>
        </row>
        <row r="16">
          <cell r="A16" t="str">
            <v>수11</v>
          </cell>
          <cell r="B16" t="str">
            <v>-</v>
          </cell>
          <cell r="C16" t="str">
            <v>-</v>
          </cell>
          <cell r="D16" t="str">
            <v>-</v>
          </cell>
          <cell r="E16" t="str">
            <v>이8</v>
          </cell>
          <cell r="F16">
            <v>11</v>
          </cell>
          <cell r="G16" t="str">
            <v>부구리</v>
          </cell>
          <cell r="H16" t="str">
            <v>317-12</v>
          </cell>
          <cell r="I16" t="str">
            <v>임</v>
          </cell>
          <cell r="J16">
            <v>3305</v>
          </cell>
          <cell r="K16">
            <v>108</v>
          </cell>
          <cell r="L16">
            <v>0</v>
          </cell>
          <cell r="M16">
            <v>0</v>
          </cell>
          <cell r="N16">
            <v>108</v>
          </cell>
          <cell r="O16" t="str">
            <v>경기 안산 상록구 본오동 871 신안아파트 109-1506</v>
          </cell>
          <cell r="P16" t="str">
            <v>고연순외1인</v>
          </cell>
          <cell r="T16">
            <v>1110</v>
          </cell>
          <cell r="W16">
            <v>108.1</v>
          </cell>
          <cell r="X16">
            <v>0</v>
          </cell>
          <cell r="AA16">
            <v>0</v>
          </cell>
          <cell r="AB16">
            <v>0</v>
          </cell>
          <cell r="AC16">
            <v>108.1</v>
          </cell>
          <cell r="AD16">
            <v>0</v>
          </cell>
          <cell r="AE16">
            <v>11</v>
          </cell>
          <cell r="AF16" t="str">
            <v>○</v>
          </cell>
          <cell r="AG16">
            <v>0</v>
          </cell>
          <cell r="AH16" t="str">
            <v>-</v>
          </cell>
          <cell r="AI16">
            <v>1</v>
          </cell>
          <cell r="AJ16" t="str">
            <v>-</v>
          </cell>
          <cell r="AK16">
            <v>2</v>
          </cell>
          <cell r="AL16" t="str">
            <v>-</v>
          </cell>
          <cell r="AM16">
            <v>8</v>
          </cell>
          <cell r="AN16" t="str">
            <v>○</v>
          </cell>
        </row>
        <row r="17">
          <cell r="A17" t="str">
            <v>수12</v>
          </cell>
          <cell r="B17" t="str">
            <v>-</v>
          </cell>
          <cell r="C17" t="str">
            <v>-</v>
          </cell>
          <cell r="D17" t="str">
            <v>-</v>
          </cell>
          <cell r="E17" t="str">
            <v>-</v>
          </cell>
          <cell r="F17">
            <v>12</v>
          </cell>
          <cell r="G17" t="str">
            <v>부구리</v>
          </cell>
          <cell r="H17" t="str">
            <v>318</v>
          </cell>
          <cell r="I17" t="str">
            <v>임</v>
          </cell>
          <cell r="J17">
            <v>11504</v>
          </cell>
          <cell r="K17">
            <v>96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 t="str">
            <v>흥부동</v>
          </cell>
          <cell r="T17">
            <v>1010</v>
          </cell>
          <cell r="W17">
            <v>96.4</v>
          </cell>
          <cell r="X17">
            <v>0</v>
          </cell>
          <cell r="AA17">
            <v>0</v>
          </cell>
          <cell r="AB17">
            <v>0</v>
          </cell>
          <cell r="AE17">
            <v>12</v>
          </cell>
          <cell r="AF17" t="str">
            <v>○</v>
          </cell>
          <cell r="AG17">
            <v>0</v>
          </cell>
          <cell r="AH17" t="str">
            <v>-</v>
          </cell>
          <cell r="AI17">
            <v>1</v>
          </cell>
          <cell r="AJ17" t="str">
            <v>-</v>
          </cell>
          <cell r="AK17">
            <v>2</v>
          </cell>
          <cell r="AL17" t="str">
            <v>-</v>
          </cell>
          <cell r="AM17">
            <v>8</v>
          </cell>
          <cell r="AN17" t="str">
            <v>-</v>
          </cell>
        </row>
        <row r="18">
          <cell r="A18" t="str">
            <v>수13</v>
          </cell>
          <cell r="B18" t="str">
            <v>-</v>
          </cell>
          <cell r="C18" t="str">
            <v>전2</v>
          </cell>
          <cell r="D18" t="str">
            <v>-</v>
          </cell>
          <cell r="E18" t="str">
            <v>이9</v>
          </cell>
          <cell r="F18">
            <v>13</v>
          </cell>
          <cell r="G18" t="str">
            <v>부구리</v>
          </cell>
          <cell r="H18" t="str">
            <v>319-1</v>
          </cell>
          <cell r="I18" t="str">
            <v>답</v>
          </cell>
          <cell r="J18">
            <v>1299</v>
          </cell>
          <cell r="K18">
            <v>1299</v>
          </cell>
          <cell r="L18">
            <v>0</v>
          </cell>
          <cell r="M18">
            <v>0</v>
          </cell>
          <cell r="N18">
            <v>46</v>
          </cell>
          <cell r="O18" t="str">
            <v>북면 신화리 109</v>
          </cell>
          <cell r="P18" t="str">
            <v>장형동</v>
          </cell>
          <cell r="T18">
            <v>5670</v>
          </cell>
          <cell r="W18">
            <v>1292.5999999999999</v>
          </cell>
          <cell r="X18" t="str">
            <v>공</v>
          </cell>
          <cell r="AA18">
            <v>0</v>
          </cell>
          <cell r="AB18">
            <v>0</v>
          </cell>
          <cell r="AC18">
            <v>46</v>
          </cell>
          <cell r="AD18">
            <v>0</v>
          </cell>
          <cell r="AE18">
            <v>13</v>
          </cell>
          <cell r="AF18" t="str">
            <v>○</v>
          </cell>
          <cell r="AG18">
            <v>0</v>
          </cell>
          <cell r="AH18" t="str">
            <v>-</v>
          </cell>
          <cell r="AI18">
            <v>2</v>
          </cell>
          <cell r="AJ18" t="str">
            <v>○</v>
          </cell>
          <cell r="AK18">
            <v>2</v>
          </cell>
          <cell r="AL18" t="str">
            <v>-</v>
          </cell>
          <cell r="AM18">
            <v>9</v>
          </cell>
          <cell r="AN18" t="str">
            <v>○</v>
          </cell>
        </row>
        <row r="19">
          <cell r="A19" t="str">
            <v>수14</v>
          </cell>
          <cell r="B19" t="str">
            <v>-</v>
          </cell>
          <cell r="C19" t="str">
            <v>-</v>
          </cell>
          <cell r="D19" t="str">
            <v>-</v>
          </cell>
          <cell r="E19" t="str">
            <v>-</v>
          </cell>
          <cell r="F19">
            <v>14</v>
          </cell>
          <cell r="G19" t="str">
            <v>부구리</v>
          </cell>
          <cell r="H19" t="str">
            <v>319-2</v>
          </cell>
          <cell r="I19" t="str">
            <v>답</v>
          </cell>
          <cell r="J19">
            <v>2354</v>
          </cell>
          <cell r="K19">
            <v>839</v>
          </cell>
          <cell r="L19">
            <v>0</v>
          </cell>
          <cell r="M19">
            <v>0</v>
          </cell>
          <cell r="N19">
            <v>0</v>
          </cell>
          <cell r="O19" t="str">
            <v>179-13</v>
          </cell>
          <cell r="P19" t="str">
            <v>김동현</v>
          </cell>
          <cell r="T19">
            <v>4930</v>
          </cell>
          <cell r="W19">
            <v>839.4</v>
          </cell>
          <cell r="X19">
            <v>0</v>
          </cell>
          <cell r="AA19">
            <v>0</v>
          </cell>
          <cell r="AB19">
            <v>0</v>
          </cell>
          <cell r="AE19">
            <v>14</v>
          </cell>
          <cell r="AF19" t="str">
            <v>○</v>
          </cell>
          <cell r="AG19">
            <v>0</v>
          </cell>
          <cell r="AH19" t="str">
            <v>-</v>
          </cell>
          <cell r="AI19">
            <v>2</v>
          </cell>
          <cell r="AJ19" t="str">
            <v>-</v>
          </cell>
          <cell r="AK19">
            <v>2</v>
          </cell>
          <cell r="AL19" t="str">
            <v>-</v>
          </cell>
          <cell r="AM19">
            <v>9</v>
          </cell>
          <cell r="AN19" t="str">
            <v>-</v>
          </cell>
        </row>
        <row r="20">
          <cell r="A20" t="str">
            <v>수15</v>
          </cell>
          <cell r="B20" t="str">
            <v>-</v>
          </cell>
          <cell r="C20" t="str">
            <v>전3</v>
          </cell>
          <cell r="D20" t="str">
            <v>-</v>
          </cell>
          <cell r="E20" t="str">
            <v>이10</v>
          </cell>
          <cell r="F20">
            <v>15</v>
          </cell>
          <cell r="G20" t="str">
            <v>부구리</v>
          </cell>
          <cell r="H20" t="str">
            <v>320</v>
          </cell>
          <cell r="I20" t="str">
            <v>답</v>
          </cell>
          <cell r="J20">
            <v>922</v>
          </cell>
          <cell r="K20">
            <v>922</v>
          </cell>
          <cell r="L20">
            <v>0</v>
          </cell>
          <cell r="M20">
            <v>0</v>
          </cell>
          <cell r="N20">
            <v>131</v>
          </cell>
          <cell r="O20" t="str">
            <v>북면 신화리 109</v>
          </cell>
          <cell r="P20" t="str">
            <v>장형동</v>
          </cell>
          <cell r="T20">
            <v>5490</v>
          </cell>
          <cell r="W20">
            <v>909.1</v>
          </cell>
          <cell r="X20" t="str">
            <v>공</v>
          </cell>
          <cell r="AA20">
            <v>0</v>
          </cell>
          <cell r="AB20">
            <v>0</v>
          </cell>
          <cell r="AC20">
            <v>131.4</v>
          </cell>
          <cell r="AD20">
            <v>0</v>
          </cell>
          <cell r="AE20">
            <v>15</v>
          </cell>
          <cell r="AF20" t="str">
            <v>○</v>
          </cell>
          <cell r="AG20">
            <v>0</v>
          </cell>
          <cell r="AH20" t="str">
            <v>-</v>
          </cell>
          <cell r="AI20">
            <v>3</v>
          </cell>
          <cell r="AJ20" t="str">
            <v>○</v>
          </cell>
          <cell r="AK20">
            <v>2</v>
          </cell>
          <cell r="AL20" t="str">
            <v>-</v>
          </cell>
          <cell r="AM20">
            <v>10</v>
          </cell>
          <cell r="AN20" t="str">
            <v>○</v>
          </cell>
        </row>
        <row r="21">
          <cell r="A21" t="str">
            <v>수16</v>
          </cell>
          <cell r="B21" t="str">
            <v>-</v>
          </cell>
          <cell r="C21" t="str">
            <v>전4</v>
          </cell>
          <cell r="D21" t="str">
            <v>귀3</v>
          </cell>
          <cell r="E21" t="str">
            <v>이11</v>
          </cell>
          <cell r="F21">
            <v>16</v>
          </cell>
          <cell r="G21" t="str">
            <v>부구리</v>
          </cell>
          <cell r="H21" t="str">
            <v>320-1</v>
          </cell>
          <cell r="I21" t="str">
            <v>도</v>
          </cell>
          <cell r="J21">
            <v>116</v>
          </cell>
          <cell r="K21">
            <v>116</v>
          </cell>
          <cell r="L21">
            <v>0</v>
          </cell>
          <cell r="M21">
            <v>27</v>
          </cell>
          <cell r="N21">
            <v>89</v>
          </cell>
          <cell r="O21" t="str">
            <v>농림부</v>
          </cell>
          <cell r="P21" t="str">
            <v>국</v>
          </cell>
          <cell r="T21">
            <v>5490</v>
          </cell>
          <cell r="W21">
            <v>122.3</v>
          </cell>
          <cell r="X21" t="str">
            <v>공</v>
          </cell>
          <cell r="AA21">
            <v>26.7</v>
          </cell>
          <cell r="AB21">
            <v>0</v>
          </cell>
          <cell r="AC21">
            <v>89.4</v>
          </cell>
          <cell r="AD21">
            <v>0</v>
          </cell>
          <cell r="AE21">
            <v>16</v>
          </cell>
          <cell r="AF21" t="str">
            <v>○</v>
          </cell>
          <cell r="AG21">
            <v>0</v>
          </cell>
          <cell r="AH21" t="str">
            <v>-</v>
          </cell>
          <cell r="AI21">
            <v>4</v>
          </cell>
          <cell r="AJ21" t="str">
            <v>○</v>
          </cell>
          <cell r="AK21">
            <v>3</v>
          </cell>
          <cell r="AL21" t="str">
            <v>○</v>
          </cell>
          <cell r="AM21">
            <v>11</v>
          </cell>
          <cell r="AN21" t="str">
            <v>○</v>
          </cell>
        </row>
        <row r="22">
          <cell r="A22" t="str">
            <v>수17</v>
          </cell>
          <cell r="B22" t="str">
            <v>-</v>
          </cell>
          <cell r="C22" t="str">
            <v>-</v>
          </cell>
          <cell r="D22" t="str">
            <v>-</v>
          </cell>
          <cell r="E22" t="str">
            <v>이12</v>
          </cell>
          <cell r="F22">
            <v>17</v>
          </cell>
          <cell r="G22" t="str">
            <v>부구리</v>
          </cell>
          <cell r="H22" t="str">
            <v>321</v>
          </cell>
          <cell r="I22" t="str">
            <v>답</v>
          </cell>
          <cell r="J22">
            <v>1031</v>
          </cell>
          <cell r="K22">
            <v>797</v>
          </cell>
          <cell r="L22">
            <v>0</v>
          </cell>
          <cell r="M22">
            <v>0</v>
          </cell>
          <cell r="N22">
            <v>41</v>
          </cell>
          <cell r="O22" t="str">
            <v>179-13</v>
          </cell>
          <cell r="P22" t="str">
            <v>김동현</v>
          </cell>
          <cell r="T22">
            <v>4540</v>
          </cell>
          <cell r="W22">
            <v>796.5</v>
          </cell>
          <cell r="X22">
            <v>0</v>
          </cell>
          <cell r="AA22">
            <v>0</v>
          </cell>
          <cell r="AB22">
            <v>0</v>
          </cell>
          <cell r="AC22">
            <v>40.799999999999997</v>
          </cell>
          <cell r="AD22">
            <v>0</v>
          </cell>
          <cell r="AE22">
            <v>17</v>
          </cell>
          <cell r="AF22" t="str">
            <v>○</v>
          </cell>
          <cell r="AG22">
            <v>0</v>
          </cell>
          <cell r="AH22" t="str">
            <v>-</v>
          </cell>
          <cell r="AI22">
            <v>4</v>
          </cell>
          <cell r="AJ22" t="str">
            <v>-</v>
          </cell>
          <cell r="AK22">
            <v>3</v>
          </cell>
          <cell r="AL22" t="str">
            <v>-</v>
          </cell>
          <cell r="AM22">
            <v>12</v>
          </cell>
          <cell r="AN22" t="str">
            <v>○</v>
          </cell>
        </row>
        <row r="23">
          <cell r="A23" t="str">
            <v>수18</v>
          </cell>
          <cell r="B23" t="str">
            <v>-</v>
          </cell>
          <cell r="C23" t="str">
            <v>-</v>
          </cell>
          <cell r="D23" t="str">
            <v>-</v>
          </cell>
          <cell r="E23" t="str">
            <v>이13</v>
          </cell>
          <cell r="F23">
            <v>18</v>
          </cell>
          <cell r="G23" t="str">
            <v>부구리</v>
          </cell>
          <cell r="H23" t="str">
            <v>322</v>
          </cell>
          <cell r="I23" t="str">
            <v>전</v>
          </cell>
          <cell r="J23">
            <v>2506</v>
          </cell>
          <cell r="K23">
            <v>1774</v>
          </cell>
          <cell r="L23">
            <v>0</v>
          </cell>
          <cell r="M23">
            <v>0</v>
          </cell>
          <cell r="N23">
            <v>1076</v>
          </cell>
          <cell r="O23" t="str">
            <v>594-1</v>
          </cell>
          <cell r="P23" t="str">
            <v>김익하</v>
          </cell>
          <cell r="T23">
            <v>4390</v>
          </cell>
          <cell r="W23">
            <v>1773.5</v>
          </cell>
          <cell r="X23">
            <v>0</v>
          </cell>
          <cell r="AA23">
            <v>0</v>
          </cell>
          <cell r="AB23">
            <v>0</v>
          </cell>
          <cell r="AC23">
            <v>1076.4000000000001</v>
          </cell>
          <cell r="AD23">
            <v>0</v>
          </cell>
          <cell r="AE23">
            <v>18</v>
          </cell>
          <cell r="AF23" t="str">
            <v>○</v>
          </cell>
          <cell r="AG23">
            <v>0</v>
          </cell>
          <cell r="AH23" t="str">
            <v>-</v>
          </cell>
          <cell r="AI23">
            <v>4</v>
          </cell>
          <cell r="AJ23" t="str">
            <v>-</v>
          </cell>
          <cell r="AK23">
            <v>3</v>
          </cell>
          <cell r="AL23" t="str">
            <v>-</v>
          </cell>
          <cell r="AM23">
            <v>13</v>
          </cell>
          <cell r="AN23" t="str">
            <v>○</v>
          </cell>
        </row>
        <row r="24">
          <cell r="A24" t="str">
            <v>수19</v>
          </cell>
          <cell r="B24" t="str">
            <v>-</v>
          </cell>
          <cell r="C24" t="str">
            <v>-</v>
          </cell>
          <cell r="D24" t="str">
            <v>-</v>
          </cell>
          <cell r="E24" t="str">
            <v>이14</v>
          </cell>
          <cell r="F24">
            <v>19</v>
          </cell>
          <cell r="G24" t="str">
            <v>부구리</v>
          </cell>
          <cell r="H24" t="str">
            <v>323-1</v>
          </cell>
          <cell r="I24" t="str">
            <v>답</v>
          </cell>
          <cell r="J24">
            <v>1597</v>
          </cell>
          <cell r="K24">
            <v>1265</v>
          </cell>
          <cell r="L24">
            <v>0</v>
          </cell>
          <cell r="M24">
            <v>0</v>
          </cell>
          <cell r="N24">
            <v>457</v>
          </cell>
          <cell r="O24">
            <v>165</v>
          </cell>
          <cell r="P24" t="str">
            <v>손달영</v>
          </cell>
          <cell r="T24">
            <v>4750</v>
          </cell>
          <cell r="W24">
            <v>1265</v>
          </cell>
          <cell r="X24">
            <v>0</v>
          </cell>
          <cell r="AA24">
            <v>0</v>
          </cell>
          <cell r="AB24">
            <v>0</v>
          </cell>
          <cell r="AC24">
            <v>457.1</v>
          </cell>
          <cell r="AD24">
            <v>0</v>
          </cell>
          <cell r="AE24">
            <v>19</v>
          </cell>
          <cell r="AF24" t="str">
            <v>○</v>
          </cell>
          <cell r="AG24">
            <v>0</v>
          </cell>
          <cell r="AH24" t="str">
            <v>-</v>
          </cell>
          <cell r="AI24">
            <v>4</v>
          </cell>
          <cell r="AJ24" t="str">
            <v>-</v>
          </cell>
          <cell r="AK24">
            <v>3</v>
          </cell>
          <cell r="AL24" t="str">
            <v>-</v>
          </cell>
          <cell r="AM24">
            <v>14</v>
          </cell>
          <cell r="AN24" t="str">
            <v>○</v>
          </cell>
        </row>
        <row r="25">
          <cell r="A25" t="str">
            <v>수20</v>
          </cell>
          <cell r="B25" t="str">
            <v>-</v>
          </cell>
          <cell r="C25" t="str">
            <v>-</v>
          </cell>
          <cell r="D25" t="str">
            <v>-</v>
          </cell>
          <cell r="E25" t="str">
            <v>이15</v>
          </cell>
          <cell r="F25">
            <v>20</v>
          </cell>
          <cell r="G25" t="str">
            <v>부구리</v>
          </cell>
          <cell r="H25" t="str">
            <v>323-2</v>
          </cell>
          <cell r="I25" t="str">
            <v>답</v>
          </cell>
          <cell r="J25">
            <v>985</v>
          </cell>
          <cell r="K25">
            <v>790</v>
          </cell>
          <cell r="L25">
            <v>0</v>
          </cell>
          <cell r="M25">
            <v>0</v>
          </cell>
          <cell r="N25">
            <v>18</v>
          </cell>
          <cell r="O25">
            <v>165</v>
          </cell>
          <cell r="P25" t="str">
            <v>손달영</v>
          </cell>
          <cell r="T25">
            <v>4830</v>
          </cell>
          <cell r="W25">
            <v>790.2</v>
          </cell>
          <cell r="X25">
            <v>0</v>
          </cell>
          <cell r="AA25">
            <v>0</v>
          </cell>
          <cell r="AB25">
            <v>0</v>
          </cell>
          <cell r="AC25">
            <v>18.2</v>
          </cell>
          <cell r="AD25">
            <v>0</v>
          </cell>
          <cell r="AE25">
            <v>20</v>
          </cell>
          <cell r="AF25" t="str">
            <v>○</v>
          </cell>
          <cell r="AG25">
            <v>0</v>
          </cell>
          <cell r="AH25" t="str">
            <v>-</v>
          </cell>
          <cell r="AI25">
            <v>4</v>
          </cell>
          <cell r="AJ25" t="str">
            <v>-</v>
          </cell>
          <cell r="AK25">
            <v>3</v>
          </cell>
          <cell r="AL25" t="str">
            <v>-</v>
          </cell>
          <cell r="AM25">
            <v>15</v>
          </cell>
          <cell r="AN25" t="str">
            <v>○</v>
          </cell>
        </row>
        <row r="26">
          <cell r="A26" t="str">
            <v>수21</v>
          </cell>
          <cell r="B26" t="str">
            <v>-</v>
          </cell>
          <cell r="C26" t="str">
            <v>-</v>
          </cell>
          <cell r="D26" t="str">
            <v>-</v>
          </cell>
          <cell r="E26" t="str">
            <v>이16</v>
          </cell>
          <cell r="F26">
            <v>21</v>
          </cell>
          <cell r="G26" t="str">
            <v>부구리</v>
          </cell>
          <cell r="H26" t="str">
            <v>323-3</v>
          </cell>
          <cell r="I26" t="str">
            <v>답</v>
          </cell>
          <cell r="J26">
            <v>1736</v>
          </cell>
          <cell r="K26">
            <v>1319</v>
          </cell>
          <cell r="L26">
            <v>0</v>
          </cell>
          <cell r="M26">
            <v>0</v>
          </cell>
          <cell r="N26">
            <v>7</v>
          </cell>
          <cell r="O26" t="str">
            <v>포항 남구 송도 403-2 세종아파트 비-206호</v>
          </cell>
          <cell r="P26" t="str">
            <v>신복기</v>
          </cell>
          <cell r="T26">
            <v>4770</v>
          </cell>
          <cell r="W26">
            <v>1318.5</v>
          </cell>
          <cell r="X26">
            <v>0</v>
          </cell>
          <cell r="AA26">
            <v>0</v>
          </cell>
          <cell r="AB26">
            <v>0</v>
          </cell>
          <cell r="AC26">
            <v>7.1</v>
          </cell>
          <cell r="AD26">
            <v>0</v>
          </cell>
          <cell r="AE26">
            <v>21</v>
          </cell>
          <cell r="AF26" t="str">
            <v>○</v>
          </cell>
          <cell r="AG26">
            <v>0</v>
          </cell>
          <cell r="AH26" t="str">
            <v>-</v>
          </cell>
          <cell r="AI26">
            <v>4</v>
          </cell>
          <cell r="AJ26" t="str">
            <v>-</v>
          </cell>
          <cell r="AK26">
            <v>3</v>
          </cell>
          <cell r="AL26" t="str">
            <v>-</v>
          </cell>
          <cell r="AM26">
            <v>16</v>
          </cell>
          <cell r="AN26" t="str">
            <v>○</v>
          </cell>
        </row>
        <row r="27">
          <cell r="A27" t="str">
            <v>수22</v>
          </cell>
          <cell r="B27" t="str">
            <v>-</v>
          </cell>
          <cell r="C27" t="str">
            <v>-</v>
          </cell>
          <cell r="D27" t="str">
            <v>귀4</v>
          </cell>
          <cell r="E27" t="str">
            <v>이17</v>
          </cell>
          <cell r="F27">
            <v>22</v>
          </cell>
          <cell r="G27" t="str">
            <v>부구리</v>
          </cell>
          <cell r="H27" t="str">
            <v>324-1</v>
          </cell>
          <cell r="I27" t="str">
            <v>도</v>
          </cell>
          <cell r="J27">
            <v>1078</v>
          </cell>
          <cell r="K27">
            <v>134</v>
          </cell>
          <cell r="L27">
            <v>0</v>
          </cell>
          <cell r="M27">
            <v>97</v>
          </cell>
          <cell r="N27">
            <v>36</v>
          </cell>
          <cell r="O27" t="str">
            <v>농림부</v>
          </cell>
          <cell r="P27" t="str">
            <v>국</v>
          </cell>
          <cell r="T27">
            <v>4550</v>
          </cell>
          <cell r="W27">
            <v>133.5</v>
          </cell>
          <cell r="X27">
            <v>0</v>
          </cell>
          <cell r="AA27">
            <v>97.3</v>
          </cell>
          <cell r="AB27">
            <v>0</v>
          </cell>
          <cell r="AC27">
            <v>36.200000000000003</v>
          </cell>
          <cell r="AD27">
            <v>0</v>
          </cell>
          <cell r="AE27">
            <v>22</v>
          </cell>
          <cell r="AF27" t="str">
            <v>○</v>
          </cell>
          <cell r="AG27">
            <v>0</v>
          </cell>
          <cell r="AH27" t="str">
            <v>-</v>
          </cell>
          <cell r="AI27">
            <v>4</v>
          </cell>
          <cell r="AJ27" t="str">
            <v>-</v>
          </cell>
          <cell r="AK27">
            <v>4</v>
          </cell>
          <cell r="AL27" t="str">
            <v>○</v>
          </cell>
          <cell r="AM27">
            <v>17</v>
          </cell>
          <cell r="AN27" t="str">
            <v>○</v>
          </cell>
        </row>
        <row r="28">
          <cell r="A28" t="str">
            <v>수23</v>
          </cell>
          <cell r="B28" t="str">
            <v>-</v>
          </cell>
          <cell r="C28" t="str">
            <v>-</v>
          </cell>
          <cell r="D28" t="str">
            <v>-</v>
          </cell>
          <cell r="E28" t="str">
            <v>-</v>
          </cell>
          <cell r="F28">
            <v>23</v>
          </cell>
          <cell r="G28" t="str">
            <v>부구리</v>
          </cell>
          <cell r="H28" t="str">
            <v>329</v>
          </cell>
          <cell r="I28" t="str">
            <v>전</v>
          </cell>
          <cell r="J28">
            <v>770</v>
          </cell>
          <cell r="K28">
            <v>729</v>
          </cell>
          <cell r="L28">
            <v>0</v>
          </cell>
          <cell r="M28">
            <v>0</v>
          </cell>
          <cell r="N28">
            <v>0</v>
          </cell>
          <cell r="O28">
            <v>606</v>
          </cell>
          <cell r="P28" t="str">
            <v>최성조</v>
          </cell>
          <cell r="Q28" t="str">
            <v>근저당권</v>
          </cell>
          <cell r="R28" t="str">
            <v>서울 영등포 신길동 2363 영진아파트 비-310, 서울 관악 봉촌동 712-2</v>
          </cell>
          <cell r="S28" t="str">
            <v>김광일, 이정균</v>
          </cell>
          <cell r="T28">
            <v>4750</v>
          </cell>
          <cell r="W28">
            <v>729.1</v>
          </cell>
          <cell r="X28">
            <v>0</v>
          </cell>
          <cell r="AA28">
            <v>0</v>
          </cell>
          <cell r="AB28">
            <v>0</v>
          </cell>
          <cell r="AE28">
            <v>23</v>
          </cell>
          <cell r="AF28" t="str">
            <v>○</v>
          </cell>
          <cell r="AG28">
            <v>0</v>
          </cell>
          <cell r="AH28" t="str">
            <v>-</v>
          </cell>
          <cell r="AI28">
            <v>4</v>
          </cell>
          <cell r="AJ28" t="str">
            <v>-</v>
          </cell>
          <cell r="AK28">
            <v>4</v>
          </cell>
          <cell r="AL28" t="str">
            <v>-</v>
          </cell>
          <cell r="AM28">
            <v>17</v>
          </cell>
          <cell r="AN28" t="str">
            <v>-</v>
          </cell>
        </row>
        <row r="29">
          <cell r="A29" t="str">
            <v>수24</v>
          </cell>
          <cell r="B29" t="str">
            <v>-</v>
          </cell>
          <cell r="C29" t="str">
            <v>-</v>
          </cell>
          <cell r="D29" t="str">
            <v>-</v>
          </cell>
          <cell r="E29" t="str">
            <v>-</v>
          </cell>
          <cell r="F29">
            <v>24</v>
          </cell>
          <cell r="G29" t="str">
            <v>부구리</v>
          </cell>
          <cell r="H29" t="str">
            <v>330</v>
          </cell>
          <cell r="I29" t="str">
            <v>전</v>
          </cell>
          <cell r="J29">
            <v>2893</v>
          </cell>
          <cell r="K29">
            <v>1783</v>
          </cell>
          <cell r="L29">
            <v>0</v>
          </cell>
          <cell r="M29">
            <v>0</v>
          </cell>
          <cell r="N29">
            <v>0</v>
          </cell>
          <cell r="O29" t="str">
            <v>경기 화성 반월 월암리 345</v>
          </cell>
          <cell r="P29" t="str">
            <v>황성진</v>
          </cell>
          <cell r="T29">
            <v>4040</v>
          </cell>
          <cell r="W29">
            <v>1783.4</v>
          </cell>
          <cell r="X29">
            <v>0</v>
          </cell>
          <cell r="AA29">
            <v>0</v>
          </cell>
          <cell r="AB29">
            <v>0</v>
          </cell>
          <cell r="AE29">
            <v>24</v>
          </cell>
          <cell r="AF29" t="str">
            <v>○</v>
          </cell>
          <cell r="AG29">
            <v>0</v>
          </cell>
          <cell r="AH29" t="str">
            <v>-</v>
          </cell>
          <cell r="AI29">
            <v>4</v>
          </cell>
          <cell r="AJ29" t="str">
            <v>-</v>
          </cell>
          <cell r="AK29">
            <v>4</v>
          </cell>
          <cell r="AL29" t="str">
            <v>-</v>
          </cell>
          <cell r="AM29">
            <v>17</v>
          </cell>
          <cell r="AN29" t="str">
            <v>-</v>
          </cell>
        </row>
        <row r="30">
          <cell r="A30" t="str">
            <v>수25</v>
          </cell>
          <cell r="B30" t="str">
            <v>-</v>
          </cell>
          <cell r="C30" t="str">
            <v>-</v>
          </cell>
          <cell r="D30" t="str">
            <v>-</v>
          </cell>
          <cell r="E30" t="str">
            <v>-</v>
          </cell>
          <cell r="F30">
            <v>25</v>
          </cell>
          <cell r="G30" t="str">
            <v>부구리</v>
          </cell>
          <cell r="H30" t="str">
            <v>331</v>
          </cell>
          <cell r="I30" t="str">
            <v>전</v>
          </cell>
          <cell r="J30">
            <v>99</v>
          </cell>
          <cell r="K30">
            <v>1</v>
          </cell>
          <cell r="L30">
            <v>0</v>
          </cell>
          <cell r="M30">
            <v>0</v>
          </cell>
          <cell r="N30">
            <v>0</v>
          </cell>
          <cell r="O30">
            <v>178</v>
          </cell>
          <cell r="P30" t="str">
            <v>김운석</v>
          </cell>
          <cell r="T30">
            <v>4040</v>
          </cell>
          <cell r="W30">
            <v>1</v>
          </cell>
          <cell r="X30">
            <v>0</v>
          </cell>
          <cell r="AA30">
            <v>0</v>
          </cell>
          <cell r="AB30">
            <v>0</v>
          </cell>
          <cell r="AE30">
            <v>25</v>
          </cell>
          <cell r="AF30" t="str">
            <v>○</v>
          </cell>
          <cell r="AG30">
            <v>0</v>
          </cell>
          <cell r="AH30" t="str">
            <v>-</v>
          </cell>
          <cell r="AI30">
            <v>4</v>
          </cell>
          <cell r="AJ30" t="str">
            <v>-</v>
          </cell>
          <cell r="AK30">
            <v>4</v>
          </cell>
          <cell r="AL30" t="str">
            <v>-</v>
          </cell>
          <cell r="AM30">
            <v>17</v>
          </cell>
          <cell r="AN30" t="str">
            <v>-</v>
          </cell>
        </row>
        <row r="31">
          <cell r="A31" t="str">
            <v>수26</v>
          </cell>
          <cell r="B31" t="str">
            <v>-</v>
          </cell>
          <cell r="C31" t="str">
            <v>-</v>
          </cell>
          <cell r="D31" t="str">
            <v>-</v>
          </cell>
          <cell r="E31" t="str">
            <v>-</v>
          </cell>
          <cell r="F31">
            <v>26</v>
          </cell>
          <cell r="G31" t="str">
            <v>부구리</v>
          </cell>
          <cell r="H31" t="str">
            <v>332</v>
          </cell>
          <cell r="I31" t="str">
            <v>답</v>
          </cell>
          <cell r="J31">
            <v>978</v>
          </cell>
          <cell r="K31">
            <v>817</v>
          </cell>
          <cell r="L31">
            <v>0</v>
          </cell>
          <cell r="M31">
            <v>0</v>
          </cell>
          <cell r="N31">
            <v>0</v>
          </cell>
          <cell r="O31">
            <v>596</v>
          </cell>
          <cell r="P31" t="str">
            <v>김순자외1인</v>
          </cell>
          <cell r="T31">
            <v>4550</v>
          </cell>
          <cell r="W31">
            <v>817.1</v>
          </cell>
          <cell r="X31">
            <v>0</v>
          </cell>
          <cell r="AA31">
            <v>0</v>
          </cell>
          <cell r="AB31">
            <v>0</v>
          </cell>
          <cell r="AE31">
            <v>26</v>
          </cell>
          <cell r="AF31" t="str">
            <v>○</v>
          </cell>
          <cell r="AG31">
            <v>0</v>
          </cell>
          <cell r="AH31" t="str">
            <v>-</v>
          </cell>
          <cell r="AI31">
            <v>4</v>
          </cell>
          <cell r="AJ31" t="str">
            <v>-</v>
          </cell>
          <cell r="AK31">
            <v>4</v>
          </cell>
          <cell r="AL31" t="str">
            <v>-</v>
          </cell>
          <cell r="AM31">
            <v>17</v>
          </cell>
          <cell r="AN31" t="str">
            <v>-</v>
          </cell>
        </row>
        <row r="32">
          <cell r="A32" t="str">
            <v>수27</v>
          </cell>
          <cell r="B32" t="str">
            <v>-</v>
          </cell>
          <cell r="C32" t="str">
            <v>-</v>
          </cell>
          <cell r="D32" t="str">
            <v>-</v>
          </cell>
          <cell r="E32" t="str">
            <v>이18</v>
          </cell>
          <cell r="F32">
            <v>27</v>
          </cell>
          <cell r="G32" t="str">
            <v>부구리</v>
          </cell>
          <cell r="H32" t="str">
            <v>333</v>
          </cell>
          <cell r="I32" t="str">
            <v>답</v>
          </cell>
          <cell r="J32">
            <v>615</v>
          </cell>
          <cell r="K32">
            <v>568</v>
          </cell>
          <cell r="L32">
            <v>0</v>
          </cell>
          <cell r="M32">
            <v>0</v>
          </cell>
          <cell r="N32">
            <v>34</v>
          </cell>
          <cell r="O32">
            <v>596</v>
          </cell>
          <cell r="P32" t="str">
            <v>김순자외1인</v>
          </cell>
          <cell r="T32">
            <v>4550</v>
          </cell>
          <cell r="W32">
            <v>567.5</v>
          </cell>
          <cell r="X32">
            <v>0</v>
          </cell>
          <cell r="AA32">
            <v>0</v>
          </cell>
          <cell r="AB32">
            <v>0</v>
          </cell>
          <cell r="AC32">
            <v>34.4</v>
          </cell>
          <cell r="AD32">
            <v>0</v>
          </cell>
          <cell r="AE32">
            <v>27</v>
          </cell>
          <cell r="AF32" t="str">
            <v>○</v>
          </cell>
          <cell r="AG32">
            <v>0</v>
          </cell>
          <cell r="AH32" t="str">
            <v>-</v>
          </cell>
          <cell r="AI32">
            <v>4</v>
          </cell>
          <cell r="AJ32" t="str">
            <v>-</v>
          </cell>
          <cell r="AK32">
            <v>4</v>
          </cell>
          <cell r="AL32" t="str">
            <v>-</v>
          </cell>
          <cell r="AM32">
            <v>18</v>
          </cell>
          <cell r="AN32" t="str">
            <v>○</v>
          </cell>
        </row>
        <row r="33">
          <cell r="A33" t="str">
            <v>수28</v>
          </cell>
          <cell r="B33" t="str">
            <v>-</v>
          </cell>
          <cell r="C33" t="str">
            <v>-</v>
          </cell>
          <cell r="D33" t="str">
            <v>-</v>
          </cell>
          <cell r="E33" t="str">
            <v>이19</v>
          </cell>
          <cell r="F33">
            <v>28</v>
          </cell>
          <cell r="G33" t="str">
            <v>부구리</v>
          </cell>
          <cell r="H33" t="str">
            <v>337</v>
          </cell>
          <cell r="I33" t="str">
            <v>구</v>
          </cell>
          <cell r="J33">
            <v>208</v>
          </cell>
          <cell r="K33">
            <v>33</v>
          </cell>
          <cell r="L33">
            <v>0</v>
          </cell>
          <cell r="M33">
            <v>0</v>
          </cell>
          <cell r="N33">
            <v>33</v>
          </cell>
          <cell r="O33">
            <v>593</v>
          </cell>
          <cell r="P33" t="str">
            <v>황덕암</v>
          </cell>
          <cell r="T33">
            <v>5490</v>
          </cell>
          <cell r="W33">
            <v>32.6</v>
          </cell>
          <cell r="X33">
            <v>0</v>
          </cell>
          <cell r="AA33">
            <v>0</v>
          </cell>
          <cell r="AB33">
            <v>0</v>
          </cell>
          <cell r="AC33">
            <v>32.6</v>
          </cell>
          <cell r="AD33">
            <v>0</v>
          </cell>
          <cell r="AE33">
            <v>28</v>
          </cell>
          <cell r="AF33" t="str">
            <v>○</v>
          </cell>
          <cell r="AG33">
            <v>0</v>
          </cell>
          <cell r="AH33" t="str">
            <v>-</v>
          </cell>
          <cell r="AI33">
            <v>4</v>
          </cell>
          <cell r="AJ33" t="str">
            <v>-</v>
          </cell>
          <cell r="AK33">
            <v>4</v>
          </cell>
          <cell r="AL33" t="str">
            <v>-</v>
          </cell>
          <cell r="AM33">
            <v>19</v>
          </cell>
          <cell r="AN33" t="str">
            <v>○</v>
          </cell>
        </row>
        <row r="34">
          <cell r="A34" t="str">
            <v>수29</v>
          </cell>
          <cell r="B34" t="str">
            <v>-</v>
          </cell>
          <cell r="C34" t="str">
            <v>-</v>
          </cell>
          <cell r="D34" t="str">
            <v>-</v>
          </cell>
          <cell r="E34" t="str">
            <v>이20</v>
          </cell>
          <cell r="F34">
            <v>29</v>
          </cell>
          <cell r="G34" t="str">
            <v>부구리</v>
          </cell>
          <cell r="H34" t="str">
            <v>338</v>
          </cell>
          <cell r="I34" t="str">
            <v>임</v>
          </cell>
          <cell r="J34">
            <v>5564</v>
          </cell>
          <cell r="K34">
            <v>138</v>
          </cell>
          <cell r="L34">
            <v>0</v>
          </cell>
          <cell r="M34">
            <v>0</v>
          </cell>
          <cell r="N34">
            <v>138</v>
          </cell>
          <cell r="O34">
            <v>596</v>
          </cell>
          <cell r="P34" t="str">
            <v>장근식</v>
          </cell>
          <cell r="T34">
            <v>1740</v>
          </cell>
          <cell r="W34">
            <v>138.19999999999999</v>
          </cell>
          <cell r="X34">
            <v>0</v>
          </cell>
          <cell r="AA34">
            <v>0</v>
          </cell>
          <cell r="AB34">
            <v>0</v>
          </cell>
          <cell r="AC34">
            <v>137.69999999999999</v>
          </cell>
          <cell r="AD34">
            <v>0</v>
          </cell>
          <cell r="AE34">
            <v>29</v>
          </cell>
          <cell r="AF34" t="str">
            <v>○</v>
          </cell>
          <cell r="AG34">
            <v>0</v>
          </cell>
          <cell r="AH34" t="str">
            <v>-</v>
          </cell>
          <cell r="AI34">
            <v>4</v>
          </cell>
          <cell r="AJ34" t="str">
            <v>-</v>
          </cell>
          <cell r="AK34">
            <v>4</v>
          </cell>
          <cell r="AL34" t="str">
            <v>-</v>
          </cell>
          <cell r="AM34">
            <v>20</v>
          </cell>
          <cell r="AN34" t="str">
            <v>○</v>
          </cell>
        </row>
        <row r="35">
          <cell r="A35" t="str">
            <v>수30</v>
          </cell>
          <cell r="B35" t="str">
            <v>-</v>
          </cell>
          <cell r="C35" t="str">
            <v>-</v>
          </cell>
          <cell r="D35" t="str">
            <v>-</v>
          </cell>
          <cell r="E35" t="str">
            <v>이21</v>
          </cell>
          <cell r="F35">
            <v>30</v>
          </cell>
          <cell r="G35" t="str">
            <v>부구리</v>
          </cell>
          <cell r="H35" t="str">
            <v>338-1</v>
          </cell>
          <cell r="I35" t="str">
            <v>구</v>
          </cell>
          <cell r="J35">
            <v>0</v>
          </cell>
          <cell r="K35">
            <v>708</v>
          </cell>
          <cell r="L35">
            <v>0</v>
          </cell>
          <cell r="M35">
            <v>0</v>
          </cell>
          <cell r="N35">
            <v>330</v>
          </cell>
          <cell r="P35" t="str">
            <v>미등기</v>
          </cell>
          <cell r="T35">
            <v>5390</v>
          </cell>
          <cell r="W35">
            <v>708.2</v>
          </cell>
          <cell r="X35">
            <v>0</v>
          </cell>
          <cell r="AA35">
            <v>0</v>
          </cell>
          <cell r="AB35">
            <v>0</v>
          </cell>
          <cell r="AC35">
            <v>329.9</v>
          </cell>
          <cell r="AD35">
            <v>0</v>
          </cell>
          <cell r="AE35">
            <v>30</v>
          </cell>
          <cell r="AF35" t="str">
            <v>○</v>
          </cell>
          <cell r="AG35">
            <v>0</v>
          </cell>
          <cell r="AH35" t="str">
            <v>-</v>
          </cell>
          <cell r="AI35">
            <v>4</v>
          </cell>
          <cell r="AJ35" t="str">
            <v>-</v>
          </cell>
          <cell r="AK35">
            <v>4</v>
          </cell>
          <cell r="AL35" t="str">
            <v>-</v>
          </cell>
          <cell r="AM35">
            <v>21</v>
          </cell>
          <cell r="AN35" t="str">
            <v>○</v>
          </cell>
        </row>
        <row r="36">
          <cell r="A36" t="str">
            <v>-</v>
          </cell>
          <cell r="B36" t="str">
            <v>사1</v>
          </cell>
          <cell r="C36" t="str">
            <v>-</v>
          </cell>
          <cell r="D36" t="str">
            <v>-</v>
          </cell>
          <cell r="E36" t="str">
            <v>-</v>
          </cell>
          <cell r="F36">
            <v>31</v>
          </cell>
          <cell r="G36" t="str">
            <v>부구리</v>
          </cell>
          <cell r="H36" t="str">
            <v>384-1</v>
          </cell>
          <cell r="I36" t="str">
            <v>천</v>
          </cell>
          <cell r="J36">
            <v>50880</v>
          </cell>
          <cell r="K36">
            <v>0</v>
          </cell>
          <cell r="L36">
            <v>1414</v>
          </cell>
          <cell r="M36">
            <v>0</v>
          </cell>
          <cell r="N36">
            <v>0</v>
          </cell>
          <cell r="O36" t="str">
            <v>건교부</v>
          </cell>
          <cell r="P36" t="str">
            <v>국</v>
          </cell>
          <cell r="T36">
            <v>9300</v>
          </cell>
          <cell r="Y36">
            <v>1414</v>
          </cell>
          <cell r="Z36">
            <v>0</v>
          </cell>
          <cell r="AA36">
            <v>0</v>
          </cell>
          <cell r="AB36">
            <v>0</v>
          </cell>
          <cell r="AE36">
            <v>30</v>
          </cell>
          <cell r="AF36" t="str">
            <v>-</v>
          </cell>
          <cell r="AG36">
            <v>1</v>
          </cell>
          <cell r="AH36" t="str">
            <v>○</v>
          </cell>
          <cell r="AI36">
            <v>4</v>
          </cell>
          <cell r="AJ36" t="str">
            <v>-</v>
          </cell>
          <cell r="AK36">
            <v>4</v>
          </cell>
          <cell r="AL36" t="str">
            <v>-</v>
          </cell>
          <cell r="AM36">
            <v>21</v>
          </cell>
          <cell r="AN36" t="str">
            <v>-</v>
          </cell>
        </row>
        <row r="37">
          <cell r="A37" t="str">
            <v>-</v>
          </cell>
          <cell r="B37" t="str">
            <v>사2</v>
          </cell>
          <cell r="C37" t="str">
            <v>-</v>
          </cell>
          <cell r="D37" t="str">
            <v>-</v>
          </cell>
          <cell r="E37" t="str">
            <v>-</v>
          </cell>
          <cell r="F37">
            <v>32</v>
          </cell>
          <cell r="G37" t="str">
            <v>부구리</v>
          </cell>
          <cell r="H37" t="str">
            <v>384-7</v>
          </cell>
          <cell r="I37" t="str">
            <v>도</v>
          </cell>
          <cell r="J37">
            <v>5033</v>
          </cell>
          <cell r="K37">
            <v>0</v>
          </cell>
          <cell r="L37">
            <v>197</v>
          </cell>
          <cell r="M37">
            <v>0</v>
          </cell>
          <cell r="N37">
            <v>0</v>
          </cell>
          <cell r="O37" t="str">
            <v>건교부</v>
          </cell>
          <cell r="P37" t="str">
            <v>국</v>
          </cell>
          <cell r="T37">
            <v>5710</v>
          </cell>
          <cell r="Y37">
            <v>196.6</v>
          </cell>
          <cell r="Z37">
            <v>0</v>
          </cell>
          <cell r="AA37">
            <v>0</v>
          </cell>
          <cell r="AB37">
            <v>0</v>
          </cell>
          <cell r="AE37">
            <v>30</v>
          </cell>
          <cell r="AF37" t="str">
            <v>-</v>
          </cell>
          <cell r="AG37">
            <v>2</v>
          </cell>
          <cell r="AH37" t="str">
            <v>○</v>
          </cell>
          <cell r="AI37">
            <v>4</v>
          </cell>
          <cell r="AJ37" t="str">
            <v>-</v>
          </cell>
          <cell r="AK37">
            <v>4</v>
          </cell>
          <cell r="AL37" t="str">
            <v>-</v>
          </cell>
          <cell r="AM37">
            <v>21</v>
          </cell>
          <cell r="AN37" t="str">
            <v>-</v>
          </cell>
        </row>
        <row r="38">
          <cell r="A38" t="str">
            <v>-</v>
          </cell>
          <cell r="B38" t="str">
            <v>사3</v>
          </cell>
          <cell r="C38" t="str">
            <v>-</v>
          </cell>
          <cell r="D38" t="str">
            <v>-</v>
          </cell>
          <cell r="E38" t="str">
            <v>-</v>
          </cell>
          <cell r="F38">
            <v>33</v>
          </cell>
          <cell r="G38" t="str">
            <v>부구리</v>
          </cell>
          <cell r="H38" t="str">
            <v>406-1</v>
          </cell>
          <cell r="I38" t="str">
            <v>답</v>
          </cell>
          <cell r="J38">
            <v>902</v>
          </cell>
          <cell r="K38">
            <v>0</v>
          </cell>
          <cell r="L38">
            <v>37</v>
          </cell>
          <cell r="M38">
            <v>0</v>
          </cell>
          <cell r="N38">
            <v>0</v>
          </cell>
          <cell r="O38">
            <v>0</v>
          </cell>
          <cell r="P38" t="str">
            <v>울진군</v>
          </cell>
          <cell r="T38">
            <v>7240</v>
          </cell>
          <cell r="Y38">
            <v>37.4</v>
          </cell>
          <cell r="Z38">
            <v>0</v>
          </cell>
          <cell r="AA38">
            <v>0</v>
          </cell>
          <cell r="AB38">
            <v>0</v>
          </cell>
          <cell r="AE38">
            <v>30</v>
          </cell>
          <cell r="AF38" t="str">
            <v>-</v>
          </cell>
          <cell r="AG38">
            <v>3</v>
          </cell>
          <cell r="AH38" t="str">
            <v>○</v>
          </cell>
          <cell r="AI38">
            <v>4</v>
          </cell>
          <cell r="AJ38" t="str">
            <v>-</v>
          </cell>
          <cell r="AK38">
            <v>4</v>
          </cell>
          <cell r="AL38" t="str">
            <v>-</v>
          </cell>
          <cell r="AM38">
            <v>21</v>
          </cell>
          <cell r="AN38" t="str">
            <v>-</v>
          </cell>
        </row>
        <row r="39">
          <cell r="A39" t="str">
            <v>-</v>
          </cell>
          <cell r="B39" t="str">
            <v>사4</v>
          </cell>
          <cell r="C39" t="str">
            <v>-</v>
          </cell>
          <cell r="D39" t="str">
            <v>-</v>
          </cell>
          <cell r="E39" t="str">
            <v>-</v>
          </cell>
          <cell r="F39">
            <v>34</v>
          </cell>
          <cell r="G39" t="str">
            <v>부구리</v>
          </cell>
          <cell r="H39" t="str">
            <v>406-3</v>
          </cell>
          <cell r="I39" t="str">
            <v>제</v>
          </cell>
          <cell r="J39">
            <v>1579</v>
          </cell>
          <cell r="K39">
            <v>0</v>
          </cell>
          <cell r="L39">
            <v>103</v>
          </cell>
          <cell r="M39">
            <v>0</v>
          </cell>
          <cell r="N39">
            <v>0</v>
          </cell>
          <cell r="O39">
            <v>0</v>
          </cell>
          <cell r="P39" t="str">
            <v>울진군</v>
          </cell>
          <cell r="T39">
            <v>7240</v>
          </cell>
          <cell r="Y39">
            <v>103</v>
          </cell>
          <cell r="Z39">
            <v>0</v>
          </cell>
          <cell r="AA39">
            <v>0</v>
          </cell>
          <cell r="AB39">
            <v>0</v>
          </cell>
          <cell r="AE39">
            <v>30</v>
          </cell>
          <cell r="AF39" t="str">
            <v>-</v>
          </cell>
          <cell r="AG39">
            <v>4</v>
          </cell>
          <cell r="AH39" t="str">
            <v>○</v>
          </cell>
          <cell r="AI39">
            <v>4</v>
          </cell>
          <cell r="AJ39" t="str">
            <v>-</v>
          </cell>
          <cell r="AK39">
            <v>4</v>
          </cell>
          <cell r="AL39" t="str">
            <v>-</v>
          </cell>
          <cell r="AM39">
            <v>21</v>
          </cell>
          <cell r="AN39" t="str">
            <v>-</v>
          </cell>
        </row>
        <row r="40">
          <cell r="A40" t="str">
            <v>-</v>
          </cell>
          <cell r="B40" t="str">
            <v>사5</v>
          </cell>
          <cell r="C40" t="str">
            <v>-</v>
          </cell>
          <cell r="D40" t="str">
            <v>-</v>
          </cell>
          <cell r="E40" t="str">
            <v>-</v>
          </cell>
          <cell r="F40">
            <v>35</v>
          </cell>
          <cell r="G40" t="str">
            <v>부구리</v>
          </cell>
          <cell r="H40" t="str">
            <v>407-1</v>
          </cell>
          <cell r="I40" t="str">
            <v>답</v>
          </cell>
          <cell r="J40">
            <v>596</v>
          </cell>
          <cell r="K40">
            <v>0</v>
          </cell>
          <cell r="L40">
            <v>200</v>
          </cell>
          <cell r="M40">
            <v>0</v>
          </cell>
          <cell r="N40">
            <v>0</v>
          </cell>
          <cell r="O40">
            <v>0</v>
          </cell>
          <cell r="P40" t="str">
            <v>울진군</v>
          </cell>
          <cell r="T40">
            <v>7240</v>
          </cell>
          <cell r="Y40">
            <v>200.1</v>
          </cell>
          <cell r="Z40">
            <v>0</v>
          </cell>
          <cell r="AA40">
            <v>0</v>
          </cell>
          <cell r="AB40">
            <v>0</v>
          </cell>
          <cell r="AE40">
            <v>30</v>
          </cell>
          <cell r="AF40" t="str">
            <v>-</v>
          </cell>
          <cell r="AG40">
            <v>5</v>
          </cell>
          <cell r="AH40" t="str">
            <v>○</v>
          </cell>
          <cell r="AI40">
            <v>4</v>
          </cell>
          <cell r="AJ40" t="str">
            <v>-</v>
          </cell>
          <cell r="AK40">
            <v>4</v>
          </cell>
          <cell r="AL40" t="str">
            <v>-</v>
          </cell>
          <cell r="AM40">
            <v>21</v>
          </cell>
          <cell r="AN40" t="str">
            <v>-</v>
          </cell>
        </row>
        <row r="41">
          <cell r="A41" t="str">
            <v>-</v>
          </cell>
          <cell r="B41" t="str">
            <v>사6</v>
          </cell>
          <cell r="C41" t="str">
            <v>-</v>
          </cell>
          <cell r="D41" t="str">
            <v>-</v>
          </cell>
          <cell r="E41" t="str">
            <v>-</v>
          </cell>
          <cell r="F41">
            <v>36</v>
          </cell>
          <cell r="G41" t="str">
            <v>부구리</v>
          </cell>
          <cell r="H41" t="str">
            <v>408</v>
          </cell>
          <cell r="I41" t="str">
            <v>천</v>
          </cell>
          <cell r="J41">
            <v>3073</v>
          </cell>
          <cell r="K41">
            <v>0</v>
          </cell>
          <cell r="L41">
            <v>480</v>
          </cell>
          <cell r="M41">
            <v>0</v>
          </cell>
          <cell r="N41">
            <v>0</v>
          </cell>
          <cell r="O41">
            <v>0</v>
          </cell>
          <cell r="P41" t="str">
            <v>울진군</v>
          </cell>
          <cell r="T41">
            <v>9300</v>
          </cell>
          <cell r="Y41">
            <v>480.1</v>
          </cell>
          <cell r="Z41">
            <v>0</v>
          </cell>
          <cell r="AA41">
            <v>0</v>
          </cell>
          <cell r="AB41">
            <v>0</v>
          </cell>
          <cell r="AE41">
            <v>30</v>
          </cell>
          <cell r="AF41" t="str">
            <v>-</v>
          </cell>
          <cell r="AG41">
            <v>6</v>
          </cell>
          <cell r="AH41" t="str">
            <v>○</v>
          </cell>
          <cell r="AI41">
            <v>4</v>
          </cell>
          <cell r="AJ41" t="str">
            <v>-</v>
          </cell>
          <cell r="AK41">
            <v>4</v>
          </cell>
          <cell r="AL41" t="str">
            <v>-</v>
          </cell>
          <cell r="AM41">
            <v>21</v>
          </cell>
          <cell r="AN41" t="str">
            <v>-</v>
          </cell>
        </row>
        <row r="42">
          <cell r="A42" t="str">
            <v>수31</v>
          </cell>
          <cell r="B42" t="str">
            <v>-</v>
          </cell>
          <cell r="C42" t="str">
            <v>-</v>
          </cell>
          <cell r="D42" t="str">
            <v>-</v>
          </cell>
          <cell r="E42" t="str">
            <v>-</v>
          </cell>
          <cell r="F42">
            <v>37</v>
          </cell>
          <cell r="G42" t="str">
            <v>부구리</v>
          </cell>
          <cell r="H42" t="str">
            <v>712-4</v>
          </cell>
          <cell r="I42" t="str">
            <v>답</v>
          </cell>
          <cell r="J42">
            <v>1944</v>
          </cell>
          <cell r="K42">
            <v>14</v>
          </cell>
          <cell r="L42">
            <v>0</v>
          </cell>
          <cell r="M42">
            <v>0</v>
          </cell>
          <cell r="N42">
            <v>0</v>
          </cell>
          <cell r="O42">
            <v>605</v>
          </cell>
          <cell r="P42" t="str">
            <v>이희순</v>
          </cell>
          <cell r="T42">
            <v>2700</v>
          </cell>
          <cell r="W42">
            <v>13.5</v>
          </cell>
          <cell r="X42">
            <v>0</v>
          </cell>
          <cell r="AA42">
            <v>0</v>
          </cell>
          <cell r="AB42">
            <v>0</v>
          </cell>
          <cell r="AE42">
            <v>31</v>
          </cell>
          <cell r="AF42" t="str">
            <v>○</v>
          </cell>
          <cell r="AG42">
            <v>6</v>
          </cell>
          <cell r="AH42" t="str">
            <v>-</v>
          </cell>
          <cell r="AI42">
            <v>4</v>
          </cell>
          <cell r="AJ42" t="str">
            <v>-</v>
          </cell>
          <cell r="AK42">
            <v>4</v>
          </cell>
          <cell r="AL42" t="str">
            <v>-</v>
          </cell>
          <cell r="AM42">
            <v>21</v>
          </cell>
          <cell r="AN42" t="str">
            <v>-</v>
          </cell>
        </row>
        <row r="43">
          <cell r="A43" t="str">
            <v>수32</v>
          </cell>
          <cell r="B43" t="str">
            <v>-</v>
          </cell>
          <cell r="C43" t="str">
            <v>-</v>
          </cell>
          <cell r="D43" t="str">
            <v>-</v>
          </cell>
          <cell r="E43" t="str">
            <v>이22</v>
          </cell>
          <cell r="F43">
            <v>38</v>
          </cell>
          <cell r="G43" t="str">
            <v>부구리</v>
          </cell>
          <cell r="H43" t="str">
            <v>712-5</v>
          </cell>
          <cell r="I43" t="str">
            <v>답</v>
          </cell>
          <cell r="J43">
            <v>1990</v>
          </cell>
          <cell r="K43">
            <v>1980</v>
          </cell>
          <cell r="L43">
            <v>0</v>
          </cell>
          <cell r="M43">
            <v>0</v>
          </cell>
          <cell r="N43">
            <v>55</v>
          </cell>
          <cell r="O43">
            <v>590</v>
          </cell>
          <cell r="P43" t="str">
            <v>장종규</v>
          </cell>
          <cell r="T43">
            <v>5160</v>
          </cell>
          <cell r="W43">
            <v>1979.5</v>
          </cell>
          <cell r="X43">
            <v>0</v>
          </cell>
          <cell r="AA43">
            <v>0</v>
          </cell>
          <cell r="AB43">
            <v>0</v>
          </cell>
          <cell r="AC43">
            <v>54.9</v>
          </cell>
          <cell r="AD43">
            <v>0</v>
          </cell>
          <cell r="AE43">
            <v>32</v>
          </cell>
          <cell r="AF43" t="str">
            <v>○</v>
          </cell>
          <cell r="AG43">
            <v>6</v>
          </cell>
          <cell r="AH43" t="str">
            <v>-</v>
          </cell>
          <cell r="AI43">
            <v>4</v>
          </cell>
          <cell r="AJ43" t="str">
            <v>-</v>
          </cell>
          <cell r="AK43">
            <v>4</v>
          </cell>
          <cell r="AL43" t="str">
            <v>-</v>
          </cell>
          <cell r="AM43">
            <v>22</v>
          </cell>
          <cell r="AN43" t="str">
            <v>○</v>
          </cell>
        </row>
        <row r="44">
          <cell r="A44" t="str">
            <v>수33</v>
          </cell>
          <cell r="B44" t="str">
            <v>-</v>
          </cell>
          <cell r="C44" t="str">
            <v>전5</v>
          </cell>
          <cell r="D44" t="str">
            <v>-</v>
          </cell>
          <cell r="E44" t="str">
            <v>이23</v>
          </cell>
          <cell r="F44">
            <v>39</v>
          </cell>
          <cell r="G44" t="str">
            <v>부구리</v>
          </cell>
          <cell r="H44" t="str">
            <v>713</v>
          </cell>
          <cell r="I44" t="str">
            <v>답</v>
          </cell>
          <cell r="J44">
            <v>2026</v>
          </cell>
          <cell r="K44">
            <v>2026</v>
          </cell>
          <cell r="L44">
            <v>0</v>
          </cell>
          <cell r="M44">
            <v>0</v>
          </cell>
          <cell r="N44">
            <v>241</v>
          </cell>
          <cell r="O44">
            <v>596</v>
          </cell>
          <cell r="P44" t="str">
            <v>김광수</v>
          </cell>
          <cell r="Q44" t="str">
            <v>근저당권</v>
          </cell>
          <cell r="R44" t="str">
            <v>남양주 퇴계원 퇴계원리 110-10 백합상기 비-201호</v>
          </cell>
          <cell r="S44" t="str">
            <v>김길수</v>
          </cell>
          <cell r="T44">
            <v>5160</v>
          </cell>
          <cell r="W44">
            <v>2042.3</v>
          </cell>
          <cell r="X44" t="str">
            <v>공</v>
          </cell>
          <cell r="AA44">
            <v>0</v>
          </cell>
          <cell r="AB44">
            <v>0</v>
          </cell>
          <cell r="AC44">
            <v>240.8</v>
          </cell>
          <cell r="AD44">
            <v>0</v>
          </cell>
          <cell r="AE44">
            <v>33</v>
          </cell>
          <cell r="AF44" t="str">
            <v>○</v>
          </cell>
          <cell r="AG44">
            <v>6</v>
          </cell>
          <cell r="AH44" t="str">
            <v>-</v>
          </cell>
          <cell r="AI44">
            <v>5</v>
          </cell>
          <cell r="AJ44" t="str">
            <v>○</v>
          </cell>
          <cell r="AK44">
            <v>4</v>
          </cell>
          <cell r="AL44" t="str">
            <v>-</v>
          </cell>
          <cell r="AM44">
            <v>23</v>
          </cell>
          <cell r="AN44" t="str">
            <v>○</v>
          </cell>
        </row>
        <row r="45">
          <cell r="A45" t="str">
            <v>수34</v>
          </cell>
          <cell r="B45" t="str">
            <v>-</v>
          </cell>
          <cell r="C45" t="str">
            <v>-</v>
          </cell>
          <cell r="D45" t="str">
            <v>귀5</v>
          </cell>
          <cell r="E45" t="str">
            <v>이24</v>
          </cell>
          <cell r="F45">
            <v>40</v>
          </cell>
          <cell r="G45" t="str">
            <v>부구리</v>
          </cell>
          <cell r="H45" t="str">
            <v>713-1</v>
          </cell>
          <cell r="I45" t="str">
            <v>구</v>
          </cell>
          <cell r="J45">
            <v>4132</v>
          </cell>
          <cell r="K45">
            <v>1225</v>
          </cell>
          <cell r="L45">
            <v>0</v>
          </cell>
          <cell r="M45">
            <v>1012</v>
          </cell>
          <cell r="N45">
            <v>213</v>
          </cell>
          <cell r="O45" t="str">
            <v>농림부</v>
          </cell>
          <cell r="P45" t="str">
            <v>국</v>
          </cell>
          <cell r="T45">
            <v>5160</v>
          </cell>
          <cell r="W45">
            <v>1225.2</v>
          </cell>
          <cell r="X45">
            <v>0</v>
          </cell>
          <cell r="AA45">
            <v>1012.1</v>
          </cell>
          <cell r="AB45">
            <v>0</v>
          </cell>
          <cell r="AC45">
            <v>213.1</v>
          </cell>
          <cell r="AD45">
            <v>0</v>
          </cell>
          <cell r="AE45">
            <v>34</v>
          </cell>
          <cell r="AF45" t="str">
            <v>○</v>
          </cell>
          <cell r="AG45">
            <v>6</v>
          </cell>
          <cell r="AH45" t="str">
            <v>-</v>
          </cell>
          <cell r="AI45">
            <v>5</v>
          </cell>
          <cell r="AJ45" t="str">
            <v>-</v>
          </cell>
          <cell r="AK45">
            <v>5</v>
          </cell>
          <cell r="AL45" t="str">
            <v>○</v>
          </cell>
          <cell r="AM45">
            <v>24</v>
          </cell>
          <cell r="AN45" t="str">
            <v>○</v>
          </cell>
        </row>
        <row r="46">
          <cell r="A46" t="str">
            <v>수35</v>
          </cell>
          <cell r="B46" t="str">
            <v>-</v>
          </cell>
          <cell r="C46" t="str">
            <v>-</v>
          </cell>
          <cell r="D46" t="str">
            <v>-</v>
          </cell>
          <cell r="E46" t="str">
            <v>-</v>
          </cell>
          <cell r="F46">
            <v>41</v>
          </cell>
          <cell r="G46" t="str">
            <v>부구리</v>
          </cell>
          <cell r="H46" t="str">
            <v>714</v>
          </cell>
          <cell r="I46" t="str">
            <v>전</v>
          </cell>
          <cell r="J46">
            <v>228</v>
          </cell>
          <cell r="K46">
            <v>197</v>
          </cell>
          <cell r="L46">
            <v>0</v>
          </cell>
          <cell r="M46">
            <v>0</v>
          </cell>
          <cell r="N46">
            <v>0</v>
          </cell>
          <cell r="O46" t="str">
            <v>나곡리 76-3</v>
          </cell>
          <cell r="P46" t="str">
            <v>이희봉</v>
          </cell>
          <cell r="Q46" t="str">
            <v>근저당권</v>
          </cell>
          <cell r="R46" t="str">
            <v>부구리 146-15</v>
          </cell>
          <cell r="S46" t="str">
            <v>북면농업협동조합</v>
          </cell>
          <cell r="T46">
            <v>2700</v>
          </cell>
          <cell r="W46">
            <v>196.7</v>
          </cell>
          <cell r="X46">
            <v>0</v>
          </cell>
          <cell r="AA46">
            <v>0</v>
          </cell>
          <cell r="AB46">
            <v>0</v>
          </cell>
          <cell r="AE46">
            <v>35</v>
          </cell>
          <cell r="AF46" t="str">
            <v>○</v>
          </cell>
          <cell r="AG46">
            <v>6</v>
          </cell>
          <cell r="AH46" t="str">
            <v>-</v>
          </cell>
          <cell r="AI46">
            <v>5</v>
          </cell>
          <cell r="AJ46" t="str">
            <v>-</v>
          </cell>
          <cell r="AK46">
            <v>5</v>
          </cell>
          <cell r="AL46" t="str">
            <v>-</v>
          </cell>
          <cell r="AM46">
            <v>24</v>
          </cell>
          <cell r="AN46" t="str">
            <v>-</v>
          </cell>
        </row>
        <row r="47">
          <cell r="A47" t="str">
            <v>수36</v>
          </cell>
          <cell r="B47" t="str">
            <v>-</v>
          </cell>
          <cell r="C47" t="str">
            <v>-</v>
          </cell>
          <cell r="D47" t="str">
            <v>-</v>
          </cell>
          <cell r="E47" t="str">
            <v>-</v>
          </cell>
          <cell r="F47">
            <v>42</v>
          </cell>
          <cell r="G47" t="str">
            <v>부구리</v>
          </cell>
          <cell r="H47" t="str">
            <v>715</v>
          </cell>
          <cell r="I47" t="str">
            <v>전</v>
          </cell>
          <cell r="J47">
            <v>836</v>
          </cell>
          <cell r="K47">
            <v>301</v>
          </cell>
          <cell r="L47">
            <v>0</v>
          </cell>
          <cell r="M47">
            <v>0</v>
          </cell>
          <cell r="N47">
            <v>0</v>
          </cell>
          <cell r="O47" t="str">
            <v>나곡리 76-3</v>
          </cell>
          <cell r="P47" t="str">
            <v>이희봉</v>
          </cell>
          <cell r="Q47" t="str">
            <v>근저당권</v>
          </cell>
          <cell r="R47" t="str">
            <v>부구리 146-15</v>
          </cell>
          <cell r="S47" t="str">
            <v>북면농업협동조합</v>
          </cell>
          <cell r="T47">
            <v>2700</v>
          </cell>
          <cell r="W47">
            <v>301.2</v>
          </cell>
          <cell r="X47">
            <v>0</v>
          </cell>
          <cell r="AA47">
            <v>0</v>
          </cell>
          <cell r="AB47">
            <v>0</v>
          </cell>
          <cell r="AE47">
            <v>36</v>
          </cell>
          <cell r="AF47" t="str">
            <v>○</v>
          </cell>
          <cell r="AG47">
            <v>6</v>
          </cell>
          <cell r="AH47" t="str">
            <v>-</v>
          </cell>
          <cell r="AI47">
            <v>5</v>
          </cell>
          <cell r="AJ47" t="str">
            <v>-</v>
          </cell>
          <cell r="AK47">
            <v>5</v>
          </cell>
          <cell r="AL47" t="str">
            <v>-</v>
          </cell>
          <cell r="AM47">
            <v>24</v>
          </cell>
          <cell r="AN47" t="str">
            <v>-</v>
          </cell>
        </row>
        <row r="48">
          <cell r="A48" t="str">
            <v>수37</v>
          </cell>
          <cell r="B48" t="str">
            <v>-</v>
          </cell>
          <cell r="C48" t="str">
            <v>-</v>
          </cell>
          <cell r="D48" t="str">
            <v>-</v>
          </cell>
          <cell r="E48" t="str">
            <v>-</v>
          </cell>
          <cell r="F48">
            <v>43</v>
          </cell>
          <cell r="G48" t="str">
            <v>부구리</v>
          </cell>
          <cell r="H48" t="str">
            <v>716</v>
          </cell>
          <cell r="I48" t="str">
            <v>답</v>
          </cell>
          <cell r="J48">
            <v>1226</v>
          </cell>
          <cell r="K48">
            <v>360</v>
          </cell>
          <cell r="L48">
            <v>0</v>
          </cell>
          <cell r="M48">
            <v>0</v>
          </cell>
          <cell r="N48">
            <v>0</v>
          </cell>
          <cell r="O48" t="str">
            <v>서울 노원구 상계동 647 주공아파트 1215동803호</v>
          </cell>
          <cell r="P48" t="str">
            <v>강병한</v>
          </cell>
          <cell r="T48">
            <v>5160</v>
          </cell>
          <cell r="W48">
            <v>360.2</v>
          </cell>
          <cell r="X48">
            <v>0</v>
          </cell>
          <cell r="AA48">
            <v>0</v>
          </cell>
          <cell r="AB48">
            <v>0</v>
          </cell>
          <cell r="AE48">
            <v>37</v>
          </cell>
          <cell r="AF48" t="str">
            <v>○</v>
          </cell>
          <cell r="AG48">
            <v>6</v>
          </cell>
          <cell r="AH48" t="str">
            <v>-</v>
          </cell>
          <cell r="AI48">
            <v>5</v>
          </cell>
          <cell r="AJ48" t="str">
            <v>-</v>
          </cell>
          <cell r="AK48">
            <v>5</v>
          </cell>
          <cell r="AL48" t="str">
            <v>-</v>
          </cell>
          <cell r="AM48">
            <v>24</v>
          </cell>
          <cell r="AN48" t="str">
            <v>-</v>
          </cell>
        </row>
        <row r="49">
          <cell r="A49" t="str">
            <v>수38</v>
          </cell>
          <cell r="B49" t="str">
            <v>-</v>
          </cell>
          <cell r="C49" t="str">
            <v>-</v>
          </cell>
          <cell r="D49" t="str">
            <v>-</v>
          </cell>
          <cell r="E49" t="str">
            <v>-</v>
          </cell>
          <cell r="F49">
            <v>44</v>
          </cell>
          <cell r="G49" t="str">
            <v>부구리</v>
          </cell>
          <cell r="H49" t="str">
            <v>717</v>
          </cell>
          <cell r="I49" t="str">
            <v>전</v>
          </cell>
          <cell r="J49">
            <v>3567</v>
          </cell>
          <cell r="K49">
            <v>198</v>
          </cell>
          <cell r="L49">
            <v>0</v>
          </cell>
          <cell r="M49">
            <v>0</v>
          </cell>
          <cell r="N49">
            <v>0</v>
          </cell>
          <cell r="O49" t="str">
            <v>서울 노원구 상계동 647 주공아파트 1215동803호</v>
          </cell>
          <cell r="P49" t="str">
            <v>강병한</v>
          </cell>
          <cell r="T49">
            <v>2700</v>
          </cell>
          <cell r="W49">
            <v>198.3</v>
          </cell>
          <cell r="X49">
            <v>0</v>
          </cell>
          <cell r="AA49">
            <v>0</v>
          </cell>
          <cell r="AB49">
            <v>0</v>
          </cell>
          <cell r="AE49">
            <v>38</v>
          </cell>
          <cell r="AF49" t="str">
            <v>○</v>
          </cell>
          <cell r="AG49">
            <v>6</v>
          </cell>
          <cell r="AH49" t="str">
            <v>-</v>
          </cell>
          <cell r="AI49">
            <v>5</v>
          </cell>
          <cell r="AJ49" t="str">
            <v>-</v>
          </cell>
          <cell r="AK49">
            <v>5</v>
          </cell>
          <cell r="AL49" t="str">
            <v>-</v>
          </cell>
          <cell r="AM49">
            <v>24</v>
          </cell>
          <cell r="AN49" t="str">
            <v>-</v>
          </cell>
        </row>
        <row r="50">
          <cell r="W50">
            <v>34025.699999999997</v>
          </cell>
          <cell r="Y50">
            <v>2431.1999999999998</v>
          </cell>
        </row>
      </sheetData>
      <sheetData sheetId="2" refreshError="1">
        <row r="1">
          <cell r="F1" t="str">
            <v>경상북도 울진군 북면</v>
          </cell>
        </row>
        <row r="2">
          <cell r="A2" t="str">
            <v>index01</v>
          </cell>
          <cell r="B2" t="str">
            <v>index02</v>
          </cell>
          <cell r="C2" t="str">
            <v>index03</v>
          </cell>
          <cell r="D2" t="str">
            <v>index04</v>
          </cell>
          <cell r="E2" t="str">
            <v>index05</v>
          </cell>
          <cell r="F2" t="str">
            <v>일련번호</v>
          </cell>
          <cell r="G2" t="str">
            <v>소재지</v>
          </cell>
          <cell r="H2" t="str">
            <v>지번</v>
          </cell>
          <cell r="I2" t="str">
            <v>지목</v>
          </cell>
          <cell r="J2" t="str">
            <v>면적</v>
          </cell>
          <cell r="O2" t="str">
            <v>소유자</v>
          </cell>
          <cell r="Q2" t="str">
            <v>소유권이외의 권리</v>
          </cell>
          <cell r="T2" t="str">
            <v>공지시가</v>
          </cell>
          <cell r="U2" t="str">
            <v>용지비</v>
          </cell>
          <cell r="V2" t="str">
            <v>비고</v>
          </cell>
          <cell r="W2" t="str">
            <v>실 편입면적</v>
          </cell>
        </row>
        <row r="3">
          <cell r="J3" t="str">
            <v>공  부</v>
          </cell>
          <cell r="K3" t="str">
            <v>편입면적</v>
          </cell>
          <cell r="W3" t="str">
            <v>수용</v>
          </cell>
          <cell r="Y3" t="str">
            <v>사용</v>
          </cell>
          <cell r="AA3" t="str">
            <v>무상귀속관련</v>
          </cell>
          <cell r="AE3" t="str">
            <v>수용</v>
          </cell>
          <cell r="AG3" t="str">
            <v>사용</v>
          </cell>
          <cell r="AI3" t="str">
            <v>전필지</v>
          </cell>
          <cell r="AK3" t="str">
            <v>귀속</v>
          </cell>
          <cell r="AM3" t="str">
            <v>이관</v>
          </cell>
        </row>
        <row r="4">
          <cell r="K4" t="str">
            <v>수용</v>
          </cell>
          <cell r="L4" t="str">
            <v>사용</v>
          </cell>
          <cell r="M4" t="str">
            <v>무상귀속관련</v>
          </cell>
          <cell r="O4" t="str">
            <v>주  소</v>
          </cell>
          <cell r="P4" t="str">
            <v>성  명</v>
          </cell>
          <cell r="Q4" t="str">
            <v>종  류</v>
          </cell>
          <cell r="R4" t="str">
            <v>주  소</v>
          </cell>
          <cell r="S4" t="str">
            <v>성   명</v>
          </cell>
          <cell r="U4" t="str">
            <v>(공지시가*1.766배)</v>
          </cell>
          <cell r="AA4" t="str">
            <v>대체귀속</v>
          </cell>
          <cell r="AC4" t="str">
            <v>대체이관</v>
          </cell>
        </row>
        <row r="5">
          <cell r="M5" t="str">
            <v>대체귀속</v>
          </cell>
          <cell r="N5" t="str">
            <v>대체이관</v>
          </cell>
          <cell r="W5" t="str">
            <v>실편입</v>
          </cell>
          <cell r="X5" t="str">
            <v>공부</v>
          </cell>
          <cell r="Y5" t="str">
            <v>실편입</v>
          </cell>
          <cell r="Z5" t="str">
            <v>공부</v>
          </cell>
          <cell r="AA5" t="str">
            <v>실편입</v>
          </cell>
          <cell r="AB5" t="str">
            <v>공부</v>
          </cell>
          <cell r="AC5" t="str">
            <v>실편입</v>
          </cell>
          <cell r="AD5" t="str">
            <v>공부</v>
          </cell>
        </row>
        <row r="6">
          <cell r="A6" t="str">
            <v>수1</v>
          </cell>
          <cell r="B6" t="str">
            <v>-</v>
          </cell>
          <cell r="C6" t="str">
            <v>-</v>
          </cell>
          <cell r="D6" t="str">
            <v>-</v>
          </cell>
          <cell r="E6" t="str">
            <v>-</v>
          </cell>
          <cell r="F6">
            <v>1</v>
          </cell>
          <cell r="G6" t="str">
            <v>나곡리</v>
          </cell>
          <cell r="H6" t="str">
            <v>산26</v>
          </cell>
          <cell r="I6" t="str">
            <v>임</v>
          </cell>
          <cell r="J6">
            <v>264496</v>
          </cell>
          <cell r="K6">
            <v>5898</v>
          </cell>
          <cell r="L6">
            <v>0</v>
          </cell>
          <cell r="M6">
            <v>0</v>
          </cell>
          <cell r="N6">
            <v>0</v>
          </cell>
          <cell r="O6" t="str">
            <v>서울 강남구 대치동 670 주공고층아파트 306-602</v>
          </cell>
          <cell r="P6" t="str">
            <v>황휘 외2인</v>
          </cell>
          <cell r="T6">
            <v>192</v>
          </cell>
          <cell r="W6">
            <v>5897.9</v>
          </cell>
          <cell r="X6">
            <v>0</v>
          </cell>
          <cell r="AA6">
            <v>0</v>
          </cell>
          <cell r="AB6">
            <v>0</v>
          </cell>
          <cell r="AE6">
            <v>1</v>
          </cell>
          <cell r="AF6" t="str">
            <v>○</v>
          </cell>
          <cell r="AG6">
            <v>0</v>
          </cell>
          <cell r="AH6" t="str">
            <v>-</v>
          </cell>
          <cell r="AI6">
            <v>0</v>
          </cell>
          <cell r="AJ6" t="str">
            <v>-</v>
          </cell>
          <cell r="AK6">
            <v>0</v>
          </cell>
          <cell r="AL6" t="str">
            <v>-</v>
          </cell>
          <cell r="AM6">
            <v>0</v>
          </cell>
          <cell r="AN6" t="str">
            <v>-</v>
          </cell>
        </row>
        <row r="7">
          <cell r="A7" t="str">
            <v>수2</v>
          </cell>
          <cell r="B7" t="str">
            <v>-</v>
          </cell>
          <cell r="C7" t="str">
            <v>-</v>
          </cell>
          <cell r="D7" t="str">
            <v>-</v>
          </cell>
          <cell r="E7" t="str">
            <v>-</v>
          </cell>
          <cell r="F7">
            <v>2</v>
          </cell>
          <cell r="G7" t="str">
            <v>나곡리</v>
          </cell>
          <cell r="H7" t="str">
            <v>산30</v>
          </cell>
          <cell r="I7" t="str">
            <v>임</v>
          </cell>
          <cell r="J7">
            <v>25785</v>
          </cell>
          <cell r="K7">
            <v>4914</v>
          </cell>
          <cell r="L7">
            <v>0</v>
          </cell>
          <cell r="M7">
            <v>0</v>
          </cell>
          <cell r="N7">
            <v>0</v>
          </cell>
          <cell r="O7" t="str">
            <v>대구 동구 지묘동 824 팔공3차보성타운 310-903</v>
          </cell>
          <cell r="P7" t="str">
            <v>박승찬</v>
          </cell>
          <cell r="T7">
            <v>262</v>
          </cell>
          <cell r="W7">
            <v>4914.3999999999996</v>
          </cell>
          <cell r="X7">
            <v>0</v>
          </cell>
          <cell r="AA7">
            <v>0</v>
          </cell>
          <cell r="AB7">
            <v>0</v>
          </cell>
          <cell r="AE7">
            <v>2</v>
          </cell>
          <cell r="AF7" t="str">
            <v>○</v>
          </cell>
          <cell r="AG7">
            <v>0</v>
          </cell>
          <cell r="AH7" t="str">
            <v>-</v>
          </cell>
          <cell r="AI7">
            <v>0</v>
          </cell>
          <cell r="AJ7" t="str">
            <v>-</v>
          </cell>
          <cell r="AK7">
            <v>0</v>
          </cell>
          <cell r="AL7" t="str">
            <v>-</v>
          </cell>
          <cell r="AM7">
            <v>0</v>
          </cell>
          <cell r="AN7" t="str">
            <v>-</v>
          </cell>
        </row>
        <row r="8">
          <cell r="A8" t="str">
            <v>수3</v>
          </cell>
          <cell r="B8" t="str">
            <v>사1</v>
          </cell>
          <cell r="C8" t="str">
            <v>-</v>
          </cell>
          <cell r="D8" t="str">
            <v>-</v>
          </cell>
          <cell r="E8" t="str">
            <v>-</v>
          </cell>
          <cell r="F8">
            <v>3</v>
          </cell>
          <cell r="G8" t="str">
            <v>나곡리</v>
          </cell>
          <cell r="H8" t="str">
            <v>산31-1</v>
          </cell>
          <cell r="I8" t="str">
            <v>임</v>
          </cell>
          <cell r="J8">
            <v>92741</v>
          </cell>
          <cell r="K8">
            <v>4014</v>
          </cell>
          <cell r="L8">
            <v>818</v>
          </cell>
          <cell r="M8">
            <v>0</v>
          </cell>
          <cell r="N8">
            <v>0</v>
          </cell>
          <cell r="O8" t="str">
            <v>서울 동대문구 휘경동 293-32</v>
          </cell>
          <cell r="P8" t="str">
            <v>방도원</v>
          </cell>
          <cell r="T8">
            <v>257</v>
          </cell>
          <cell r="W8">
            <v>4013.9</v>
          </cell>
          <cell r="X8">
            <v>0</v>
          </cell>
          <cell r="Y8">
            <v>818</v>
          </cell>
          <cell r="Z8">
            <v>0</v>
          </cell>
          <cell r="AA8">
            <v>0</v>
          </cell>
          <cell r="AB8">
            <v>0</v>
          </cell>
          <cell r="AE8">
            <v>3</v>
          </cell>
          <cell r="AF8" t="str">
            <v>○</v>
          </cell>
          <cell r="AG8">
            <v>1</v>
          </cell>
          <cell r="AH8" t="str">
            <v>○</v>
          </cell>
          <cell r="AI8">
            <v>0</v>
          </cell>
          <cell r="AJ8" t="str">
            <v>-</v>
          </cell>
          <cell r="AK8">
            <v>0</v>
          </cell>
          <cell r="AL8" t="str">
            <v>-</v>
          </cell>
          <cell r="AM8">
            <v>0</v>
          </cell>
          <cell r="AN8" t="str">
            <v>-</v>
          </cell>
        </row>
        <row r="9">
          <cell r="A9" t="str">
            <v>수4</v>
          </cell>
          <cell r="B9" t="str">
            <v>-</v>
          </cell>
          <cell r="C9" t="str">
            <v>-</v>
          </cell>
          <cell r="D9" t="str">
            <v>-</v>
          </cell>
          <cell r="E9" t="str">
            <v>-</v>
          </cell>
          <cell r="F9">
            <v>4</v>
          </cell>
          <cell r="G9" t="str">
            <v>나곡리</v>
          </cell>
          <cell r="H9" t="str">
            <v>산46</v>
          </cell>
          <cell r="I9" t="str">
            <v>임</v>
          </cell>
          <cell r="J9">
            <v>48099</v>
          </cell>
          <cell r="K9">
            <v>241</v>
          </cell>
          <cell r="L9">
            <v>0</v>
          </cell>
          <cell r="M9">
            <v>0</v>
          </cell>
          <cell r="N9">
            <v>0</v>
          </cell>
          <cell r="O9" t="str">
            <v>서울 동작구 상도제1동 105-62</v>
          </cell>
          <cell r="P9" t="str">
            <v>박태홍</v>
          </cell>
          <cell r="T9">
            <v>267</v>
          </cell>
          <cell r="W9">
            <v>241.2</v>
          </cell>
          <cell r="X9">
            <v>0</v>
          </cell>
          <cell r="AA9">
            <v>0</v>
          </cell>
          <cell r="AB9">
            <v>0</v>
          </cell>
          <cell r="AE9">
            <v>4</v>
          </cell>
          <cell r="AF9" t="str">
            <v>○</v>
          </cell>
          <cell r="AG9">
            <v>1</v>
          </cell>
          <cell r="AH9" t="str">
            <v>-</v>
          </cell>
          <cell r="AI9">
            <v>0</v>
          </cell>
          <cell r="AJ9" t="str">
            <v>-</v>
          </cell>
          <cell r="AK9">
            <v>0</v>
          </cell>
          <cell r="AL9" t="str">
            <v>-</v>
          </cell>
          <cell r="AM9">
            <v>0</v>
          </cell>
          <cell r="AN9" t="str">
            <v>-</v>
          </cell>
        </row>
        <row r="10">
          <cell r="A10" t="str">
            <v>수5</v>
          </cell>
          <cell r="B10" t="str">
            <v>-</v>
          </cell>
          <cell r="C10" t="str">
            <v>-</v>
          </cell>
          <cell r="D10" t="str">
            <v>-</v>
          </cell>
          <cell r="E10" t="str">
            <v>-</v>
          </cell>
          <cell r="F10">
            <v>5</v>
          </cell>
          <cell r="G10" t="str">
            <v>나곡리</v>
          </cell>
          <cell r="H10" t="str">
            <v>산47</v>
          </cell>
          <cell r="I10" t="str">
            <v>임</v>
          </cell>
          <cell r="J10">
            <v>98182</v>
          </cell>
          <cell r="K10">
            <v>1702</v>
          </cell>
          <cell r="L10">
            <v>0</v>
          </cell>
          <cell r="M10">
            <v>0</v>
          </cell>
          <cell r="N10">
            <v>0</v>
          </cell>
          <cell r="O10" t="str">
            <v>성남시 중원구 금광동 2611 경동빌라 3동102호</v>
          </cell>
          <cell r="P10" t="str">
            <v>서기덕</v>
          </cell>
          <cell r="T10">
            <v>257</v>
          </cell>
          <cell r="W10">
            <v>1702</v>
          </cell>
          <cell r="X10">
            <v>0</v>
          </cell>
          <cell r="AA10">
            <v>0</v>
          </cell>
          <cell r="AB10">
            <v>0</v>
          </cell>
          <cell r="AE10">
            <v>5</v>
          </cell>
          <cell r="AF10" t="str">
            <v>○</v>
          </cell>
          <cell r="AG10">
            <v>1</v>
          </cell>
          <cell r="AH10" t="str">
            <v>-</v>
          </cell>
          <cell r="AI10">
            <v>0</v>
          </cell>
          <cell r="AJ10" t="str">
            <v>-</v>
          </cell>
          <cell r="AK10">
            <v>0</v>
          </cell>
          <cell r="AL10" t="str">
            <v>-</v>
          </cell>
          <cell r="AM10">
            <v>0</v>
          </cell>
          <cell r="AN10" t="str">
            <v>-</v>
          </cell>
        </row>
        <row r="11">
          <cell r="A11" t="str">
            <v>수6</v>
          </cell>
          <cell r="B11" t="str">
            <v>-</v>
          </cell>
          <cell r="C11" t="str">
            <v>-</v>
          </cell>
          <cell r="D11" t="str">
            <v>-</v>
          </cell>
          <cell r="E11" t="str">
            <v>-</v>
          </cell>
          <cell r="F11">
            <v>6</v>
          </cell>
          <cell r="G11" t="str">
            <v>나곡리</v>
          </cell>
          <cell r="H11" t="str">
            <v>산50</v>
          </cell>
          <cell r="I11" t="str">
            <v>임</v>
          </cell>
          <cell r="J11">
            <v>49091</v>
          </cell>
          <cell r="K11">
            <v>2573</v>
          </cell>
          <cell r="L11">
            <v>0</v>
          </cell>
          <cell r="M11">
            <v>0</v>
          </cell>
          <cell r="N11">
            <v>0</v>
          </cell>
          <cell r="O11" t="str">
            <v>가평군 가평읍 하색리 407</v>
          </cell>
          <cell r="P11" t="str">
            <v>전금복 외2인</v>
          </cell>
          <cell r="T11">
            <v>267</v>
          </cell>
          <cell r="W11">
            <v>2573.3000000000002</v>
          </cell>
          <cell r="X11">
            <v>0</v>
          </cell>
          <cell r="AA11">
            <v>0</v>
          </cell>
          <cell r="AB11">
            <v>0</v>
          </cell>
          <cell r="AE11">
            <v>6</v>
          </cell>
          <cell r="AF11" t="str">
            <v>○</v>
          </cell>
          <cell r="AG11">
            <v>1</v>
          </cell>
          <cell r="AH11" t="str">
            <v>-</v>
          </cell>
          <cell r="AI11">
            <v>0</v>
          </cell>
          <cell r="AJ11" t="str">
            <v>-</v>
          </cell>
          <cell r="AK11">
            <v>0</v>
          </cell>
          <cell r="AL11" t="str">
            <v>-</v>
          </cell>
          <cell r="AM11">
            <v>0</v>
          </cell>
          <cell r="AN11" t="str">
            <v>-</v>
          </cell>
        </row>
        <row r="12">
          <cell r="A12" t="str">
            <v>수7</v>
          </cell>
          <cell r="B12" t="str">
            <v>-</v>
          </cell>
          <cell r="C12" t="str">
            <v>-</v>
          </cell>
          <cell r="D12" t="str">
            <v>-</v>
          </cell>
          <cell r="E12" t="str">
            <v>-</v>
          </cell>
          <cell r="F12">
            <v>7</v>
          </cell>
          <cell r="G12" t="str">
            <v>나곡리</v>
          </cell>
          <cell r="H12" t="str">
            <v>산50-1</v>
          </cell>
          <cell r="I12" t="str">
            <v>임</v>
          </cell>
          <cell r="J12">
            <v>99251</v>
          </cell>
          <cell r="K12">
            <v>644</v>
          </cell>
          <cell r="L12">
            <v>0</v>
          </cell>
          <cell r="M12">
            <v>0</v>
          </cell>
          <cell r="N12">
            <v>0</v>
          </cell>
          <cell r="O12" t="str">
            <v>941-2</v>
          </cell>
          <cell r="P12" t="str">
            <v>최규강</v>
          </cell>
          <cell r="T12">
            <v>264</v>
          </cell>
          <cell r="W12">
            <v>643.5</v>
          </cell>
          <cell r="X12">
            <v>0</v>
          </cell>
          <cell r="AA12">
            <v>0</v>
          </cell>
          <cell r="AB12">
            <v>0</v>
          </cell>
          <cell r="AE12">
            <v>7</v>
          </cell>
          <cell r="AF12" t="str">
            <v>○</v>
          </cell>
          <cell r="AG12">
            <v>1</v>
          </cell>
          <cell r="AH12" t="str">
            <v>-</v>
          </cell>
          <cell r="AI12">
            <v>0</v>
          </cell>
          <cell r="AJ12" t="str">
            <v>-</v>
          </cell>
          <cell r="AK12">
            <v>0</v>
          </cell>
          <cell r="AL12" t="str">
            <v>-</v>
          </cell>
          <cell r="AM12">
            <v>0</v>
          </cell>
          <cell r="AN12" t="str">
            <v>-</v>
          </cell>
        </row>
        <row r="13">
          <cell r="A13" t="str">
            <v>수8</v>
          </cell>
          <cell r="B13" t="str">
            <v>-</v>
          </cell>
          <cell r="C13" t="str">
            <v>-</v>
          </cell>
          <cell r="D13" t="str">
            <v>-</v>
          </cell>
          <cell r="E13" t="str">
            <v>이1</v>
          </cell>
          <cell r="F13">
            <v>8</v>
          </cell>
          <cell r="G13" t="str">
            <v>나곡리</v>
          </cell>
          <cell r="H13" t="str">
            <v>산52</v>
          </cell>
          <cell r="I13" t="str">
            <v>임</v>
          </cell>
          <cell r="J13">
            <v>47603</v>
          </cell>
          <cell r="K13">
            <v>7685</v>
          </cell>
          <cell r="L13">
            <v>0</v>
          </cell>
          <cell r="M13">
            <v>0</v>
          </cell>
          <cell r="N13">
            <v>219</v>
          </cell>
          <cell r="O13" t="str">
            <v>김포시 풍무동 740 장릉마을 111-702</v>
          </cell>
          <cell r="P13" t="str">
            <v>장소희 외3인</v>
          </cell>
          <cell r="T13">
            <v>267</v>
          </cell>
          <cell r="W13">
            <v>7685.3</v>
          </cell>
          <cell r="X13">
            <v>0</v>
          </cell>
          <cell r="AA13">
            <v>0</v>
          </cell>
          <cell r="AB13">
            <v>0</v>
          </cell>
          <cell r="AC13">
            <v>218.8</v>
          </cell>
          <cell r="AD13">
            <v>0</v>
          </cell>
          <cell r="AE13">
            <v>8</v>
          </cell>
          <cell r="AF13" t="str">
            <v>○</v>
          </cell>
          <cell r="AG13">
            <v>1</v>
          </cell>
          <cell r="AH13" t="str">
            <v>-</v>
          </cell>
          <cell r="AI13">
            <v>0</v>
          </cell>
          <cell r="AJ13" t="str">
            <v>-</v>
          </cell>
          <cell r="AK13">
            <v>0</v>
          </cell>
          <cell r="AL13" t="str">
            <v>-</v>
          </cell>
          <cell r="AM13">
            <v>1</v>
          </cell>
          <cell r="AN13" t="str">
            <v>○</v>
          </cell>
        </row>
        <row r="14">
          <cell r="A14" t="str">
            <v>수9</v>
          </cell>
          <cell r="B14" t="str">
            <v>-</v>
          </cell>
          <cell r="C14" t="str">
            <v>-</v>
          </cell>
          <cell r="D14" t="str">
            <v>-</v>
          </cell>
          <cell r="E14" t="str">
            <v>-</v>
          </cell>
          <cell r="F14">
            <v>9</v>
          </cell>
          <cell r="G14" t="str">
            <v>나곡리</v>
          </cell>
          <cell r="H14" t="str">
            <v>산54</v>
          </cell>
          <cell r="I14" t="str">
            <v>임</v>
          </cell>
          <cell r="J14">
            <v>77629</v>
          </cell>
          <cell r="K14">
            <v>269</v>
          </cell>
          <cell r="L14">
            <v>0</v>
          </cell>
          <cell r="M14">
            <v>0</v>
          </cell>
          <cell r="N14">
            <v>0</v>
          </cell>
          <cell r="O14" t="str">
            <v>부산 동구 범일동 838-90 한양1동 210호</v>
          </cell>
          <cell r="P14" t="str">
            <v>김광혁</v>
          </cell>
          <cell r="T14">
            <v>257</v>
          </cell>
          <cell r="W14">
            <v>269.3</v>
          </cell>
          <cell r="X14">
            <v>0</v>
          </cell>
          <cell r="AA14">
            <v>0</v>
          </cell>
          <cell r="AB14">
            <v>0</v>
          </cell>
          <cell r="AE14">
            <v>9</v>
          </cell>
          <cell r="AF14" t="str">
            <v>○</v>
          </cell>
          <cell r="AG14">
            <v>1</v>
          </cell>
          <cell r="AH14" t="str">
            <v>-</v>
          </cell>
          <cell r="AI14">
            <v>0</v>
          </cell>
          <cell r="AJ14" t="str">
            <v>-</v>
          </cell>
          <cell r="AK14">
            <v>0</v>
          </cell>
          <cell r="AL14" t="str">
            <v>-</v>
          </cell>
          <cell r="AM14">
            <v>1</v>
          </cell>
          <cell r="AN14" t="str">
            <v>-</v>
          </cell>
        </row>
        <row r="15">
          <cell r="A15" t="str">
            <v>수10</v>
          </cell>
          <cell r="B15" t="str">
            <v>-</v>
          </cell>
          <cell r="C15" t="str">
            <v>-</v>
          </cell>
          <cell r="D15" t="str">
            <v>-</v>
          </cell>
          <cell r="E15" t="str">
            <v>이2</v>
          </cell>
          <cell r="F15">
            <v>10</v>
          </cell>
          <cell r="G15" t="str">
            <v>나곡리</v>
          </cell>
          <cell r="H15" t="str">
            <v>산63</v>
          </cell>
          <cell r="I15" t="str">
            <v>임</v>
          </cell>
          <cell r="J15">
            <v>46062</v>
          </cell>
          <cell r="K15">
            <v>933</v>
          </cell>
          <cell r="L15">
            <v>0</v>
          </cell>
          <cell r="M15">
            <v>0</v>
          </cell>
          <cell r="N15">
            <v>82</v>
          </cell>
          <cell r="O15" t="str">
            <v>서울 강남 수서동 746 까치마을아파트 1005-405</v>
          </cell>
          <cell r="P15" t="str">
            <v>이경희</v>
          </cell>
          <cell r="Q15" t="str">
            <v>근저당권</v>
          </cell>
          <cell r="R15" t="str">
            <v>울진군 죽변면 죽변리 376-4</v>
          </cell>
          <cell r="S15" t="str">
            <v>죽변새마을금고</v>
          </cell>
          <cell r="T15">
            <v>402</v>
          </cell>
          <cell r="W15">
            <v>933</v>
          </cell>
          <cell r="X15">
            <v>0</v>
          </cell>
          <cell r="AA15">
            <v>0</v>
          </cell>
          <cell r="AB15">
            <v>0</v>
          </cell>
          <cell r="AC15">
            <v>82.1</v>
          </cell>
          <cell r="AD15">
            <v>0</v>
          </cell>
          <cell r="AE15">
            <v>10</v>
          </cell>
          <cell r="AF15" t="str">
            <v>○</v>
          </cell>
          <cell r="AG15">
            <v>1</v>
          </cell>
          <cell r="AH15" t="str">
            <v>-</v>
          </cell>
          <cell r="AI15">
            <v>0</v>
          </cell>
          <cell r="AJ15" t="str">
            <v>-</v>
          </cell>
          <cell r="AK15">
            <v>0</v>
          </cell>
          <cell r="AL15" t="str">
            <v>-</v>
          </cell>
          <cell r="AM15">
            <v>2</v>
          </cell>
          <cell r="AN15" t="str">
            <v>○</v>
          </cell>
        </row>
        <row r="16">
          <cell r="A16" t="str">
            <v>수11</v>
          </cell>
          <cell r="B16" t="str">
            <v>-</v>
          </cell>
          <cell r="C16" t="str">
            <v>-</v>
          </cell>
          <cell r="D16" t="str">
            <v>-</v>
          </cell>
          <cell r="E16" t="str">
            <v>이3</v>
          </cell>
          <cell r="F16">
            <v>11</v>
          </cell>
          <cell r="G16" t="str">
            <v>나곡리</v>
          </cell>
          <cell r="H16" t="str">
            <v>산64</v>
          </cell>
          <cell r="I16" t="str">
            <v>임</v>
          </cell>
          <cell r="J16">
            <v>27331</v>
          </cell>
          <cell r="K16">
            <v>5913</v>
          </cell>
          <cell r="L16">
            <v>0</v>
          </cell>
          <cell r="M16">
            <v>0</v>
          </cell>
          <cell r="N16">
            <v>1</v>
          </cell>
          <cell r="O16" t="str">
            <v>서울 성동구 자양동 605-25</v>
          </cell>
          <cell r="P16" t="str">
            <v>박종문</v>
          </cell>
          <cell r="Q16" t="str">
            <v>가압류,근저당권</v>
          </cell>
          <cell r="R16" t="str">
            <v>서울 마포 공덕동 254-5, 서울 중랑 상봉동 84-29</v>
          </cell>
          <cell r="S16" t="str">
            <v>신용보증기금, 김덕준</v>
          </cell>
          <cell r="T16">
            <v>407</v>
          </cell>
          <cell r="W16">
            <v>5913.1</v>
          </cell>
          <cell r="X16">
            <v>0</v>
          </cell>
          <cell r="AA16">
            <v>0</v>
          </cell>
          <cell r="AB16">
            <v>0</v>
          </cell>
          <cell r="AC16">
            <v>1</v>
          </cell>
          <cell r="AD16">
            <v>0</v>
          </cell>
          <cell r="AE16">
            <v>11</v>
          </cell>
          <cell r="AF16" t="str">
            <v>○</v>
          </cell>
          <cell r="AG16">
            <v>1</v>
          </cell>
          <cell r="AH16" t="str">
            <v>-</v>
          </cell>
          <cell r="AI16">
            <v>0</v>
          </cell>
          <cell r="AJ16" t="str">
            <v>-</v>
          </cell>
          <cell r="AK16">
            <v>0</v>
          </cell>
          <cell r="AL16" t="str">
            <v>-</v>
          </cell>
          <cell r="AM16">
            <v>3</v>
          </cell>
          <cell r="AN16" t="str">
            <v>○</v>
          </cell>
        </row>
        <row r="17">
          <cell r="A17" t="str">
            <v>수12</v>
          </cell>
          <cell r="B17" t="str">
            <v>-</v>
          </cell>
          <cell r="C17" t="str">
            <v>-</v>
          </cell>
          <cell r="D17" t="str">
            <v>-</v>
          </cell>
          <cell r="E17" t="str">
            <v>-</v>
          </cell>
          <cell r="F17">
            <v>12</v>
          </cell>
          <cell r="G17" t="str">
            <v>나곡리</v>
          </cell>
          <cell r="H17" t="str">
            <v>산64-2</v>
          </cell>
          <cell r="I17" t="str">
            <v>임</v>
          </cell>
          <cell r="J17">
            <v>2315</v>
          </cell>
          <cell r="K17">
            <v>380</v>
          </cell>
          <cell r="L17">
            <v>0</v>
          </cell>
          <cell r="M17">
            <v>0</v>
          </cell>
          <cell r="N17">
            <v>0</v>
          </cell>
          <cell r="P17" t="str">
            <v>울진군</v>
          </cell>
          <cell r="T17">
            <v>419</v>
          </cell>
          <cell r="W17">
            <v>380.4</v>
          </cell>
          <cell r="X17">
            <v>0</v>
          </cell>
          <cell r="AA17">
            <v>0</v>
          </cell>
          <cell r="AB17">
            <v>0</v>
          </cell>
          <cell r="AE17">
            <v>12</v>
          </cell>
          <cell r="AF17" t="str">
            <v>○</v>
          </cell>
          <cell r="AG17">
            <v>1</v>
          </cell>
          <cell r="AH17" t="str">
            <v>-</v>
          </cell>
          <cell r="AI17">
            <v>0</v>
          </cell>
          <cell r="AJ17" t="str">
            <v>-</v>
          </cell>
          <cell r="AK17">
            <v>0</v>
          </cell>
          <cell r="AL17" t="str">
            <v>-</v>
          </cell>
          <cell r="AM17">
            <v>3</v>
          </cell>
          <cell r="AN17" t="str">
            <v>-</v>
          </cell>
        </row>
        <row r="18">
          <cell r="A18" t="str">
            <v>수13</v>
          </cell>
          <cell r="B18" t="str">
            <v>-</v>
          </cell>
          <cell r="C18" t="str">
            <v>-</v>
          </cell>
          <cell r="D18" t="str">
            <v>-</v>
          </cell>
          <cell r="E18" t="str">
            <v>-</v>
          </cell>
          <cell r="F18">
            <v>13</v>
          </cell>
          <cell r="G18" t="str">
            <v>나곡리</v>
          </cell>
          <cell r="H18" t="str">
            <v>산64-3</v>
          </cell>
          <cell r="I18" t="str">
            <v>임</v>
          </cell>
          <cell r="J18">
            <v>515</v>
          </cell>
          <cell r="K18">
            <v>47</v>
          </cell>
          <cell r="L18">
            <v>0</v>
          </cell>
          <cell r="M18">
            <v>0</v>
          </cell>
          <cell r="N18">
            <v>0</v>
          </cell>
          <cell r="P18" t="str">
            <v>울진군</v>
          </cell>
          <cell r="T18">
            <v>407</v>
          </cell>
          <cell r="W18">
            <v>46.5</v>
          </cell>
          <cell r="X18">
            <v>0</v>
          </cell>
          <cell r="AA18">
            <v>0</v>
          </cell>
          <cell r="AB18">
            <v>0</v>
          </cell>
          <cell r="AE18">
            <v>13</v>
          </cell>
          <cell r="AF18" t="str">
            <v>○</v>
          </cell>
          <cell r="AG18">
            <v>1</v>
          </cell>
          <cell r="AH18" t="str">
            <v>-</v>
          </cell>
          <cell r="AI18">
            <v>0</v>
          </cell>
          <cell r="AJ18" t="str">
            <v>-</v>
          </cell>
          <cell r="AK18">
            <v>0</v>
          </cell>
          <cell r="AL18" t="str">
            <v>-</v>
          </cell>
          <cell r="AM18">
            <v>3</v>
          </cell>
          <cell r="AN18" t="str">
            <v>-</v>
          </cell>
        </row>
        <row r="19">
          <cell r="A19" t="str">
            <v>-</v>
          </cell>
          <cell r="B19" t="str">
            <v>사2</v>
          </cell>
          <cell r="C19" t="str">
            <v>-</v>
          </cell>
          <cell r="D19" t="str">
            <v>-</v>
          </cell>
          <cell r="E19" t="str">
            <v>-</v>
          </cell>
          <cell r="F19">
            <v>14</v>
          </cell>
          <cell r="G19" t="str">
            <v>나곡리</v>
          </cell>
          <cell r="H19" t="str">
            <v>산89</v>
          </cell>
          <cell r="I19" t="str">
            <v>임</v>
          </cell>
          <cell r="J19">
            <v>46265</v>
          </cell>
          <cell r="K19">
            <v>0</v>
          </cell>
          <cell r="L19">
            <v>97</v>
          </cell>
          <cell r="M19">
            <v>0</v>
          </cell>
          <cell r="N19">
            <v>0</v>
          </cell>
          <cell r="O19" t="str">
            <v>서울 마포 신공덕 173-39</v>
          </cell>
          <cell r="P19" t="str">
            <v>박종숙</v>
          </cell>
          <cell r="T19">
            <v>286</v>
          </cell>
          <cell r="Y19">
            <v>97.1</v>
          </cell>
          <cell r="Z19">
            <v>0</v>
          </cell>
          <cell r="AA19">
            <v>0</v>
          </cell>
          <cell r="AB19">
            <v>0</v>
          </cell>
          <cell r="AE19">
            <v>13</v>
          </cell>
          <cell r="AF19" t="str">
            <v>-</v>
          </cell>
          <cell r="AG19">
            <v>2</v>
          </cell>
          <cell r="AH19" t="str">
            <v>○</v>
          </cell>
          <cell r="AI19">
            <v>0</v>
          </cell>
          <cell r="AJ19" t="str">
            <v>-</v>
          </cell>
          <cell r="AK19">
            <v>0</v>
          </cell>
          <cell r="AL19" t="str">
            <v>-</v>
          </cell>
          <cell r="AM19">
            <v>3</v>
          </cell>
          <cell r="AN19" t="str">
            <v>-</v>
          </cell>
        </row>
        <row r="20">
          <cell r="A20" t="str">
            <v>수14</v>
          </cell>
          <cell r="B20" t="str">
            <v>-</v>
          </cell>
          <cell r="C20" t="str">
            <v>-</v>
          </cell>
          <cell r="D20" t="str">
            <v>-</v>
          </cell>
          <cell r="E20" t="str">
            <v>-</v>
          </cell>
          <cell r="F20">
            <v>15</v>
          </cell>
          <cell r="G20" t="str">
            <v>나곡리</v>
          </cell>
          <cell r="H20" t="str">
            <v>산89-2</v>
          </cell>
          <cell r="I20" t="str">
            <v>임</v>
          </cell>
          <cell r="J20">
            <v>36522</v>
          </cell>
          <cell r="K20">
            <v>3017</v>
          </cell>
          <cell r="L20">
            <v>0</v>
          </cell>
          <cell r="M20">
            <v>0</v>
          </cell>
          <cell r="N20">
            <v>0</v>
          </cell>
          <cell r="O20" t="str">
            <v>서울 강남 삼성 167</v>
          </cell>
          <cell r="P20" t="str">
            <v>한국수력원자력주식회사</v>
          </cell>
          <cell r="T20">
            <v>2700</v>
          </cell>
          <cell r="W20">
            <v>3017.4</v>
          </cell>
          <cell r="X20">
            <v>0</v>
          </cell>
          <cell r="AA20">
            <v>0</v>
          </cell>
          <cell r="AB20">
            <v>0</v>
          </cell>
          <cell r="AE20">
            <v>14</v>
          </cell>
          <cell r="AF20" t="str">
            <v>○</v>
          </cell>
          <cell r="AG20">
            <v>2</v>
          </cell>
          <cell r="AH20" t="str">
            <v>-</v>
          </cell>
          <cell r="AI20">
            <v>0</v>
          </cell>
          <cell r="AJ20" t="str">
            <v>-</v>
          </cell>
          <cell r="AK20">
            <v>0</v>
          </cell>
          <cell r="AL20" t="str">
            <v>-</v>
          </cell>
          <cell r="AM20">
            <v>3</v>
          </cell>
          <cell r="AN20" t="str">
            <v>-</v>
          </cell>
        </row>
        <row r="21">
          <cell r="A21" t="str">
            <v>수15</v>
          </cell>
          <cell r="B21" t="str">
            <v>사3</v>
          </cell>
          <cell r="C21" t="str">
            <v>-</v>
          </cell>
          <cell r="D21" t="str">
            <v>귀1</v>
          </cell>
          <cell r="E21" t="str">
            <v>-</v>
          </cell>
          <cell r="F21">
            <v>16</v>
          </cell>
          <cell r="G21" t="str">
            <v>나곡리</v>
          </cell>
          <cell r="H21" t="str">
            <v>산89-11</v>
          </cell>
          <cell r="I21" t="str">
            <v>임</v>
          </cell>
          <cell r="J21">
            <v>4775</v>
          </cell>
          <cell r="K21">
            <v>1333</v>
          </cell>
          <cell r="L21">
            <v>16</v>
          </cell>
          <cell r="M21">
            <v>1333</v>
          </cell>
          <cell r="N21">
            <v>0</v>
          </cell>
          <cell r="O21" t="str">
            <v>건교부</v>
          </cell>
          <cell r="P21" t="str">
            <v>국</v>
          </cell>
          <cell r="T21">
            <v>407</v>
          </cell>
          <cell r="W21">
            <v>1332.7</v>
          </cell>
          <cell r="X21">
            <v>0</v>
          </cell>
          <cell r="Y21">
            <v>15.6</v>
          </cell>
          <cell r="Z21">
            <v>0</v>
          </cell>
          <cell r="AA21">
            <v>1332.7</v>
          </cell>
          <cell r="AB21">
            <v>0</v>
          </cell>
          <cell r="AE21">
            <v>15</v>
          </cell>
          <cell r="AF21" t="str">
            <v>○</v>
          </cell>
          <cell r="AG21">
            <v>3</v>
          </cell>
          <cell r="AH21" t="str">
            <v>○</v>
          </cell>
          <cell r="AI21">
            <v>0</v>
          </cell>
          <cell r="AJ21" t="str">
            <v>-</v>
          </cell>
          <cell r="AK21">
            <v>1</v>
          </cell>
          <cell r="AL21" t="str">
            <v>○</v>
          </cell>
          <cell r="AM21">
            <v>3</v>
          </cell>
          <cell r="AN21" t="str">
            <v>-</v>
          </cell>
        </row>
        <row r="22">
          <cell r="A22" t="str">
            <v>수16</v>
          </cell>
          <cell r="B22" t="str">
            <v>-</v>
          </cell>
          <cell r="C22" t="str">
            <v>-</v>
          </cell>
          <cell r="D22" t="str">
            <v>귀2</v>
          </cell>
          <cell r="E22" t="str">
            <v>-</v>
          </cell>
          <cell r="F22">
            <v>17</v>
          </cell>
          <cell r="G22" t="str">
            <v>나곡리</v>
          </cell>
          <cell r="H22" t="str">
            <v>산99-1</v>
          </cell>
          <cell r="I22" t="str">
            <v>임</v>
          </cell>
          <cell r="J22">
            <v>1172</v>
          </cell>
          <cell r="K22">
            <v>148</v>
          </cell>
          <cell r="L22">
            <v>0</v>
          </cell>
          <cell r="M22">
            <v>148</v>
          </cell>
          <cell r="N22">
            <v>0</v>
          </cell>
          <cell r="O22" t="str">
            <v>건교부</v>
          </cell>
          <cell r="P22" t="str">
            <v>국</v>
          </cell>
          <cell r="T22">
            <v>407</v>
          </cell>
          <cell r="W22">
            <v>148.1</v>
          </cell>
          <cell r="X22">
            <v>0</v>
          </cell>
          <cell r="AA22">
            <v>148.1</v>
          </cell>
          <cell r="AB22">
            <v>0</v>
          </cell>
          <cell r="AE22">
            <v>16</v>
          </cell>
          <cell r="AF22" t="str">
            <v>○</v>
          </cell>
          <cell r="AG22">
            <v>3</v>
          </cell>
          <cell r="AH22" t="str">
            <v>-</v>
          </cell>
          <cell r="AI22">
            <v>0</v>
          </cell>
          <cell r="AJ22" t="str">
            <v>-</v>
          </cell>
          <cell r="AK22">
            <v>2</v>
          </cell>
          <cell r="AL22" t="str">
            <v>○</v>
          </cell>
          <cell r="AM22">
            <v>3</v>
          </cell>
          <cell r="AN22" t="str">
            <v>-</v>
          </cell>
        </row>
        <row r="23">
          <cell r="A23" t="str">
            <v>수17</v>
          </cell>
          <cell r="B23" t="str">
            <v>-</v>
          </cell>
          <cell r="C23" t="str">
            <v>-</v>
          </cell>
          <cell r="D23" t="str">
            <v>귀3</v>
          </cell>
          <cell r="E23" t="str">
            <v>이4</v>
          </cell>
          <cell r="F23">
            <v>18</v>
          </cell>
          <cell r="G23" t="str">
            <v>나곡리</v>
          </cell>
          <cell r="H23" t="str">
            <v>산100-2</v>
          </cell>
          <cell r="I23" t="str">
            <v>임</v>
          </cell>
          <cell r="J23">
            <v>7192</v>
          </cell>
          <cell r="K23">
            <v>683</v>
          </cell>
          <cell r="L23">
            <v>0</v>
          </cell>
          <cell r="M23">
            <v>602</v>
          </cell>
          <cell r="N23">
            <v>82</v>
          </cell>
          <cell r="O23" t="str">
            <v>건교부</v>
          </cell>
          <cell r="P23" t="str">
            <v>국</v>
          </cell>
          <cell r="T23">
            <v>407</v>
          </cell>
          <cell r="W23">
            <v>683.3</v>
          </cell>
          <cell r="X23">
            <v>0</v>
          </cell>
          <cell r="AA23">
            <v>601.79999999999995</v>
          </cell>
          <cell r="AB23">
            <v>0</v>
          </cell>
          <cell r="AC23">
            <v>81.5</v>
          </cell>
          <cell r="AD23">
            <v>0</v>
          </cell>
          <cell r="AE23">
            <v>17</v>
          </cell>
          <cell r="AF23" t="str">
            <v>○</v>
          </cell>
          <cell r="AG23">
            <v>3</v>
          </cell>
          <cell r="AH23" t="str">
            <v>-</v>
          </cell>
          <cell r="AI23">
            <v>0</v>
          </cell>
          <cell r="AJ23" t="str">
            <v>-</v>
          </cell>
          <cell r="AK23">
            <v>3</v>
          </cell>
          <cell r="AL23" t="str">
            <v>○</v>
          </cell>
          <cell r="AM23">
            <v>4</v>
          </cell>
          <cell r="AN23" t="str">
            <v>○</v>
          </cell>
        </row>
        <row r="24">
          <cell r="A24" t="str">
            <v>수18</v>
          </cell>
          <cell r="B24" t="str">
            <v>-</v>
          </cell>
          <cell r="C24" t="str">
            <v>-</v>
          </cell>
          <cell r="D24" t="str">
            <v>-</v>
          </cell>
          <cell r="E24" t="str">
            <v>이5</v>
          </cell>
          <cell r="F24">
            <v>19</v>
          </cell>
          <cell r="G24" t="str">
            <v>나곡리</v>
          </cell>
          <cell r="H24" t="str">
            <v>산100-3</v>
          </cell>
          <cell r="I24" t="str">
            <v>임</v>
          </cell>
          <cell r="J24">
            <v>7260</v>
          </cell>
          <cell r="K24">
            <v>1163</v>
          </cell>
          <cell r="L24">
            <v>0</v>
          </cell>
          <cell r="M24">
            <v>0</v>
          </cell>
          <cell r="N24">
            <v>110</v>
          </cell>
          <cell r="P24" t="str">
            <v>김산용득</v>
          </cell>
          <cell r="T24">
            <v>729</v>
          </cell>
          <cell r="W24">
            <v>1163.3</v>
          </cell>
          <cell r="X24">
            <v>0</v>
          </cell>
          <cell r="AA24">
            <v>0</v>
          </cell>
          <cell r="AB24">
            <v>0</v>
          </cell>
          <cell r="AC24">
            <v>109.5</v>
          </cell>
          <cell r="AD24">
            <v>0</v>
          </cell>
          <cell r="AE24">
            <v>18</v>
          </cell>
          <cell r="AF24" t="str">
            <v>○</v>
          </cell>
          <cell r="AG24">
            <v>3</v>
          </cell>
          <cell r="AH24" t="str">
            <v>-</v>
          </cell>
          <cell r="AI24">
            <v>0</v>
          </cell>
          <cell r="AJ24" t="str">
            <v>-</v>
          </cell>
          <cell r="AK24">
            <v>3</v>
          </cell>
          <cell r="AL24" t="str">
            <v>-</v>
          </cell>
          <cell r="AM24">
            <v>5</v>
          </cell>
          <cell r="AN24" t="str">
            <v>○</v>
          </cell>
        </row>
        <row r="25">
          <cell r="A25" t="str">
            <v>수19</v>
          </cell>
          <cell r="B25" t="str">
            <v>-</v>
          </cell>
          <cell r="C25" t="str">
            <v>-</v>
          </cell>
          <cell r="D25" t="str">
            <v>-</v>
          </cell>
          <cell r="E25" t="str">
            <v>-</v>
          </cell>
          <cell r="F25">
            <v>20</v>
          </cell>
          <cell r="G25" t="str">
            <v>나곡리</v>
          </cell>
          <cell r="H25" t="str">
            <v>산101</v>
          </cell>
          <cell r="I25" t="str">
            <v>임</v>
          </cell>
          <cell r="J25">
            <v>30857</v>
          </cell>
          <cell r="K25">
            <v>5993</v>
          </cell>
          <cell r="L25">
            <v>0</v>
          </cell>
          <cell r="M25">
            <v>0</v>
          </cell>
          <cell r="N25">
            <v>0</v>
          </cell>
          <cell r="O25">
            <v>439</v>
          </cell>
          <cell r="P25" t="str">
            <v>김감용</v>
          </cell>
          <cell r="T25">
            <v>722</v>
          </cell>
          <cell r="W25">
            <v>5993.2</v>
          </cell>
          <cell r="X25">
            <v>0</v>
          </cell>
          <cell r="AA25">
            <v>0</v>
          </cell>
          <cell r="AB25">
            <v>0</v>
          </cell>
          <cell r="AE25">
            <v>19</v>
          </cell>
          <cell r="AF25" t="str">
            <v>○</v>
          </cell>
          <cell r="AG25">
            <v>3</v>
          </cell>
          <cell r="AH25" t="str">
            <v>-</v>
          </cell>
          <cell r="AI25">
            <v>0</v>
          </cell>
          <cell r="AJ25" t="str">
            <v>-</v>
          </cell>
          <cell r="AK25">
            <v>3</v>
          </cell>
          <cell r="AL25" t="str">
            <v>-</v>
          </cell>
          <cell r="AM25">
            <v>5</v>
          </cell>
          <cell r="AN25" t="str">
            <v>-</v>
          </cell>
        </row>
        <row r="26">
          <cell r="A26" t="str">
            <v>수20</v>
          </cell>
          <cell r="B26" t="str">
            <v>-</v>
          </cell>
          <cell r="C26" t="str">
            <v>-</v>
          </cell>
          <cell r="D26" t="str">
            <v>-</v>
          </cell>
          <cell r="E26" t="str">
            <v>-</v>
          </cell>
          <cell r="F26">
            <v>21</v>
          </cell>
          <cell r="G26" t="str">
            <v>나곡리</v>
          </cell>
          <cell r="H26" t="str">
            <v>산102</v>
          </cell>
          <cell r="I26" t="str">
            <v>임</v>
          </cell>
          <cell r="J26">
            <v>13388</v>
          </cell>
          <cell r="K26">
            <v>2429</v>
          </cell>
          <cell r="L26">
            <v>0</v>
          </cell>
          <cell r="M26">
            <v>0</v>
          </cell>
          <cell r="N26">
            <v>0</v>
          </cell>
          <cell r="O26" t="str">
            <v>부구리 179-13</v>
          </cell>
          <cell r="P26" t="str">
            <v>김동현 외3인</v>
          </cell>
          <cell r="T26">
            <v>273</v>
          </cell>
          <cell r="W26">
            <v>2429.1</v>
          </cell>
          <cell r="X26">
            <v>0</v>
          </cell>
          <cell r="AA26">
            <v>0</v>
          </cell>
          <cell r="AB26">
            <v>0</v>
          </cell>
          <cell r="AE26">
            <v>20</v>
          </cell>
          <cell r="AF26" t="str">
            <v>○</v>
          </cell>
          <cell r="AG26">
            <v>3</v>
          </cell>
          <cell r="AH26" t="str">
            <v>-</v>
          </cell>
          <cell r="AI26">
            <v>0</v>
          </cell>
          <cell r="AJ26" t="str">
            <v>-</v>
          </cell>
          <cell r="AK26">
            <v>3</v>
          </cell>
          <cell r="AL26" t="str">
            <v>-</v>
          </cell>
          <cell r="AM26">
            <v>5</v>
          </cell>
          <cell r="AN26" t="str">
            <v>-</v>
          </cell>
        </row>
        <row r="27">
          <cell r="A27" t="str">
            <v>수21</v>
          </cell>
          <cell r="B27" t="str">
            <v>-</v>
          </cell>
          <cell r="C27" t="str">
            <v>-</v>
          </cell>
          <cell r="D27" t="str">
            <v>-</v>
          </cell>
          <cell r="E27" t="str">
            <v>이6</v>
          </cell>
          <cell r="F27">
            <v>22</v>
          </cell>
          <cell r="G27" t="str">
            <v>나곡리</v>
          </cell>
          <cell r="H27" t="str">
            <v>산105-1</v>
          </cell>
          <cell r="I27" t="str">
            <v>임</v>
          </cell>
          <cell r="J27">
            <v>7736</v>
          </cell>
          <cell r="K27">
            <v>810</v>
          </cell>
          <cell r="L27">
            <v>0</v>
          </cell>
          <cell r="M27">
            <v>0</v>
          </cell>
          <cell r="N27">
            <v>536</v>
          </cell>
          <cell r="O27" t="str">
            <v>강원 속초 조양동 1501 부영아파트 504-1302</v>
          </cell>
          <cell r="P27" t="str">
            <v>최응락</v>
          </cell>
          <cell r="T27">
            <v>273</v>
          </cell>
          <cell r="W27">
            <v>810.4</v>
          </cell>
          <cell r="X27">
            <v>0</v>
          </cell>
          <cell r="AA27">
            <v>0</v>
          </cell>
          <cell r="AB27">
            <v>0</v>
          </cell>
          <cell r="AC27">
            <v>535.9</v>
          </cell>
          <cell r="AD27">
            <v>0</v>
          </cell>
          <cell r="AE27">
            <v>21</v>
          </cell>
          <cell r="AF27" t="str">
            <v>○</v>
          </cell>
          <cell r="AG27">
            <v>3</v>
          </cell>
          <cell r="AH27" t="str">
            <v>-</v>
          </cell>
          <cell r="AI27">
            <v>0</v>
          </cell>
          <cell r="AJ27" t="str">
            <v>-</v>
          </cell>
          <cell r="AK27">
            <v>3</v>
          </cell>
          <cell r="AL27" t="str">
            <v>-</v>
          </cell>
          <cell r="AM27">
            <v>6</v>
          </cell>
          <cell r="AN27" t="str">
            <v>○</v>
          </cell>
        </row>
        <row r="28">
          <cell r="A28" t="str">
            <v>수22</v>
          </cell>
          <cell r="B28" t="str">
            <v>-</v>
          </cell>
          <cell r="C28" t="str">
            <v>-</v>
          </cell>
          <cell r="D28" t="str">
            <v>-</v>
          </cell>
          <cell r="E28" t="str">
            <v>-</v>
          </cell>
          <cell r="F28">
            <v>23</v>
          </cell>
          <cell r="G28" t="str">
            <v>나곡리</v>
          </cell>
          <cell r="H28" t="str">
            <v>산105-10</v>
          </cell>
          <cell r="I28" t="str">
            <v>임</v>
          </cell>
          <cell r="J28">
            <v>32430</v>
          </cell>
          <cell r="K28">
            <v>1</v>
          </cell>
          <cell r="L28">
            <v>0</v>
          </cell>
          <cell r="M28">
            <v>0</v>
          </cell>
          <cell r="N28">
            <v>0</v>
          </cell>
          <cell r="O28" t="str">
            <v>부구리 179-13</v>
          </cell>
          <cell r="P28" t="str">
            <v>김동현 외3인</v>
          </cell>
          <cell r="T28">
            <v>1740</v>
          </cell>
          <cell r="W28">
            <v>1</v>
          </cell>
          <cell r="X28">
            <v>0</v>
          </cell>
          <cell r="AA28">
            <v>0</v>
          </cell>
          <cell r="AB28">
            <v>0</v>
          </cell>
          <cell r="AE28">
            <v>22</v>
          </cell>
          <cell r="AF28" t="str">
            <v>○</v>
          </cell>
          <cell r="AG28">
            <v>3</v>
          </cell>
          <cell r="AH28" t="str">
            <v>-</v>
          </cell>
          <cell r="AI28">
            <v>0</v>
          </cell>
          <cell r="AJ28" t="str">
            <v>-</v>
          </cell>
          <cell r="AK28">
            <v>3</v>
          </cell>
          <cell r="AL28" t="str">
            <v>-</v>
          </cell>
          <cell r="AM28">
            <v>6</v>
          </cell>
          <cell r="AN28" t="str">
            <v>-</v>
          </cell>
        </row>
        <row r="29">
          <cell r="A29" t="str">
            <v>수23</v>
          </cell>
          <cell r="B29" t="str">
            <v>사4</v>
          </cell>
          <cell r="C29" t="str">
            <v>-</v>
          </cell>
          <cell r="D29" t="str">
            <v>-</v>
          </cell>
          <cell r="E29" t="str">
            <v>이7</v>
          </cell>
          <cell r="F29">
            <v>24</v>
          </cell>
          <cell r="G29" t="str">
            <v>나곡리</v>
          </cell>
          <cell r="H29" t="str">
            <v>산109</v>
          </cell>
          <cell r="I29" t="str">
            <v>임</v>
          </cell>
          <cell r="J29">
            <v>28760</v>
          </cell>
          <cell r="K29">
            <v>3804</v>
          </cell>
          <cell r="L29">
            <v>36</v>
          </cell>
          <cell r="M29">
            <v>0</v>
          </cell>
          <cell r="N29">
            <v>1001</v>
          </cell>
          <cell r="O29" t="str">
            <v>615-4</v>
          </cell>
          <cell r="P29" t="str">
            <v>김재광</v>
          </cell>
          <cell r="T29">
            <v>270</v>
          </cell>
          <cell r="W29">
            <v>3804.2</v>
          </cell>
          <cell r="X29">
            <v>0</v>
          </cell>
          <cell r="Y29">
            <v>35.700000000000003</v>
          </cell>
          <cell r="Z29">
            <v>0</v>
          </cell>
          <cell r="AA29">
            <v>0</v>
          </cell>
          <cell r="AB29">
            <v>0</v>
          </cell>
          <cell r="AC29">
            <v>1001</v>
          </cell>
          <cell r="AD29">
            <v>0</v>
          </cell>
          <cell r="AE29">
            <v>23</v>
          </cell>
          <cell r="AF29" t="str">
            <v>○</v>
          </cell>
          <cell r="AG29">
            <v>4</v>
          </cell>
          <cell r="AH29" t="str">
            <v>○</v>
          </cell>
          <cell r="AI29">
            <v>0</v>
          </cell>
          <cell r="AJ29" t="str">
            <v>-</v>
          </cell>
          <cell r="AK29">
            <v>3</v>
          </cell>
          <cell r="AL29" t="str">
            <v>-</v>
          </cell>
          <cell r="AM29">
            <v>7</v>
          </cell>
          <cell r="AN29" t="str">
            <v>○</v>
          </cell>
        </row>
        <row r="30">
          <cell r="A30" t="str">
            <v>수24</v>
          </cell>
          <cell r="B30" t="str">
            <v>-</v>
          </cell>
          <cell r="C30" t="str">
            <v>-</v>
          </cell>
          <cell r="D30" t="str">
            <v>-</v>
          </cell>
          <cell r="E30" t="str">
            <v>-</v>
          </cell>
          <cell r="F30">
            <v>25</v>
          </cell>
          <cell r="G30" t="str">
            <v>나곡리</v>
          </cell>
          <cell r="H30" t="str">
            <v>산110</v>
          </cell>
          <cell r="I30" t="str">
            <v>임</v>
          </cell>
          <cell r="J30">
            <v>33223</v>
          </cell>
          <cell r="K30">
            <v>1234</v>
          </cell>
          <cell r="L30">
            <v>0</v>
          </cell>
          <cell r="M30">
            <v>0</v>
          </cell>
          <cell r="N30">
            <v>0</v>
          </cell>
          <cell r="O30">
            <v>405</v>
          </cell>
          <cell r="P30" t="str">
            <v>황진수</v>
          </cell>
          <cell r="T30">
            <v>270</v>
          </cell>
          <cell r="W30">
            <v>1234</v>
          </cell>
          <cell r="X30">
            <v>0</v>
          </cell>
          <cell r="AA30">
            <v>0</v>
          </cell>
          <cell r="AB30">
            <v>0</v>
          </cell>
          <cell r="AE30">
            <v>24</v>
          </cell>
          <cell r="AF30" t="str">
            <v>○</v>
          </cell>
          <cell r="AG30">
            <v>4</v>
          </cell>
          <cell r="AH30" t="str">
            <v>-</v>
          </cell>
          <cell r="AI30">
            <v>0</v>
          </cell>
          <cell r="AJ30" t="str">
            <v>-</v>
          </cell>
          <cell r="AK30">
            <v>3</v>
          </cell>
          <cell r="AL30" t="str">
            <v>-</v>
          </cell>
          <cell r="AM30">
            <v>7</v>
          </cell>
          <cell r="AN30" t="str">
            <v>-</v>
          </cell>
        </row>
        <row r="31">
          <cell r="A31" t="str">
            <v>수25</v>
          </cell>
          <cell r="B31" t="str">
            <v>-</v>
          </cell>
          <cell r="C31" t="str">
            <v>-</v>
          </cell>
          <cell r="D31" t="str">
            <v>-</v>
          </cell>
          <cell r="E31" t="str">
            <v>-</v>
          </cell>
          <cell r="F31">
            <v>26</v>
          </cell>
          <cell r="G31" t="str">
            <v>나곡리</v>
          </cell>
          <cell r="H31" t="str">
            <v>산111</v>
          </cell>
          <cell r="I31" t="str">
            <v>임</v>
          </cell>
          <cell r="J31">
            <v>21322</v>
          </cell>
          <cell r="K31">
            <v>760</v>
          </cell>
          <cell r="L31">
            <v>0</v>
          </cell>
          <cell r="M31">
            <v>0</v>
          </cell>
          <cell r="N31">
            <v>0</v>
          </cell>
          <cell r="O31" t="str">
            <v>신화리 65</v>
          </cell>
          <cell r="P31" t="str">
            <v>단양전씨도전파</v>
          </cell>
          <cell r="T31">
            <v>273</v>
          </cell>
          <cell r="W31">
            <v>759.8</v>
          </cell>
          <cell r="X31">
            <v>0</v>
          </cell>
          <cell r="AA31">
            <v>0</v>
          </cell>
          <cell r="AB31">
            <v>0</v>
          </cell>
          <cell r="AE31">
            <v>25</v>
          </cell>
          <cell r="AF31" t="str">
            <v>○</v>
          </cell>
          <cell r="AG31">
            <v>4</v>
          </cell>
          <cell r="AH31" t="str">
            <v>-</v>
          </cell>
          <cell r="AI31">
            <v>0</v>
          </cell>
          <cell r="AJ31" t="str">
            <v>-</v>
          </cell>
          <cell r="AK31">
            <v>3</v>
          </cell>
          <cell r="AL31" t="str">
            <v>-</v>
          </cell>
          <cell r="AM31">
            <v>7</v>
          </cell>
          <cell r="AN31" t="str">
            <v>-</v>
          </cell>
        </row>
        <row r="32">
          <cell r="A32" t="str">
            <v>수26</v>
          </cell>
          <cell r="B32" t="str">
            <v>-</v>
          </cell>
          <cell r="C32" t="str">
            <v>-</v>
          </cell>
          <cell r="D32" t="str">
            <v>-</v>
          </cell>
          <cell r="E32" t="str">
            <v>-</v>
          </cell>
          <cell r="F32">
            <v>27</v>
          </cell>
          <cell r="G32" t="str">
            <v>나곡리</v>
          </cell>
          <cell r="H32" t="str">
            <v>산113-2</v>
          </cell>
          <cell r="I32" t="str">
            <v>임</v>
          </cell>
          <cell r="J32">
            <v>187312</v>
          </cell>
          <cell r="K32">
            <v>1323</v>
          </cell>
          <cell r="L32">
            <v>0</v>
          </cell>
          <cell r="M32">
            <v>0</v>
          </cell>
          <cell r="N32">
            <v>0</v>
          </cell>
          <cell r="O32" t="str">
            <v>강릉 교동 828-19 현대아파트 101-1309</v>
          </cell>
          <cell r="P32" t="str">
            <v>임정호</v>
          </cell>
          <cell r="T32">
            <v>257</v>
          </cell>
          <cell r="W32">
            <v>1323</v>
          </cell>
          <cell r="X32">
            <v>0</v>
          </cell>
          <cell r="AA32">
            <v>0</v>
          </cell>
          <cell r="AB32">
            <v>0</v>
          </cell>
          <cell r="AE32">
            <v>26</v>
          </cell>
          <cell r="AF32" t="str">
            <v>○</v>
          </cell>
          <cell r="AG32">
            <v>4</v>
          </cell>
          <cell r="AH32" t="str">
            <v>-</v>
          </cell>
          <cell r="AI32">
            <v>0</v>
          </cell>
          <cell r="AJ32" t="str">
            <v>-</v>
          </cell>
          <cell r="AK32">
            <v>3</v>
          </cell>
          <cell r="AL32" t="str">
            <v>-</v>
          </cell>
          <cell r="AM32">
            <v>7</v>
          </cell>
          <cell r="AN32" t="str">
            <v>-</v>
          </cell>
        </row>
        <row r="33">
          <cell r="A33" t="str">
            <v>수27</v>
          </cell>
          <cell r="B33" t="str">
            <v>사5</v>
          </cell>
          <cell r="C33" t="str">
            <v>-</v>
          </cell>
          <cell r="D33" t="str">
            <v>-</v>
          </cell>
          <cell r="E33" t="str">
            <v>이8</v>
          </cell>
          <cell r="F33">
            <v>28</v>
          </cell>
          <cell r="G33" t="str">
            <v>나곡리</v>
          </cell>
          <cell r="H33" t="str">
            <v>산117</v>
          </cell>
          <cell r="I33" t="str">
            <v>임</v>
          </cell>
          <cell r="J33">
            <v>60496</v>
          </cell>
          <cell r="K33">
            <v>4580</v>
          </cell>
          <cell r="L33">
            <v>113</v>
          </cell>
          <cell r="M33">
            <v>0</v>
          </cell>
          <cell r="N33">
            <v>1</v>
          </cell>
          <cell r="O33">
            <v>705</v>
          </cell>
          <cell r="P33" t="str">
            <v>김세자</v>
          </cell>
          <cell r="T33">
            <v>260</v>
          </cell>
          <cell r="W33">
            <v>4580.3</v>
          </cell>
          <cell r="X33">
            <v>0</v>
          </cell>
          <cell r="Y33">
            <v>112.7</v>
          </cell>
          <cell r="Z33">
            <v>0</v>
          </cell>
          <cell r="AA33">
            <v>0</v>
          </cell>
          <cell r="AB33">
            <v>0</v>
          </cell>
          <cell r="AC33">
            <v>0.5</v>
          </cell>
          <cell r="AD33">
            <v>0</v>
          </cell>
          <cell r="AE33">
            <v>27</v>
          </cell>
          <cell r="AF33" t="str">
            <v>○</v>
          </cell>
          <cell r="AG33">
            <v>5</v>
          </cell>
          <cell r="AH33" t="str">
            <v>○</v>
          </cell>
          <cell r="AI33">
            <v>0</v>
          </cell>
          <cell r="AJ33" t="str">
            <v>-</v>
          </cell>
          <cell r="AK33">
            <v>3</v>
          </cell>
          <cell r="AL33" t="str">
            <v>-</v>
          </cell>
          <cell r="AM33">
            <v>8</v>
          </cell>
          <cell r="AN33" t="str">
            <v>○</v>
          </cell>
        </row>
        <row r="34">
          <cell r="A34" t="str">
            <v>수28</v>
          </cell>
          <cell r="B34" t="str">
            <v>-</v>
          </cell>
          <cell r="C34" t="str">
            <v>-</v>
          </cell>
          <cell r="D34" t="str">
            <v>-</v>
          </cell>
          <cell r="E34" t="str">
            <v>-</v>
          </cell>
          <cell r="F34">
            <v>29</v>
          </cell>
          <cell r="G34" t="str">
            <v>나곡리</v>
          </cell>
          <cell r="H34" t="str">
            <v>산118-1</v>
          </cell>
          <cell r="I34" t="str">
            <v>임</v>
          </cell>
          <cell r="J34">
            <v>79339</v>
          </cell>
          <cell r="K34">
            <v>889</v>
          </cell>
          <cell r="L34">
            <v>0</v>
          </cell>
          <cell r="M34">
            <v>0</v>
          </cell>
          <cell r="N34">
            <v>0</v>
          </cell>
          <cell r="O34" t="str">
            <v>955-1</v>
          </cell>
          <cell r="P34" t="str">
            <v>김형동</v>
          </cell>
          <cell r="T34">
            <v>264</v>
          </cell>
          <cell r="W34">
            <v>889.4</v>
          </cell>
          <cell r="X34">
            <v>0</v>
          </cell>
          <cell r="AA34">
            <v>0</v>
          </cell>
          <cell r="AB34">
            <v>0</v>
          </cell>
          <cell r="AE34">
            <v>28</v>
          </cell>
          <cell r="AF34" t="str">
            <v>○</v>
          </cell>
          <cell r="AG34">
            <v>5</v>
          </cell>
          <cell r="AH34" t="str">
            <v>-</v>
          </cell>
          <cell r="AI34">
            <v>0</v>
          </cell>
          <cell r="AJ34" t="str">
            <v>-</v>
          </cell>
          <cell r="AK34">
            <v>3</v>
          </cell>
          <cell r="AL34" t="str">
            <v>-</v>
          </cell>
          <cell r="AM34">
            <v>8</v>
          </cell>
          <cell r="AN34" t="str">
            <v>-</v>
          </cell>
        </row>
        <row r="35">
          <cell r="A35" t="str">
            <v>수29</v>
          </cell>
          <cell r="B35" t="str">
            <v>-</v>
          </cell>
          <cell r="C35" t="str">
            <v>-</v>
          </cell>
          <cell r="D35" t="str">
            <v>-</v>
          </cell>
          <cell r="E35" t="str">
            <v>-</v>
          </cell>
          <cell r="F35">
            <v>30</v>
          </cell>
          <cell r="G35" t="str">
            <v>나곡리</v>
          </cell>
          <cell r="H35" t="str">
            <v>산119</v>
          </cell>
          <cell r="I35" t="str">
            <v>임</v>
          </cell>
          <cell r="J35">
            <v>73388</v>
          </cell>
          <cell r="K35">
            <v>1474</v>
          </cell>
          <cell r="L35">
            <v>0</v>
          </cell>
          <cell r="M35">
            <v>0</v>
          </cell>
          <cell r="N35">
            <v>0</v>
          </cell>
          <cell r="O35" t="str">
            <v>서울 동작 상도제1동 105-62</v>
          </cell>
          <cell r="P35" t="str">
            <v>박태홍</v>
          </cell>
          <cell r="T35">
            <v>267</v>
          </cell>
          <cell r="W35">
            <v>1474.2</v>
          </cell>
          <cell r="X35">
            <v>0</v>
          </cell>
          <cell r="AA35">
            <v>0</v>
          </cell>
          <cell r="AB35">
            <v>0</v>
          </cell>
          <cell r="AE35">
            <v>29</v>
          </cell>
          <cell r="AF35" t="str">
            <v>○</v>
          </cell>
          <cell r="AG35">
            <v>5</v>
          </cell>
          <cell r="AH35" t="str">
            <v>-</v>
          </cell>
          <cell r="AI35">
            <v>0</v>
          </cell>
          <cell r="AJ35" t="str">
            <v>-</v>
          </cell>
          <cell r="AK35">
            <v>3</v>
          </cell>
          <cell r="AL35" t="str">
            <v>-</v>
          </cell>
          <cell r="AM35">
            <v>8</v>
          </cell>
          <cell r="AN35" t="str">
            <v>-</v>
          </cell>
        </row>
        <row r="36">
          <cell r="A36" t="str">
            <v>수30</v>
          </cell>
          <cell r="B36" t="str">
            <v>사6</v>
          </cell>
          <cell r="C36" t="str">
            <v>-</v>
          </cell>
          <cell r="D36" t="str">
            <v>귀4</v>
          </cell>
          <cell r="E36" t="str">
            <v>-</v>
          </cell>
          <cell r="F36">
            <v>31</v>
          </cell>
          <cell r="G36" t="str">
            <v>나곡리</v>
          </cell>
          <cell r="H36" t="str">
            <v>산143</v>
          </cell>
          <cell r="I36" t="str">
            <v>구</v>
          </cell>
          <cell r="J36">
            <v>4299</v>
          </cell>
          <cell r="K36">
            <v>1040</v>
          </cell>
          <cell r="L36">
            <v>386</v>
          </cell>
          <cell r="M36">
            <v>1040</v>
          </cell>
          <cell r="N36">
            <v>0</v>
          </cell>
          <cell r="O36" t="str">
            <v>농림부</v>
          </cell>
          <cell r="P36" t="str">
            <v>국</v>
          </cell>
          <cell r="T36">
            <v>262</v>
          </cell>
          <cell r="W36">
            <v>1039.7</v>
          </cell>
          <cell r="X36">
            <v>0</v>
          </cell>
          <cell r="Y36">
            <v>385.8</v>
          </cell>
          <cell r="Z36">
            <v>0</v>
          </cell>
          <cell r="AA36">
            <v>1039.7</v>
          </cell>
          <cell r="AB36">
            <v>0</v>
          </cell>
          <cell r="AE36">
            <v>30</v>
          </cell>
          <cell r="AF36" t="str">
            <v>○</v>
          </cell>
          <cell r="AG36">
            <v>6</v>
          </cell>
          <cell r="AH36" t="str">
            <v>○</v>
          </cell>
          <cell r="AI36">
            <v>0</v>
          </cell>
          <cell r="AJ36" t="str">
            <v>-</v>
          </cell>
          <cell r="AK36">
            <v>4</v>
          </cell>
          <cell r="AL36" t="str">
            <v>○</v>
          </cell>
          <cell r="AM36">
            <v>8</v>
          </cell>
          <cell r="AN36" t="str">
            <v>-</v>
          </cell>
        </row>
        <row r="37">
          <cell r="A37" t="str">
            <v>수31</v>
          </cell>
          <cell r="B37" t="str">
            <v>-</v>
          </cell>
          <cell r="C37" t="str">
            <v>-</v>
          </cell>
          <cell r="D37" t="str">
            <v>-</v>
          </cell>
          <cell r="E37" t="str">
            <v>-</v>
          </cell>
          <cell r="F37">
            <v>32</v>
          </cell>
          <cell r="G37" t="str">
            <v>나곡리</v>
          </cell>
          <cell r="H37" t="str">
            <v>산152</v>
          </cell>
          <cell r="I37" t="str">
            <v>구</v>
          </cell>
          <cell r="J37">
            <v>264</v>
          </cell>
          <cell r="K37">
            <v>7</v>
          </cell>
          <cell r="L37">
            <v>0</v>
          </cell>
          <cell r="M37">
            <v>0</v>
          </cell>
          <cell r="N37">
            <v>0</v>
          </cell>
          <cell r="O37" t="str">
            <v>서울 강남구 삼성동 167</v>
          </cell>
          <cell r="P37" t="str">
            <v>한국수력원자력주식회사</v>
          </cell>
          <cell r="T37">
            <v>2700</v>
          </cell>
          <cell r="W37">
            <v>6.7</v>
          </cell>
          <cell r="X37">
            <v>0</v>
          </cell>
          <cell r="AA37">
            <v>0</v>
          </cell>
          <cell r="AB37">
            <v>0</v>
          </cell>
          <cell r="AE37">
            <v>31</v>
          </cell>
          <cell r="AF37" t="str">
            <v>○</v>
          </cell>
          <cell r="AG37">
            <v>6</v>
          </cell>
          <cell r="AH37" t="str">
            <v>-</v>
          </cell>
          <cell r="AI37">
            <v>0</v>
          </cell>
          <cell r="AJ37" t="str">
            <v>-</v>
          </cell>
          <cell r="AK37">
            <v>4</v>
          </cell>
          <cell r="AL37" t="str">
            <v>-</v>
          </cell>
          <cell r="AM37">
            <v>8</v>
          </cell>
          <cell r="AN37" t="str">
            <v>-</v>
          </cell>
        </row>
        <row r="38">
          <cell r="A38" t="str">
            <v>수32</v>
          </cell>
          <cell r="B38" t="str">
            <v>-</v>
          </cell>
          <cell r="C38" t="str">
            <v>-</v>
          </cell>
          <cell r="D38" t="str">
            <v>귀5</v>
          </cell>
          <cell r="E38" t="str">
            <v>-</v>
          </cell>
          <cell r="F38">
            <v>33</v>
          </cell>
          <cell r="G38" t="str">
            <v>나곡리</v>
          </cell>
          <cell r="H38" t="str">
            <v>225-1</v>
          </cell>
          <cell r="I38" t="str">
            <v>구</v>
          </cell>
          <cell r="J38">
            <v>698</v>
          </cell>
          <cell r="K38">
            <v>62</v>
          </cell>
          <cell r="L38">
            <v>0</v>
          </cell>
          <cell r="M38">
            <v>62</v>
          </cell>
          <cell r="N38">
            <v>0</v>
          </cell>
          <cell r="O38" t="str">
            <v>농림부</v>
          </cell>
          <cell r="P38" t="str">
            <v>국</v>
          </cell>
          <cell r="T38">
            <v>3700</v>
          </cell>
          <cell r="W38">
            <v>62.1</v>
          </cell>
          <cell r="X38">
            <v>0</v>
          </cell>
          <cell r="AA38">
            <v>62.1</v>
          </cell>
          <cell r="AB38">
            <v>0</v>
          </cell>
          <cell r="AE38">
            <v>32</v>
          </cell>
          <cell r="AF38" t="str">
            <v>○</v>
          </cell>
          <cell r="AG38">
            <v>6</v>
          </cell>
          <cell r="AH38" t="str">
            <v>-</v>
          </cell>
          <cell r="AI38">
            <v>0</v>
          </cell>
          <cell r="AJ38" t="str">
            <v>-</v>
          </cell>
          <cell r="AK38">
            <v>5</v>
          </cell>
          <cell r="AL38" t="str">
            <v>○</v>
          </cell>
          <cell r="AM38">
            <v>8</v>
          </cell>
          <cell r="AN38" t="str">
            <v>-</v>
          </cell>
        </row>
        <row r="39">
          <cell r="A39" t="str">
            <v>수33</v>
          </cell>
          <cell r="B39" t="str">
            <v>-</v>
          </cell>
          <cell r="C39" t="str">
            <v>-</v>
          </cell>
          <cell r="D39" t="str">
            <v>-</v>
          </cell>
          <cell r="E39" t="str">
            <v>-</v>
          </cell>
          <cell r="F39">
            <v>34</v>
          </cell>
          <cell r="G39" t="str">
            <v>나곡리</v>
          </cell>
          <cell r="H39" t="str">
            <v>226</v>
          </cell>
          <cell r="I39" t="str">
            <v>답</v>
          </cell>
          <cell r="J39">
            <v>2621</v>
          </cell>
          <cell r="K39">
            <v>640</v>
          </cell>
          <cell r="L39">
            <v>0</v>
          </cell>
          <cell r="M39">
            <v>0</v>
          </cell>
          <cell r="N39">
            <v>0</v>
          </cell>
          <cell r="O39" t="str">
            <v>포항 남구 대송면 제내리 1121 대송국민주택 108</v>
          </cell>
          <cell r="P39" t="str">
            <v>임도문</v>
          </cell>
          <cell r="Q39" t="str">
            <v>근저당권, 지상권</v>
          </cell>
          <cell r="R39" t="str">
            <v>부구리 146-15</v>
          </cell>
          <cell r="S39" t="str">
            <v>북면농업협동조합</v>
          </cell>
          <cell r="T39">
            <v>3700</v>
          </cell>
          <cell r="W39">
            <v>640.20000000000005</v>
          </cell>
          <cell r="X39">
            <v>0</v>
          </cell>
          <cell r="AA39">
            <v>0</v>
          </cell>
          <cell r="AB39">
            <v>0</v>
          </cell>
          <cell r="AE39">
            <v>33</v>
          </cell>
          <cell r="AF39" t="str">
            <v>○</v>
          </cell>
          <cell r="AG39">
            <v>6</v>
          </cell>
          <cell r="AH39" t="str">
            <v>-</v>
          </cell>
          <cell r="AI39">
            <v>0</v>
          </cell>
          <cell r="AJ39" t="str">
            <v>-</v>
          </cell>
          <cell r="AK39">
            <v>5</v>
          </cell>
          <cell r="AL39" t="str">
            <v>-</v>
          </cell>
          <cell r="AM39">
            <v>8</v>
          </cell>
          <cell r="AN39" t="str">
            <v>-</v>
          </cell>
        </row>
        <row r="40">
          <cell r="A40" t="str">
            <v>수34</v>
          </cell>
          <cell r="B40" t="str">
            <v>-</v>
          </cell>
          <cell r="C40" t="str">
            <v>-</v>
          </cell>
          <cell r="D40" t="str">
            <v>-</v>
          </cell>
          <cell r="E40" t="str">
            <v>-</v>
          </cell>
          <cell r="F40">
            <v>35</v>
          </cell>
          <cell r="G40" t="str">
            <v>나곡리</v>
          </cell>
          <cell r="H40" t="str">
            <v>229</v>
          </cell>
          <cell r="I40" t="str">
            <v>답</v>
          </cell>
          <cell r="J40">
            <v>398</v>
          </cell>
          <cell r="K40">
            <v>385</v>
          </cell>
          <cell r="L40">
            <v>0</v>
          </cell>
          <cell r="M40">
            <v>0</v>
          </cell>
          <cell r="N40">
            <v>0</v>
          </cell>
          <cell r="O40" t="str">
            <v>경기 시흥 정왕 1862 동남아파트 109-202</v>
          </cell>
          <cell r="P40" t="str">
            <v>전중선</v>
          </cell>
          <cell r="T40">
            <v>4250</v>
          </cell>
          <cell r="W40">
            <v>384.5</v>
          </cell>
          <cell r="X40">
            <v>0</v>
          </cell>
          <cell r="AA40">
            <v>0</v>
          </cell>
          <cell r="AB40">
            <v>0</v>
          </cell>
          <cell r="AE40">
            <v>34</v>
          </cell>
          <cell r="AF40" t="str">
            <v>○</v>
          </cell>
          <cell r="AG40">
            <v>6</v>
          </cell>
          <cell r="AH40" t="str">
            <v>-</v>
          </cell>
          <cell r="AI40">
            <v>0</v>
          </cell>
          <cell r="AJ40" t="str">
            <v>-</v>
          </cell>
          <cell r="AK40">
            <v>5</v>
          </cell>
          <cell r="AL40" t="str">
            <v>-</v>
          </cell>
          <cell r="AM40">
            <v>8</v>
          </cell>
          <cell r="AN40" t="str">
            <v>-</v>
          </cell>
        </row>
        <row r="41">
          <cell r="A41" t="str">
            <v>수35</v>
          </cell>
          <cell r="B41" t="str">
            <v>-</v>
          </cell>
          <cell r="C41" t="str">
            <v>-</v>
          </cell>
          <cell r="D41" t="str">
            <v>귀6</v>
          </cell>
          <cell r="E41" t="str">
            <v>-</v>
          </cell>
          <cell r="F41">
            <v>36</v>
          </cell>
          <cell r="G41" t="str">
            <v>나곡리</v>
          </cell>
          <cell r="H41" t="str">
            <v>229-2</v>
          </cell>
          <cell r="I41" t="str">
            <v>답</v>
          </cell>
          <cell r="J41">
            <v>2759</v>
          </cell>
          <cell r="K41">
            <v>603</v>
          </cell>
          <cell r="L41">
            <v>0</v>
          </cell>
          <cell r="M41">
            <v>603</v>
          </cell>
          <cell r="N41">
            <v>0</v>
          </cell>
          <cell r="O41" t="str">
            <v>건교부</v>
          </cell>
          <cell r="P41" t="str">
            <v>국</v>
          </cell>
          <cell r="T41">
            <v>3700</v>
          </cell>
          <cell r="W41">
            <v>602.5</v>
          </cell>
          <cell r="X41">
            <v>0</v>
          </cell>
          <cell r="AA41">
            <v>602.5</v>
          </cell>
          <cell r="AB41">
            <v>0</v>
          </cell>
          <cell r="AE41">
            <v>35</v>
          </cell>
          <cell r="AF41" t="str">
            <v>○</v>
          </cell>
          <cell r="AG41">
            <v>6</v>
          </cell>
          <cell r="AH41" t="str">
            <v>-</v>
          </cell>
          <cell r="AI41">
            <v>0</v>
          </cell>
          <cell r="AJ41" t="str">
            <v>-</v>
          </cell>
          <cell r="AK41">
            <v>6</v>
          </cell>
          <cell r="AL41" t="str">
            <v>○</v>
          </cell>
          <cell r="AM41">
            <v>8</v>
          </cell>
          <cell r="AN41" t="str">
            <v>-</v>
          </cell>
        </row>
        <row r="42">
          <cell r="A42" t="str">
            <v>수36</v>
          </cell>
          <cell r="B42" t="str">
            <v>-</v>
          </cell>
          <cell r="C42" t="str">
            <v>-</v>
          </cell>
          <cell r="D42" t="str">
            <v>-</v>
          </cell>
          <cell r="E42" t="str">
            <v>이9</v>
          </cell>
          <cell r="F42">
            <v>37</v>
          </cell>
          <cell r="G42" t="str">
            <v>나곡리</v>
          </cell>
          <cell r="H42" t="str">
            <v>257-1</v>
          </cell>
          <cell r="I42" t="str">
            <v>구</v>
          </cell>
          <cell r="J42">
            <v>3339</v>
          </cell>
          <cell r="K42">
            <v>4</v>
          </cell>
          <cell r="L42">
            <v>0</v>
          </cell>
          <cell r="M42">
            <v>0</v>
          </cell>
          <cell r="N42">
            <v>4</v>
          </cell>
          <cell r="O42" t="str">
            <v>농림부</v>
          </cell>
          <cell r="P42" t="str">
            <v>국</v>
          </cell>
          <cell r="T42">
            <v>3700</v>
          </cell>
          <cell r="W42">
            <v>3.6</v>
          </cell>
          <cell r="X42">
            <v>0</v>
          </cell>
          <cell r="AA42">
            <v>0</v>
          </cell>
          <cell r="AB42">
            <v>0</v>
          </cell>
          <cell r="AC42">
            <v>3.6</v>
          </cell>
          <cell r="AD42">
            <v>0</v>
          </cell>
          <cell r="AE42">
            <v>36</v>
          </cell>
          <cell r="AF42" t="str">
            <v>○</v>
          </cell>
          <cell r="AG42">
            <v>6</v>
          </cell>
          <cell r="AH42" t="str">
            <v>-</v>
          </cell>
          <cell r="AI42">
            <v>0</v>
          </cell>
          <cell r="AJ42" t="str">
            <v>-</v>
          </cell>
          <cell r="AK42">
            <v>6</v>
          </cell>
          <cell r="AL42" t="str">
            <v>-</v>
          </cell>
          <cell r="AM42">
            <v>9</v>
          </cell>
          <cell r="AN42" t="str">
            <v>○</v>
          </cell>
        </row>
        <row r="43">
          <cell r="A43" t="str">
            <v>수37</v>
          </cell>
          <cell r="B43" t="str">
            <v>-</v>
          </cell>
          <cell r="C43" t="str">
            <v>-</v>
          </cell>
          <cell r="D43" t="str">
            <v>-</v>
          </cell>
          <cell r="E43" t="str">
            <v>이10</v>
          </cell>
          <cell r="F43">
            <v>38</v>
          </cell>
          <cell r="G43" t="str">
            <v>나곡리</v>
          </cell>
          <cell r="H43" t="str">
            <v>269</v>
          </cell>
          <cell r="I43" t="str">
            <v>답</v>
          </cell>
          <cell r="J43">
            <v>1716</v>
          </cell>
          <cell r="K43">
            <v>1291</v>
          </cell>
          <cell r="L43">
            <v>0</v>
          </cell>
          <cell r="M43">
            <v>0</v>
          </cell>
          <cell r="N43">
            <v>40</v>
          </cell>
          <cell r="O43" t="str">
            <v>부산 강서 녹산동 263</v>
          </cell>
          <cell r="P43" t="str">
            <v>정정자</v>
          </cell>
          <cell r="T43">
            <v>3700</v>
          </cell>
          <cell r="W43">
            <v>1291</v>
          </cell>
          <cell r="X43">
            <v>0</v>
          </cell>
          <cell r="AA43">
            <v>0</v>
          </cell>
          <cell r="AB43">
            <v>0</v>
          </cell>
          <cell r="AC43">
            <v>39.700000000000003</v>
          </cell>
          <cell r="AD43">
            <v>0</v>
          </cell>
          <cell r="AE43">
            <v>37</v>
          </cell>
          <cell r="AF43" t="str">
            <v>○</v>
          </cell>
          <cell r="AG43">
            <v>6</v>
          </cell>
          <cell r="AH43" t="str">
            <v>-</v>
          </cell>
          <cell r="AI43">
            <v>0</v>
          </cell>
          <cell r="AJ43" t="str">
            <v>-</v>
          </cell>
          <cell r="AK43">
            <v>6</v>
          </cell>
          <cell r="AL43" t="str">
            <v>-</v>
          </cell>
          <cell r="AM43">
            <v>10</v>
          </cell>
          <cell r="AN43" t="str">
            <v>○</v>
          </cell>
        </row>
        <row r="44">
          <cell r="A44" t="str">
            <v>수38</v>
          </cell>
          <cell r="B44" t="str">
            <v>-</v>
          </cell>
          <cell r="C44" t="str">
            <v>-</v>
          </cell>
          <cell r="D44" t="str">
            <v>-</v>
          </cell>
          <cell r="E44" t="str">
            <v>이11</v>
          </cell>
          <cell r="F44">
            <v>39</v>
          </cell>
          <cell r="G44" t="str">
            <v>나곡리</v>
          </cell>
          <cell r="H44" t="str">
            <v>269-3</v>
          </cell>
          <cell r="I44" t="str">
            <v>구</v>
          </cell>
          <cell r="J44">
            <v>1482</v>
          </cell>
          <cell r="K44">
            <v>225</v>
          </cell>
          <cell r="L44">
            <v>0</v>
          </cell>
          <cell r="M44">
            <v>0</v>
          </cell>
          <cell r="N44">
            <v>225</v>
          </cell>
          <cell r="O44" t="str">
            <v>농림부</v>
          </cell>
          <cell r="P44" t="str">
            <v>국</v>
          </cell>
          <cell r="T44">
            <v>3700</v>
          </cell>
          <cell r="W44">
            <v>224.6</v>
          </cell>
          <cell r="X44">
            <v>0</v>
          </cell>
          <cell r="AA44">
            <v>0</v>
          </cell>
          <cell r="AB44">
            <v>0</v>
          </cell>
          <cell r="AC44">
            <v>224.6</v>
          </cell>
          <cell r="AD44">
            <v>0</v>
          </cell>
          <cell r="AE44">
            <v>38</v>
          </cell>
          <cell r="AF44" t="str">
            <v>○</v>
          </cell>
          <cell r="AG44">
            <v>6</v>
          </cell>
          <cell r="AH44" t="str">
            <v>-</v>
          </cell>
          <cell r="AI44">
            <v>0</v>
          </cell>
          <cell r="AJ44" t="str">
            <v>-</v>
          </cell>
          <cell r="AK44">
            <v>6</v>
          </cell>
          <cell r="AL44" t="str">
            <v>-</v>
          </cell>
          <cell r="AM44">
            <v>11</v>
          </cell>
          <cell r="AN44" t="str">
            <v>○</v>
          </cell>
        </row>
        <row r="45">
          <cell r="A45" t="str">
            <v>수39</v>
          </cell>
          <cell r="B45" t="str">
            <v>-</v>
          </cell>
          <cell r="C45" t="str">
            <v>-</v>
          </cell>
          <cell r="D45" t="str">
            <v>귀7</v>
          </cell>
          <cell r="E45" t="str">
            <v>이12</v>
          </cell>
          <cell r="F45">
            <v>40</v>
          </cell>
          <cell r="G45" t="str">
            <v>나곡리</v>
          </cell>
          <cell r="H45" t="str">
            <v>269-4</v>
          </cell>
          <cell r="I45" t="str">
            <v>구</v>
          </cell>
          <cell r="J45">
            <v>1784</v>
          </cell>
          <cell r="K45">
            <v>1190</v>
          </cell>
          <cell r="L45">
            <v>0</v>
          </cell>
          <cell r="M45">
            <v>213</v>
          </cell>
          <cell r="N45">
            <v>978</v>
          </cell>
          <cell r="O45" t="str">
            <v>농림부</v>
          </cell>
          <cell r="P45" t="str">
            <v>국</v>
          </cell>
          <cell r="T45">
            <v>3700</v>
          </cell>
          <cell r="W45">
            <v>1190.3</v>
          </cell>
          <cell r="X45">
            <v>0</v>
          </cell>
          <cell r="AA45">
            <v>212.6</v>
          </cell>
          <cell r="AB45">
            <v>0</v>
          </cell>
          <cell r="AC45">
            <v>977.7</v>
          </cell>
          <cell r="AD45">
            <v>0</v>
          </cell>
          <cell r="AE45">
            <v>39</v>
          </cell>
          <cell r="AF45" t="str">
            <v>○</v>
          </cell>
          <cell r="AG45">
            <v>6</v>
          </cell>
          <cell r="AH45" t="str">
            <v>-</v>
          </cell>
          <cell r="AI45">
            <v>0</v>
          </cell>
          <cell r="AJ45" t="str">
            <v>-</v>
          </cell>
          <cell r="AK45">
            <v>7</v>
          </cell>
          <cell r="AL45" t="str">
            <v>○</v>
          </cell>
          <cell r="AM45">
            <v>12</v>
          </cell>
          <cell r="AN45" t="str">
            <v>○</v>
          </cell>
        </row>
        <row r="46">
          <cell r="A46" t="str">
            <v>수40</v>
          </cell>
          <cell r="B46" t="str">
            <v>-</v>
          </cell>
          <cell r="C46" t="str">
            <v>-</v>
          </cell>
          <cell r="D46" t="str">
            <v>-</v>
          </cell>
          <cell r="E46" t="str">
            <v>이13</v>
          </cell>
          <cell r="F46">
            <v>41</v>
          </cell>
          <cell r="G46" t="str">
            <v>나곡리</v>
          </cell>
          <cell r="H46" t="str">
            <v>270</v>
          </cell>
          <cell r="I46" t="str">
            <v>답</v>
          </cell>
          <cell r="J46">
            <v>3245</v>
          </cell>
          <cell r="K46">
            <v>1843</v>
          </cell>
          <cell r="L46">
            <v>0</v>
          </cell>
          <cell r="M46">
            <v>0</v>
          </cell>
          <cell r="N46">
            <v>341</v>
          </cell>
          <cell r="O46">
            <v>468</v>
          </cell>
          <cell r="P46" t="str">
            <v>최춘빈</v>
          </cell>
          <cell r="T46">
            <v>1820</v>
          </cell>
          <cell r="W46">
            <v>1842.6</v>
          </cell>
          <cell r="X46">
            <v>0</v>
          </cell>
          <cell r="AA46">
            <v>0</v>
          </cell>
          <cell r="AB46">
            <v>0</v>
          </cell>
          <cell r="AC46">
            <v>341.4</v>
          </cell>
          <cell r="AD46">
            <v>0</v>
          </cell>
          <cell r="AE46">
            <v>40</v>
          </cell>
          <cell r="AF46" t="str">
            <v>○</v>
          </cell>
          <cell r="AG46">
            <v>6</v>
          </cell>
          <cell r="AH46" t="str">
            <v>-</v>
          </cell>
          <cell r="AI46">
            <v>0</v>
          </cell>
          <cell r="AJ46" t="str">
            <v>-</v>
          </cell>
          <cell r="AK46">
            <v>7</v>
          </cell>
          <cell r="AL46" t="str">
            <v>-</v>
          </cell>
          <cell r="AM46">
            <v>13</v>
          </cell>
          <cell r="AN46" t="str">
            <v>○</v>
          </cell>
        </row>
        <row r="47">
          <cell r="A47" t="str">
            <v>수41</v>
          </cell>
          <cell r="B47" t="str">
            <v>-</v>
          </cell>
          <cell r="C47" t="str">
            <v>-</v>
          </cell>
          <cell r="D47" t="str">
            <v>-</v>
          </cell>
          <cell r="E47" t="str">
            <v>이14</v>
          </cell>
          <cell r="F47">
            <v>42</v>
          </cell>
          <cell r="G47" t="str">
            <v>나곡리</v>
          </cell>
          <cell r="H47" t="str">
            <v>270-1</v>
          </cell>
          <cell r="I47" t="str">
            <v>답</v>
          </cell>
          <cell r="J47">
            <v>2390</v>
          </cell>
          <cell r="K47">
            <v>2388</v>
          </cell>
          <cell r="L47">
            <v>0</v>
          </cell>
          <cell r="M47">
            <v>0</v>
          </cell>
          <cell r="N47">
            <v>168</v>
          </cell>
          <cell r="O47" t="str">
            <v>경기 시흥 정왕 1862 동남아파트 109-202</v>
          </cell>
          <cell r="P47" t="str">
            <v>전중선</v>
          </cell>
          <cell r="T47">
            <v>1820</v>
          </cell>
          <cell r="W47">
            <v>2387.96</v>
          </cell>
          <cell r="X47">
            <v>0</v>
          </cell>
          <cell r="AA47">
            <v>0</v>
          </cell>
          <cell r="AB47">
            <v>0</v>
          </cell>
          <cell r="AC47">
            <v>168</v>
          </cell>
          <cell r="AD47">
            <v>0</v>
          </cell>
          <cell r="AE47">
            <v>41</v>
          </cell>
          <cell r="AF47" t="str">
            <v>○</v>
          </cell>
          <cell r="AG47">
            <v>6</v>
          </cell>
          <cell r="AH47" t="str">
            <v>-</v>
          </cell>
          <cell r="AI47">
            <v>0</v>
          </cell>
          <cell r="AJ47" t="str">
            <v>-</v>
          </cell>
          <cell r="AK47">
            <v>7</v>
          </cell>
          <cell r="AL47" t="str">
            <v>-</v>
          </cell>
          <cell r="AM47">
            <v>14</v>
          </cell>
          <cell r="AN47" t="str">
            <v>○</v>
          </cell>
        </row>
        <row r="48">
          <cell r="A48" t="str">
            <v>수42</v>
          </cell>
          <cell r="B48" t="str">
            <v>-</v>
          </cell>
          <cell r="C48" t="str">
            <v>-</v>
          </cell>
          <cell r="D48" t="str">
            <v>-</v>
          </cell>
          <cell r="E48" t="str">
            <v>이15</v>
          </cell>
          <cell r="F48">
            <v>43</v>
          </cell>
          <cell r="G48" t="str">
            <v>나곡리</v>
          </cell>
          <cell r="H48" t="str">
            <v>270-2</v>
          </cell>
          <cell r="I48" t="str">
            <v>답</v>
          </cell>
          <cell r="J48">
            <v>953</v>
          </cell>
          <cell r="K48">
            <v>187</v>
          </cell>
          <cell r="L48">
            <v>0</v>
          </cell>
          <cell r="M48">
            <v>0</v>
          </cell>
          <cell r="N48">
            <v>187</v>
          </cell>
          <cell r="O48" t="str">
            <v>건교부</v>
          </cell>
          <cell r="P48" t="str">
            <v>국</v>
          </cell>
          <cell r="T48">
            <v>1820</v>
          </cell>
          <cell r="W48">
            <v>187.2</v>
          </cell>
          <cell r="X48">
            <v>0</v>
          </cell>
          <cell r="AA48">
            <v>0</v>
          </cell>
          <cell r="AB48">
            <v>0</v>
          </cell>
          <cell r="AC48">
            <v>187.2</v>
          </cell>
          <cell r="AD48">
            <v>0</v>
          </cell>
          <cell r="AE48">
            <v>42</v>
          </cell>
          <cell r="AF48" t="str">
            <v>○</v>
          </cell>
          <cell r="AG48">
            <v>6</v>
          </cell>
          <cell r="AH48" t="str">
            <v>-</v>
          </cell>
          <cell r="AI48">
            <v>0</v>
          </cell>
          <cell r="AJ48" t="str">
            <v>-</v>
          </cell>
          <cell r="AK48">
            <v>7</v>
          </cell>
          <cell r="AL48" t="str">
            <v>-</v>
          </cell>
          <cell r="AM48">
            <v>15</v>
          </cell>
          <cell r="AN48" t="str">
            <v>○</v>
          </cell>
        </row>
        <row r="49">
          <cell r="A49" t="str">
            <v>수43</v>
          </cell>
          <cell r="B49" t="str">
            <v>-</v>
          </cell>
          <cell r="C49" t="str">
            <v>-</v>
          </cell>
          <cell r="D49" t="str">
            <v>-</v>
          </cell>
          <cell r="E49" t="str">
            <v>-</v>
          </cell>
          <cell r="F49">
            <v>44</v>
          </cell>
          <cell r="G49" t="str">
            <v>나곡리</v>
          </cell>
          <cell r="H49" t="str">
            <v>278</v>
          </cell>
          <cell r="I49" t="str">
            <v>답</v>
          </cell>
          <cell r="J49">
            <v>747</v>
          </cell>
          <cell r="K49">
            <v>520</v>
          </cell>
          <cell r="L49">
            <v>0</v>
          </cell>
          <cell r="M49">
            <v>0</v>
          </cell>
          <cell r="N49">
            <v>0</v>
          </cell>
          <cell r="O49">
            <v>440</v>
          </cell>
          <cell r="P49" t="str">
            <v>장사중</v>
          </cell>
          <cell r="T49">
            <v>1820</v>
          </cell>
          <cell r="W49">
            <v>520</v>
          </cell>
          <cell r="X49">
            <v>0</v>
          </cell>
          <cell r="AA49">
            <v>0</v>
          </cell>
          <cell r="AB49">
            <v>0</v>
          </cell>
          <cell r="AE49">
            <v>43</v>
          </cell>
          <cell r="AF49" t="str">
            <v>○</v>
          </cell>
          <cell r="AG49">
            <v>6</v>
          </cell>
          <cell r="AH49" t="str">
            <v>-</v>
          </cell>
          <cell r="AI49">
            <v>0</v>
          </cell>
          <cell r="AJ49" t="str">
            <v>-</v>
          </cell>
          <cell r="AK49">
            <v>7</v>
          </cell>
          <cell r="AL49" t="str">
            <v>-</v>
          </cell>
          <cell r="AM49">
            <v>15</v>
          </cell>
          <cell r="AN49" t="str">
            <v>-</v>
          </cell>
        </row>
        <row r="50">
          <cell r="A50" t="str">
            <v>-</v>
          </cell>
          <cell r="B50" t="str">
            <v>사7</v>
          </cell>
          <cell r="C50" t="str">
            <v>-</v>
          </cell>
          <cell r="D50" t="str">
            <v>-</v>
          </cell>
          <cell r="E50" t="str">
            <v>-</v>
          </cell>
          <cell r="F50">
            <v>45</v>
          </cell>
          <cell r="G50" t="str">
            <v>나곡리</v>
          </cell>
          <cell r="H50" t="str">
            <v>280-1</v>
          </cell>
          <cell r="I50" t="str">
            <v>도</v>
          </cell>
          <cell r="J50">
            <v>987</v>
          </cell>
          <cell r="K50">
            <v>0</v>
          </cell>
          <cell r="L50">
            <v>101</v>
          </cell>
          <cell r="M50">
            <v>0</v>
          </cell>
          <cell r="N50">
            <v>0</v>
          </cell>
          <cell r="O50" t="str">
            <v>농림부</v>
          </cell>
          <cell r="P50" t="str">
            <v>국</v>
          </cell>
          <cell r="T50">
            <v>4300</v>
          </cell>
          <cell r="Y50">
            <v>100.9</v>
          </cell>
          <cell r="Z50">
            <v>0</v>
          </cell>
          <cell r="AA50">
            <v>0</v>
          </cell>
          <cell r="AB50">
            <v>0</v>
          </cell>
          <cell r="AE50">
            <v>43</v>
          </cell>
          <cell r="AF50" t="str">
            <v>-</v>
          </cell>
          <cell r="AG50">
            <v>7</v>
          </cell>
          <cell r="AH50" t="str">
            <v>○</v>
          </cell>
          <cell r="AI50">
            <v>0</v>
          </cell>
          <cell r="AJ50" t="str">
            <v>-</v>
          </cell>
          <cell r="AK50">
            <v>7</v>
          </cell>
          <cell r="AL50" t="str">
            <v>-</v>
          </cell>
          <cell r="AM50">
            <v>15</v>
          </cell>
          <cell r="AN50" t="str">
            <v>-</v>
          </cell>
        </row>
        <row r="51">
          <cell r="A51" t="str">
            <v>-</v>
          </cell>
          <cell r="B51" t="str">
            <v>사8</v>
          </cell>
          <cell r="C51" t="str">
            <v>-</v>
          </cell>
          <cell r="D51" t="str">
            <v>-</v>
          </cell>
          <cell r="E51" t="str">
            <v>-</v>
          </cell>
          <cell r="F51">
            <v>46</v>
          </cell>
          <cell r="G51" t="str">
            <v>나곡리</v>
          </cell>
          <cell r="H51" t="str">
            <v>280-3</v>
          </cell>
          <cell r="I51" t="str">
            <v>도</v>
          </cell>
          <cell r="J51">
            <v>445</v>
          </cell>
          <cell r="K51">
            <v>0</v>
          </cell>
          <cell r="L51">
            <v>42</v>
          </cell>
          <cell r="M51">
            <v>0</v>
          </cell>
          <cell r="N51">
            <v>0</v>
          </cell>
          <cell r="O51" t="str">
            <v>농림부</v>
          </cell>
          <cell r="P51" t="str">
            <v>국</v>
          </cell>
          <cell r="T51">
            <v>4300</v>
          </cell>
          <cell r="Y51">
            <v>41.9</v>
          </cell>
          <cell r="Z51">
            <v>0</v>
          </cell>
          <cell r="AA51">
            <v>0</v>
          </cell>
          <cell r="AB51">
            <v>0</v>
          </cell>
          <cell r="AE51">
            <v>43</v>
          </cell>
          <cell r="AF51" t="str">
            <v>-</v>
          </cell>
          <cell r="AG51">
            <v>8</v>
          </cell>
          <cell r="AH51" t="str">
            <v>○</v>
          </cell>
          <cell r="AI51">
            <v>0</v>
          </cell>
          <cell r="AJ51" t="str">
            <v>-</v>
          </cell>
          <cell r="AK51">
            <v>7</v>
          </cell>
          <cell r="AL51" t="str">
            <v>-</v>
          </cell>
          <cell r="AM51">
            <v>15</v>
          </cell>
          <cell r="AN51" t="str">
            <v>-</v>
          </cell>
        </row>
        <row r="52">
          <cell r="A52" t="str">
            <v>수44</v>
          </cell>
          <cell r="B52" t="str">
            <v>-</v>
          </cell>
          <cell r="C52" t="str">
            <v>-</v>
          </cell>
          <cell r="D52" t="str">
            <v>귀8</v>
          </cell>
          <cell r="E52" t="str">
            <v>-</v>
          </cell>
          <cell r="F52">
            <v>47</v>
          </cell>
          <cell r="G52" t="str">
            <v>나곡리</v>
          </cell>
          <cell r="H52" t="str">
            <v>289</v>
          </cell>
          <cell r="I52" t="str">
            <v>전</v>
          </cell>
          <cell r="J52">
            <v>304</v>
          </cell>
          <cell r="K52">
            <v>42</v>
          </cell>
          <cell r="L52">
            <v>0</v>
          </cell>
          <cell r="M52">
            <v>42</v>
          </cell>
          <cell r="N52">
            <v>0</v>
          </cell>
          <cell r="O52" t="str">
            <v>건교부</v>
          </cell>
          <cell r="P52" t="str">
            <v>국</v>
          </cell>
          <cell r="T52">
            <v>3090</v>
          </cell>
          <cell r="W52">
            <v>41.8</v>
          </cell>
          <cell r="X52">
            <v>0</v>
          </cell>
          <cell r="AA52">
            <v>41.8</v>
          </cell>
          <cell r="AB52">
            <v>0</v>
          </cell>
          <cell r="AE52">
            <v>44</v>
          </cell>
          <cell r="AF52" t="str">
            <v>○</v>
          </cell>
          <cell r="AG52">
            <v>8</v>
          </cell>
          <cell r="AH52" t="str">
            <v>-</v>
          </cell>
          <cell r="AI52">
            <v>0</v>
          </cell>
          <cell r="AJ52" t="str">
            <v>-</v>
          </cell>
          <cell r="AK52">
            <v>8</v>
          </cell>
          <cell r="AL52" t="str">
            <v>○</v>
          </cell>
          <cell r="AM52">
            <v>15</v>
          </cell>
          <cell r="AN52" t="str">
            <v>-</v>
          </cell>
        </row>
        <row r="53">
          <cell r="A53" t="str">
            <v>수45</v>
          </cell>
          <cell r="B53" t="str">
            <v>-</v>
          </cell>
          <cell r="C53" t="str">
            <v>-</v>
          </cell>
          <cell r="D53" t="str">
            <v>-</v>
          </cell>
          <cell r="E53" t="str">
            <v>-</v>
          </cell>
          <cell r="F53">
            <v>48</v>
          </cell>
          <cell r="G53" t="str">
            <v>나곡리</v>
          </cell>
          <cell r="H53" t="str">
            <v>290</v>
          </cell>
          <cell r="I53" t="str">
            <v>전</v>
          </cell>
          <cell r="J53">
            <v>201</v>
          </cell>
          <cell r="K53">
            <v>1</v>
          </cell>
          <cell r="L53">
            <v>0</v>
          </cell>
          <cell r="M53">
            <v>0</v>
          </cell>
          <cell r="N53">
            <v>0</v>
          </cell>
          <cell r="O53">
            <v>608</v>
          </cell>
          <cell r="P53" t="str">
            <v>오재룡</v>
          </cell>
          <cell r="T53">
            <v>3090</v>
          </cell>
          <cell r="W53">
            <v>0.5</v>
          </cell>
          <cell r="X53">
            <v>0</v>
          </cell>
          <cell r="AA53">
            <v>0</v>
          </cell>
          <cell r="AB53">
            <v>0</v>
          </cell>
          <cell r="AE53">
            <v>45</v>
          </cell>
          <cell r="AF53" t="str">
            <v>○</v>
          </cell>
          <cell r="AG53">
            <v>8</v>
          </cell>
          <cell r="AH53" t="str">
            <v>-</v>
          </cell>
          <cell r="AI53">
            <v>0</v>
          </cell>
          <cell r="AJ53" t="str">
            <v>-</v>
          </cell>
          <cell r="AK53">
            <v>8</v>
          </cell>
          <cell r="AL53" t="str">
            <v>-</v>
          </cell>
          <cell r="AM53">
            <v>15</v>
          </cell>
          <cell r="AN53" t="str">
            <v>-</v>
          </cell>
        </row>
        <row r="54">
          <cell r="A54" t="str">
            <v>수46</v>
          </cell>
          <cell r="B54" t="str">
            <v>사9</v>
          </cell>
          <cell r="C54" t="str">
            <v>-</v>
          </cell>
          <cell r="D54" t="str">
            <v>귀9</v>
          </cell>
          <cell r="E54" t="str">
            <v>-</v>
          </cell>
          <cell r="F54">
            <v>49</v>
          </cell>
          <cell r="G54" t="str">
            <v>나곡리</v>
          </cell>
          <cell r="H54" t="str">
            <v>290-1</v>
          </cell>
          <cell r="I54" t="str">
            <v>구</v>
          </cell>
          <cell r="J54">
            <v>1083</v>
          </cell>
          <cell r="K54">
            <v>270</v>
          </cell>
          <cell r="L54">
            <v>85</v>
          </cell>
          <cell r="M54">
            <v>270</v>
          </cell>
          <cell r="N54">
            <v>0</v>
          </cell>
          <cell r="O54" t="str">
            <v>농림부</v>
          </cell>
          <cell r="P54" t="str">
            <v>국</v>
          </cell>
          <cell r="T54">
            <v>3700</v>
          </cell>
          <cell r="W54">
            <v>270.10000000000002</v>
          </cell>
          <cell r="X54">
            <v>0</v>
          </cell>
          <cell r="Y54">
            <v>85.1</v>
          </cell>
          <cell r="Z54">
            <v>0</v>
          </cell>
          <cell r="AA54">
            <v>270.10000000000002</v>
          </cell>
          <cell r="AB54">
            <v>0</v>
          </cell>
          <cell r="AE54">
            <v>46</v>
          </cell>
          <cell r="AF54" t="str">
            <v>○</v>
          </cell>
          <cell r="AG54">
            <v>9</v>
          </cell>
          <cell r="AH54" t="str">
            <v>○</v>
          </cell>
          <cell r="AI54">
            <v>0</v>
          </cell>
          <cell r="AJ54" t="str">
            <v>-</v>
          </cell>
          <cell r="AK54">
            <v>9</v>
          </cell>
          <cell r="AL54" t="str">
            <v>○</v>
          </cell>
          <cell r="AM54">
            <v>15</v>
          </cell>
          <cell r="AN54" t="str">
            <v>-</v>
          </cell>
        </row>
        <row r="55">
          <cell r="A55" t="str">
            <v>수47</v>
          </cell>
          <cell r="B55" t="str">
            <v>-</v>
          </cell>
          <cell r="C55" t="str">
            <v>-</v>
          </cell>
          <cell r="D55" t="str">
            <v>귀10</v>
          </cell>
          <cell r="E55" t="str">
            <v>-</v>
          </cell>
          <cell r="F55">
            <v>50</v>
          </cell>
          <cell r="G55" t="str">
            <v>나곡리</v>
          </cell>
          <cell r="H55" t="str">
            <v>290-2</v>
          </cell>
          <cell r="I55" t="str">
            <v>도</v>
          </cell>
          <cell r="J55">
            <v>195</v>
          </cell>
          <cell r="K55">
            <v>40</v>
          </cell>
          <cell r="L55">
            <v>0</v>
          </cell>
          <cell r="M55">
            <v>40</v>
          </cell>
          <cell r="N55">
            <v>0</v>
          </cell>
          <cell r="O55" t="str">
            <v>농림부</v>
          </cell>
          <cell r="P55" t="str">
            <v>국</v>
          </cell>
          <cell r="T55">
            <v>3090</v>
          </cell>
          <cell r="W55">
            <v>40.200000000000003</v>
          </cell>
          <cell r="X55">
            <v>0</v>
          </cell>
          <cell r="AA55">
            <v>40.200000000000003</v>
          </cell>
          <cell r="AB55">
            <v>0</v>
          </cell>
          <cell r="AE55">
            <v>47</v>
          </cell>
          <cell r="AF55" t="str">
            <v>○</v>
          </cell>
          <cell r="AG55">
            <v>9</v>
          </cell>
          <cell r="AH55" t="str">
            <v>-</v>
          </cell>
          <cell r="AI55">
            <v>0</v>
          </cell>
          <cell r="AJ55" t="str">
            <v>-</v>
          </cell>
          <cell r="AK55">
            <v>10</v>
          </cell>
          <cell r="AL55" t="str">
            <v>○</v>
          </cell>
          <cell r="AM55">
            <v>15</v>
          </cell>
          <cell r="AN55" t="str">
            <v>-</v>
          </cell>
        </row>
        <row r="56">
          <cell r="A56" t="str">
            <v>수48</v>
          </cell>
          <cell r="B56" t="str">
            <v>-</v>
          </cell>
          <cell r="C56" t="str">
            <v>-</v>
          </cell>
          <cell r="D56" t="str">
            <v>귀11</v>
          </cell>
          <cell r="E56" t="str">
            <v>-</v>
          </cell>
          <cell r="F56">
            <v>51</v>
          </cell>
          <cell r="G56" t="str">
            <v>나곡리</v>
          </cell>
          <cell r="H56" t="str">
            <v>290-3</v>
          </cell>
          <cell r="I56" t="str">
            <v>전</v>
          </cell>
          <cell r="J56">
            <v>969</v>
          </cell>
          <cell r="K56">
            <v>405</v>
          </cell>
          <cell r="L56">
            <v>0</v>
          </cell>
          <cell r="M56">
            <v>405</v>
          </cell>
          <cell r="N56">
            <v>0</v>
          </cell>
          <cell r="O56" t="str">
            <v>건교부</v>
          </cell>
          <cell r="P56" t="str">
            <v>국</v>
          </cell>
          <cell r="T56">
            <v>3090</v>
          </cell>
          <cell r="W56">
            <v>404.7</v>
          </cell>
          <cell r="X56">
            <v>0</v>
          </cell>
          <cell r="AA56">
            <v>404.7</v>
          </cell>
          <cell r="AB56">
            <v>0</v>
          </cell>
          <cell r="AE56">
            <v>48</v>
          </cell>
          <cell r="AF56" t="str">
            <v>○</v>
          </cell>
          <cell r="AG56">
            <v>9</v>
          </cell>
          <cell r="AH56" t="str">
            <v>-</v>
          </cell>
          <cell r="AI56">
            <v>0</v>
          </cell>
          <cell r="AJ56" t="str">
            <v>-</v>
          </cell>
          <cell r="AK56">
            <v>11</v>
          </cell>
          <cell r="AL56" t="str">
            <v>○</v>
          </cell>
          <cell r="AM56">
            <v>15</v>
          </cell>
          <cell r="AN56" t="str">
            <v>-</v>
          </cell>
        </row>
        <row r="57">
          <cell r="A57" t="str">
            <v>수49</v>
          </cell>
          <cell r="B57" t="str">
            <v>-</v>
          </cell>
          <cell r="C57" t="str">
            <v>-</v>
          </cell>
          <cell r="D57" t="str">
            <v>귀12</v>
          </cell>
          <cell r="E57" t="str">
            <v>-</v>
          </cell>
          <cell r="F57">
            <v>52</v>
          </cell>
          <cell r="G57" t="str">
            <v>나곡리</v>
          </cell>
          <cell r="H57" t="str">
            <v>290-4</v>
          </cell>
          <cell r="I57" t="str">
            <v>구</v>
          </cell>
          <cell r="J57">
            <v>777</v>
          </cell>
          <cell r="K57">
            <v>134</v>
          </cell>
          <cell r="L57">
            <v>0</v>
          </cell>
          <cell r="M57">
            <v>134</v>
          </cell>
          <cell r="N57">
            <v>0</v>
          </cell>
          <cell r="O57" t="str">
            <v>농림부</v>
          </cell>
          <cell r="P57" t="str">
            <v>국</v>
          </cell>
          <cell r="T57">
            <v>3700</v>
          </cell>
          <cell r="W57">
            <v>133.6</v>
          </cell>
          <cell r="X57">
            <v>0</v>
          </cell>
          <cell r="AA57">
            <v>133.6</v>
          </cell>
          <cell r="AB57">
            <v>0</v>
          </cell>
          <cell r="AE57">
            <v>49</v>
          </cell>
          <cell r="AF57" t="str">
            <v>○</v>
          </cell>
          <cell r="AG57">
            <v>9</v>
          </cell>
          <cell r="AH57" t="str">
            <v>-</v>
          </cell>
          <cell r="AI57">
            <v>0</v>
          </cell>
          <cell r="AJ57" t="str">
            <v>-</v>
          </cell>
          <cell r="AK57">
            <v>12</v>
          </cell>
          <cell r="AL57" t="str">
            <v>○</v>
          </cell>
          <cell r="AM57">
            <v>15</v>
          </cell>
          <cell r="AN57" t="str">
            <v>-</v>
          </cell>
        </row>
        <row r="58">
          <cell r="A58" t="str">
            <v>-</v>
          </cell>
          <cell r="B58" t="str">
            <v>사10</v>
          </cell>
          <cell r="C58" t="str">
            <v>-</v>
          </cell>
          <cell r="D58" t="str">
            <v>-</v>
          </cell>
          <cell r="E58" t="str">
            <v>-</v>
          </cell>
          <cell r="F58">
            <v>53</v>
          </cell>
          <cell r="G58" t="str">
            <v>나곡리</v>
          </cell>
          <cell r="H58" t="str">
            <v>291</v>
          </cell>
          <cell r="I58" t="str">
            <v>답</v>
          </cell>
          <cell r="J58">
            <v>6711</v>
          </cell>
          <cell r="K58">
            <v>0</v>
          </cell>
          <cell r="L58">
            <v>808</v>
          </cell>
          <cell r="M58">
            <v>0</v>
          </cell>
          <cell r="N58">
            <v>0</v>
          </cell>
          <cell r="O58">
            <v>619</v>
          </cell>
          <cell r="P58" t="str">
            <v>황주수 외1인</v>
          </cell>
          <cell r="T58">
            <v>3720</v>
          </cell>
          <cell r="Y58">
            <v>807.8</v>
          </cell>
          <cell r="Z58">
            <v>0</v>
          </cell>
          <cell r="AA58">
            <v>0</v>
          </cell>
          <cell r="AB58">
            <v>0</v>
          </cell>
          <cell r="AE58">
            <v>49</v>
          </cell>
          <cell r="AF58" t="str">
            <v>-</v>
          </cell>
          <cell r="AG58">
            <v>10</v>
          </cell>
          <cell r="AH58" t="str">
            <v>○</v>
          </cell>
          <cell r="AI58">
            <v>0</v>
          </cell>
          <cell r="AJ58" t="str">
            <v>-</v>
          </cell>
          <cell r="AK58">
            <v>12</v>
          </cell>
          <cell r="AL58" t="str">
            <v>-</v>
          </cell>
          <cell r="AM58">
            <v>15</v>
          </cell>
          <cell r="AN58" t="str">
            <v>-</v>
          </cell>
        </row>
        <row r="59">
          <cell r="A59" t="str">
            <v>-</v>
          </cell>
          <cell r="B59" t="str">
            <v>사11</v>
          </cell>
          <cell r="C59" t="str">
            <v>-</v>
          </cell>
          <cell r="D59" t="str">
            <v>-</v>
          </cell>
          <cell r="E59" t="str">
            <v>-</v>
          </cell>
          <cell r="F59">
            <v>54</v>
          </cell>
          <cell r="G59" t="str">
            <v>나곡리</v>
          </cell>
          <cell r="H59" t="str">
            <v>291-1</v>
          </cell>
          <cell r="I59" t="str">
            <v>구</v>
          </cell>
          <cell r="J59">
            <v>2195</v>
          </cell>
          <cell r="K59">
            <v>0</v>
          </cell>
          <cell r="L59">
            <v>733</v>
          </cell>
          <cell r="M59">
            <v>0</v>
          </cell>
          <cell r="N59">
            <v>0</v>
          </cell>
          <cell r="O59" t="str">
            <v>농림부</v>
          </cell>
          <cell r="P59" t="str">
            <v>국</v>
          </cell>
          <cell r="T59">
            <v>3700</v>
          </cell>
          <cell r="Y59">
            <v>732.6</v>
          </cell>
          <cell r="Z59">
            <v>0</v>
          </cell>
          <cell r="AA59">
            <v>0</v>
          </cell>
          <cell r="AB59">
            <v>0</v>
          </cell>
          <cell r="AE59">
            <v>49</v>
          </cell>
          <cell r="AF59" t="str">
            <v>-</v>
          </cell>
          <cell r="AG59">
            <v>11</v>
          </cell>
          <cell r="AH59" t="str">
            <v>○</v>
          </cell>
          <cell r="AI59">
            <v>0</v>
          </cell>
          <cell r="AJ59" t="str">
            <v>-</v>
          </cell>
          <cell r="AK59">
            <v>12</v>
          </cell>
          <cell r="AL59" t="str">
            <v>-</v>
          </cell>
          <cell r="AM59">
            <v>15</v>
          </cell>
          <cell r="AN59" t="str">
            <v>-</v>
          </cell>
        </row>
        <row r="60">
          <cell r="A60" t="str">
            <v>-</v>
          </cell>
          <cell r="B60" t="str">
            <v>사12</v>
          </cell>
          <cell r="C60" t="str">
            <v>-</v>
          </cell>
          <cell r="D60" t="str">
            <v>-</v>
          </cell>
          <cell r="E60" t="str">
            <v>-</v>
          </cell>
          <cell r="F60">
            <v>55</v>
          </cell>
          <cell r="G60" t="str">
            <v>나곡리</v>
          </cell>
          <cell r="H60" t="str">
            <v>293</v>
          </cell>
          <cell r="I60" t="str">
            <v>답</v>
          </cell>
          <cell r="J60">
            <v>3775</v>
          </cell>
          <cell r="K60">
            <v>0</v>
          </cell>
          <cell r="L60">
            <v>45</v>
          </cell>
          <cell r="M60">
            <v>0</v>
          </cell>
          <cell r="N60">
            <v>0</v>
          </cell>
          <cell r="O60">
            <v>432</v>
          </cell>
          <cell r="P60" t="str">
            <v>전원중</v>
          </cell>
          <cell r="Q60" t="str">
            <v>근저당권</v>
          </cell>
          <cell r="R60" t="str">
            <v>부구리 146-15</v>
          </cell>
          <cell r="S60" t="str">
            <v>북면농업협동조합</v>
          </cell>
          <cell r="T60">
            <v>3880</v>
          </cell>
          <cell r="Y60">
            <v>45.2</v>
          </cell>
          <cell r="Z60">
            <v>0</v>
          </cell>
          <cell r="AA60">
            <v>0</v>
          </cell>
          <cell r="AB60">
            <v>0</v>
          </cell>
          <cell r="AE60">
            <v>49</v>
          </cell>
          <cell r="AF60" t="str">
            <v>-</v>
          </cell>
          <cell r="AG60">
            <v>12</v>
          </cell>
          <cell r="AH60" t="str">
            <v>○</v>
          </cell>
          <cell r="AI60">
            <v>0</v>
          </cell>
          <cell r="AJ60" t="str">
            <v>-</v>
          </cell>
          <cell r="AK60">
            <v>12</v>
          </cell>
          <cell r="AL60" t="str">
            <v>-</v>
          </cell>
          <cell r="AM60">
            <v>15</v>
          </cell>
          <cell r="AN60" t="str">
            <v>-</v>
          </cell>
        </row>
        <row r="61">
          <cell r="A61" t="str">
            <v>-</v>
          </cell>
          <cell r="B61" t="str">
            <v>사13</v>
          </cell>
          <cell r="C61" t="str">
            <v>-</v>
          </cell>
          <cell r="D61" t="str">
            <v>-</v>
          </cell>
          <cell r="E61" t="str">
            <v>-</v>
          </cell>
          <cell r="F61">
            <v>56</v>
          </cell>
          <cell r="G61" t="str">
            <v>나곡리</v>
          </cell>
          <cell r="H61" t="str">
            <v>459</v>
          </cell>
          <cell r="I61" t="str">
            <v>전</v>
          </cell>
          <cell r="J61">
            <v>623</v>
          </cell>
          <cell r="K61">
            <v>0</v>
          </cell>
          <cell r="L61">
            <v>17</v>
          </cell>
          <cell r="M61">
            <v>0</v>
          </cell>
          <cell r="N61">
            <v>0</v>
          </cell>
          <cell r="O61">
            <v>442</v>
          </cell>
          <cell r="P61" t="str">
            <v>배남수</v>
          </cell>
          <cell r="T61">
            <v>4980</v>
          </cell>
          <cell r="Y61">
            <v>16.5</v>
          </cell>
          <cell r="Z61">
            <v>0</v>
          </cell>
          <cell r="AA61">
            <v>0</v>
          </cell>
          <cell r="AB61">
            <v>0</v>
          </cell>
          <cell r="AE61">
            <v>49</v>
          </cell>
          <cell r="AF61" t="str">
            <v>-</v>
          </cell>
          <cell r="AG61">
            <v>13</v>
          </cell>
          <cell r="AH61" t="str">
            <v>○</v>
          </cell>
          <cell r="AI61">
            <v>0</v>
          </cell>
          <cell r="AJ61" t="str">
            <v>-</v>
          </cell>
          <cell r="AK61">
            <v>12</v>
          </cell>
          <cell r="AL61" t="str">
            <v>-</v>
          </cell>
          <cell r="AM61">
            <v>15</v>
          </cell>
          <cell r="AN61" t="str">
            <v>-</v>
          </cell>
        </row>
        <row r="62">
          <cell r="A62" t="str">
            <v>-</v>
          </cell>
          <cell r="B62" t="str">
            <v>사14</v>
          </cell>
          <cell r="C62" t="str">
            <v>-</v>
          </cell>
          <cell r="D62" t="str">
            <v>-</v>
          </cell>
          <cell r="E62" t="str">
            <v>-</v>
          </cell>
          <cell r="F62">
            <v>57</v>
          </cell>
          <cell r="G62" t="str">
            <v>나곡리</v>
          </cell>
          <cell r="H62" t="str">
            <v>459-2</v>
          </cell>
          <cell r="I62" t="str">
            <v>전</v>
          </cell>
          <cell r="J62">
            <v>1007</v>
          </cell>
          <cell r="K62">
            <v>0</v>
          </cell>
          <cell r="L62">
            <v>65</v>
          </cell>
          <cell r="M62">
            <v>0</v>
          </cell>
          <cell r="N62">
            <v>0</v>
          </cell>
          <cell r="O62" t="str">
            <v>건교부</v>
          </cell>
          <cell r="P62" t="str">
            <v>국</v>
          </cell>
          <cell r="T62">
            <v>4980</v>
          </cell>
          <cell r="Y62">
            <v>64.599999999999994</v>
          </cell>
          <cell r="Z62">
            <v>0</v>
          </cell>
          <cell r="AA62">
            <v>0</v>
          </cell>
          <cell r="AB62">
            <v>0</v>
          </cell>
          <cell r="AE62">
            <v>49</v>
          </cell>
          <cell r="AF62" t="str">
            <v>-</v>
          </cell>
          <cell r="AG62">
            <v>14</v>
          </cell>
          <cell r="AH62" t="str">
            <v>○</v>
          </cell>
          <cell r="AI62">
            <v>0</v>
          </cell>
          <cell r="AJ62" t="str">
            <v>-</v>
          </cell>
          <cell r="AK62">
            <v>12</v>
          </cell>
          <cell r="AL62" t="str">
            <v>-</v>
          </cell>
          <cell r="AM62">
            <v>15</v>
          </cell>
          <cell r="AN62" t="str">
            <v>-</v>
          </cell>
        </row>
        <row r="63">
          <cell r="A63" t="str">
            <v>-</v>
          </cell>
          <cell r="B63" t="str">
            <v>사15</v>
          </cell>
          <cell r="C63" t="str">
            <v>-</v>
          </cell>
          <cell r="D63" t="str">
            <v>-</v>
          </cell>
          <cell r="E63" t="str">
            <v>-</v>
          </cell>
          <cell r="F63">
            <v>58</v>
          </cell>
          <cell r="G63" t="str">
            <v>나곡리</v>
          </cell>
          <cell r="H63" t="str">
            <v>460</v>
          </cell>
          <cell r="I63" t="str">
            <v>전</v>
          </cell>
          <cell r="J63">
            <v>1451</v>
          </cell>
          <cell r="K63">
            <v>0</v>
          </cell>
          <cell r="L63">
            <v>197</v>
          </cell>
          <cell r="M63">
            <v>0</v>
          </cell>
          <cell r="N63">
            <v>0</v>
          </cell>
          <cell r="O63" t="str">
            <v>부산 부산진 부전 405-32 드림빌 301</v>
          </cell>
          <cell r="P63" t="str">
            <v>남중희</v>
          </cell>
          <cell r="Q63" t="str">
            <v>압류, 근저당권</v>
          </cell>
          <cell r="R63" t="str">
            <v>분당 야탑 334 장미마을 806-1603</v>
          </cell>
          <cell r="S63" t="str">
            <v>울진군, 박영자</v>
          </cell>
          <cell r="T63">
            <v>4600</v>
          </cell>
          <cell r="Y63">
            <v>197.1</v>
          </cell>
          <cell r="Z63">
            <v>0</v>
          </cell>
          <cell r="AA63">
            <v>0</v>
          </cell>
          <cell r="AB63">
            <v>0</v>
          </cell>
          <cell r="AE63">
            <v>49</v>
          </cell>
          <cell r="AF63" t="str">
            <v>-</v>
          </cell>
          <cell r="AG63">
            <v>15</v>
          </cell>
          <cell r="AH63" t="str">
            <v>○</v>
          </cell>
          <cell r="AI63">
            <v>0</v>
          </cell>
          <cell r="AJ63" t="str">
            <v>-</v>
          </cell>
          <cell r="AK63">
            <v>12</v>
          </cell>
          <cell r="AL63" t="str">
            <v>-</v>
          </cell>
          <cell r="AM63">
            <v>15</v>
          </cell>
          <cell r="AN63" t="str">
            <v>-</v>
          </cell>
        </row>
        <row r="64">
          <cell r="A64" t="str">
            <v>-</v>
          </cell>
          <cell r="B64" t="str">
            <v>사16</v>
          </cell>
          <cell r="C64" t="str">
            <v>-</v>
          </cell>
          <cell r="D64" t="str">
            <v>-</v>
          </cell>
          <cell r="E64" t="str">
            <v>-</v>
          </cell>
          <cell r="F64">
            <v>59</v>
          </cell>
          <cell r="G64" t="str">
            <v>나곡리</v>
          </cell>
          <cell r="H64" t="str">
            <v>460-1</v>
          </cell>
          <cell r="I64" t="str">
            <v>전</v>
          </cell>
          <cell r="J64">
            <v>648</v>
          </cell>
          <cell r="K64">
            <v>0</v>
          </cell>
          <cell r="L64">
            <v>123</v>
          </cell>
          <cell r="M64">
            <v>0</v>
          </cell>
          <cell r="N64">
            <v>0</v>
          </cell>
          <cell r="O64" t="str">
            <v>건교부</v>
          </cell>
          <cell r="P64" t="str">
            <v>국</v>
          </cell>
          <cell r="T64">
            <v>4600</v>
          </cell>
          <cell r="Y64">
            <v>122.7</v>
          </cell>
          <cell r="Z64">
            <v>0</v>
          </cell>
          <cell r="AA64">
            <v>0</v>
          </cell>
          <cell r="AB64">
            <v>0</v>
          </cell>
          <cell r="AE64">
            <v>49</v>
          </cell>
          <cell r="AF64" t="str">
            <v>-</v>
          </cell>
          <cell r="AG64">
            <v>16</v>
          </cell>
          <cell r="AH64" t="str">
            <v>○</v>
          </cell>
          <cell r="AI64">
            <v>0</v>
          </cell>
          <cell r="AJ64" t="str">
            <v>-</v>
          </cell>
          <cell r="AK64">
            <v>12</v>
          </cell>
          <cell r="AL64" t="str">
            <v>-</v>
          </cell>
          <cell r="AM64">
            <v>15</v>
          </cell>
          <cell r="AN64" t="str">
            <v>-</v>
          </cell>
        </row>
        <row r="65">
          <cell r="A65" t="str">
            <v>-</v>
          </cell>
          <cell r="B65" t="str">
            <v>사17</v>
          </cell>
          <cell r="C65" t="str">
            <v>-</v>
          </cell>
          <cell r="D65" t="str">
            <v>-</v>
          </cell>
          <cell r="E65" t="str">
            <v>-</v>
          </cell>
          <cell r="F65">
            <v>60</v>
          </cell>
          <cell r="G65" t="str">
            <v>나곡리</v>
          </cell>
          <cell r="H65" t="str">
            <v>462</v>
          </cell>
          <cell r="I65" t="str">
            <v>전</v>
          </cell>
          <cell r="J65">
            <v>780</v>
          </cell>
          <cell r="K65">
            <v>0</v>
          </cell>
          <cell r="L65">
            <v>207</v>
          </cell>
          <cell r="M65">
            <v>0</v>
          </cell>
          <cell r="N65">
            <v>0</v>
          </cell>
          <cell r="O65">
            <v>432</v>
          </cell>
          <cell r="P65" t="str">
            <v>김경덕</v>
          </cell>
          <cell r="T65">
            <v>4180</v>
          </cell>
          <cell r="Y65">
            <v>207.4</v>
          </cell>
          <cell r="Z65">
            <v>0</v>
          </cell>
          <cell r="AA65">
            <v>0</v>
          </cell>
          <cell r="AB65">
            <v>0</v>
          </cell>
          <cell r="AE65">
            <v>49</v>
          </cell>
          <cell r="AF65" t="str">
            <v>-</v>
          </cell>
          <cell r="AG65">
            <v>17</v>
          </cell>
          <cell r="AH65" t="str">
            <v>○</v>
          </cell>
          <cell r="AI65">
            <v>0</v>
          </cell>
          <cell r="AJ65" t="str">
            <v>-</v>
          </cell>
          <cell r="AK65">
            <v>12</v>
          </cell>
          <cell r="AL65" t="str">
            <v>-</v>
          </cell>
          <cell r="AM65">
            <v>15</v>
          </cell>
          <cell r="AN65" t="str">
            <v>-</v>
          </cell>
        </row>
        <row r="66">
          <cell r="A66" t="str">
            <v>-</v>
          </cell>
          <cell r="B66" t="str">
            <v>사18</v>
          </cell>
          <cell r="C66" t="str">
            <v>-</v>
          </cell>
          <cell r="D66" t="str">
            <v>-</v>
          </cell>
          <cell r="E66" t="str">
            <v>-</v>
          </cell>
          <cell r="F66">
            <v>61</v>
          </cell>
          <cell r="G66" t="str">
            <v>나곡리</v>
          </cell>
          <cell r="H66" t="str">
            <v>463-1</v>
          </cell>
          <cell r="I66" t="str">
            <v>임</v>
          </cell>
          <cell r="J66">
            <v>998</v>
          </cell>
          <cell r="K66">
            <v>0</v>
          </cell>
          <cell r="L66">
            <v>154</v>
          </cell>
          <cell r="M66">
            <v>0</v>
          </cell>
          <cell r="N66">
            <v>0</v>
          </cell>
          <cell r="O66">
            <v>432</v>
          </cell>
          <cell r="P66" t="str">
            <v>김경덕</v>
          </cell>
          <cell r="T66">
            <v>3640</v>
          </cell>
          <cell r="Y66">
            <v>153.6</v>
          </cell>
          <cell r="Z66">
            <v>0</v>
          </cell>
          <cell r="AA66">
            <v>0</v>
          </cell>
          <cell r="AB66">
            <v>0</v>
          </cell>
          <cell r="AE66">
            <v>49</v>
          </cell>
          <cell r="AF66" t="str">
            <v>-</v>
          </cell>
          <cell r="AG66">
            <v>18</v>
          </cell>
          <cell r="AH66" t="str">
            <v>○</v>
          </cell>
          <cell r="AI66">
            <v>0</v>
          </cell>
          <cell r="AJ66" t="str">
            <v>-</v>
          </cell>
          <cell r="AK66">
            <v>12</v>
          </cell>
          <cell r="AL66" t="str">
            <v>-</v>
          </cell>
          <cell r="AM66">
            <v>15</v>
          </cell>
          <cell r="AN66" t="str">
            <v>-</v>
          </cell>
        </row>
        <row r="67">
          <cell r="A67" t="str">
            <v>수50</v>
          </cell>
          <cell r="B67" t="str">
            <v>사19</v>
          </cell>
          <cell r="C67" t="str">
            <v>-</v>
          </cell>
          <cell r="D67" t="str">
            <v>귀13</v>
          </cell>
          <cell r="E67" t="str">
            <v>이16</v>
          </cell>
          <cell r="F67">
            <v>62</v>
          </cell>
          <cell r="G67" t="str">
            <v>나곡리</v>
          </cell>
          <cell r="H67" t="str">
            <v>500-7</v>
          </cell>
          <cell r="I67" t="str">
            <v>천</v>
          </cell>
          <cell r="J67">
            <v>8272</v>
          </cell>
          <cell r="K67">
            <v>51</v>
          </cell>
          <cell r="L67">
            <v>1831</v>
          </cell>
          <cell r="M67">
            <v>22</v>
          </cell>
          <cell r="N67">
            <v>29</v>
          </cell>
          <cell r="O67" t="str">
            <v>건교부</v>
          </cell>
          <cell r="P67" t="str">
            <v>국</v>
          </cell>
          <cell r="T67">
            <v>3000</v>
          </cell>
          <cell r="W67">
            <v>50.8</v>
          </cell>
          <cell r="X67">
            <v>0</v>
          </cell>
          <cell r="Y67">
            <v>1830.6</v>
          </cell>
          <cell r="Z67">
            <v>0</v>
          </cell>
          <cell r="AA67">
            <v>21.6</v>
          </cell>
          <cell r="AB67">
            <v>0</v>
          </cell>
          <cell r="AC67">
            <v>29.2</v>
          </cell>
          <cell r="AD67">
            <v>0</v>
          </cell>
          <cell r="AE67">
            <v>50</v>
          </cell>
          <cell r="AF67" t="str">
            <v>○</v>
          </cell>
          <cell r="AG67">
            <v>19</v>
          </cell>
          <cell r="AH67" t="str">
            <v>○</v>
          </cell>
          <cell r="AI67">
            <v>0</v>
          </cell>
          <cell r="AJ67" t="str">
            <v>-</v>
          </cell>
          <cell r="AK67">
            <v>13</v>
          </cell>
          <cell r="AL67" t="str">
            <v>○</v>
          </cell>
          <cell r="AM67">
            <v>16</v>
          </cell>
          <cell r="AN67" t="str">
            <v>○</v>
          </cell>
        </row>
        <row r="68">
          <cell r="A68" t="str">
            <v>수51</v>
          </cell>
          <cell r="B68" t="str">
            <v>사20</v>
          </cell>
          <cell r="C68" t="str">
            <v>-</v>
          </cell>
          <cell r="D68" t="str">
            <v>-</v>
          </cell>
          <cell r="E68" t="str">
            <v>이17</v>
          </cell>
          <cell r="F68">
            <v>63</v>
          </cell>
          <cell r="G68" t="str">
            <v>나곡리</v>
          </cell>
          <cell r="H68" t="str">
            <v>503</v>
          </cell>
          <cell r="I68" t="str">
            <v>전</v>
          </cell>
          <cell r="J68">
            <v>1626</v>
          </cell>
          <cell r="K68">
            <v>427</v>
          </cell>
          <cell r="L68">
            <v>1193</v>
          </cell>
          <cell r="M68">
            <v>0</v>
          </cell>
          <cell r="N68">
            <v>427</v>
          </cell>
          <cell r="O68" t="str">
            <v>492-2</v>
          </cell>
          <cell r="P68" t="str">
            <v>전일중</v>
          </cell>
          <cell r="T68">
            <v>4320</v>
          </cell>
          <cell r="W68">
            <v>426.6</v>
          </cell>
          <cell r="X68">
            <v>0</v>
          </cell>
          <cell r="Y68">
            <v>1193</v>
          </cell>
          <cell r="Z68">
            <v>0</v>
          </cell>
          <cell r="AA68">
            <v>0</v>
          </cell>
          <cell r="AB68">
            <v>0</v>
          </cell>
          <cell r="AC68">
            <v>426.6</v>
          </cell>
          <cell r="AD68">
            <v>0</v>
          </cell>
          <cell r="AE68">
            <v>51</v>
          </cell>
          <cell r="AF68" t="str">
            <v>○</v>
          </cell>
          <cell r="AG68">
            <v>20</v>
          </cell>
          <cell r="AH68" t="str">
            <v>○</v>
          </cell>
          <cell r="AI68">
            <v>0</v>
          </cell>
          <cell r="AJ68" t="str">
            <v>-</v>
          </cell>
          <cell r="AK68">
            <v>13</v>
          </cell>
          <cell r="AL68" t="str">
            <v>-</v>
          </cell>
          <cell r="AM68">
            <v>17</v>
          </cell>
          <cell r="AN68" t="str">
            <v>○</v>
          </cell>
        </row>
        <row r="69">
          <cell r="A69" t="str">
            <v>수52</v>
          </cell>
          <cell r="B69" t="str">
            <v>-</v>
          </cell>
          <cell r="C69" t="str">
            <v>-</v>
          </cell>
          <cell r="D69" t="str">
            <v>-</v>
          </cell>
          <cell r="E69" t="str">
            <v>이18</v>
          </cell>
          <cell r="F69">
            <v>64</v>
          </cell>
          <cell r="G69" t="str">
            <v>나곡리</v>
          </cell>
          <cell r="H69" t="str">
            <v>505</v>
          </cell>
          <cell r="I69" t="str">
            <v>답</v>
          </cell>
          <cell r="J69">
            <v>1584</v>
          </cell>
          <cell r="K69">
            <v>1128</v>
          </cell>
          <cell r="L69">
            <v>0</v>
          </cell>
          <cell r="M69">
            <v>0</v>
          </cell>
          <cell r="N69">
            <v>218</v>
          </cell>
          <cell r="O69" t="str">
            <v>강원 속초 조양 1501 부영아파트 504-1302</v>
          </cell>
          <cell r="P69" t="str">
            <v>최응락</v>
          </cell>
          <cell r="T69">
            <v>2380</v>
          </cell>
          <cell r="W69">
            <v>1127.5</v>
          </cell>
          <cell r="X69">
            <v>0</v>
          </cell>
          <cell r="AA69">
            <v>0</v>
          </cell>
          <cell r="AB69">
            <v>0</v>
          </cell>
          <cell r="AC69">
            <v>217.5</v>
          </cell>
          <cell r="AD69">
            <v>0</v>
          </cell>
          <cell r="AE69">
            <v>52</v>
          </cell>
          <cell r="AF69" t="str">
            <v>○</v>
          </cell>
          <cell r="AG69">
            <v>20</v>
          </cell>
          <cell r="AH69" t="str">
            <v>-</v>
          </cell>
          <cell r="AI69">
            <v>0</v>
          </cell>
          <cell r="AJ69" t="str">
            <v>-</v>
          </cell>
          <cell r="AK69">
            <v>13</v>
          </cell>
          <cell r="AL69" t="str">
            <v>-</v>
          </cell>
          <cell r="AM69">
            <v>18</v>
          </cell>
          <cell r="AN69" t="str">
            <v>○</v>
          </cell>
        </row>
        <row r="70">
          <cell r="A70" t="str">
            <v>수53</v>
          </cell>
          <cell r="B70" t="str">
            <v>-</v>
          </cell>
          <cell r="C70" t="str">
            <v>-</v>
          </cell>
          <cell r="D70" t="str">
            <v>귀14</v>
          </cell>
          <cell r="E70" t="str">
            <v>이19</v>
          </cell>
          <cell r="F70">
            <v>65</v>
          </cell>
          <cell r="G70" t="str">
            <v>나곡리</v>
          </cell>
          <cell r="H70" t="str">
            <v>505-1</v>
          </cell>
          <cell r="I70" t="str">
            <v>도</v>
          </cell>
          <cell r="J70">
            <v>205</v>
          </cell>
          <cell r="K70">
            <v>126</v>
          </cell>
          <cell r="L70">
            <v>0</v>
          </cell>
          <cell r="M70">
            <v>108</v>
          </cell>
          <cell r="N70">
            <v>18</v>
          </cell>
          <cell r="O70" t="str">
            <v>농림부</v>
          </cell>
          <cell r="P70" t="str">
            <v>국</v>
          </cell>
          <cell r="T70">
            <v>3000</v>
          </cell>
          <cell r="W70">
            <v>126.1</v>
          </cell>
          <cell r="X70">
            <v>0</v>
          </cell>
          <cell r="AA70">
            <v>108</v>
          </cell>
          <cell r="AB70">
            <v>0</v>
          </cell>
          <cell r="AC70">
            <v>18.100000000000001</v>
          </cell>
          <cell r="AD70">
            <v>0</v>
          </cell>
          <cell r="AE70">
            <v>53</v>
          </cell>
          <cell r="AF70" t="str">
            <v>○</v>
          </cell>
          <cell r="AG70">
            <v>20</v>
          </cell>
          <cell r="AH70" t="str">
            <v>-</v>
          </cell>
          <cell r="AI70">
            <v>0</v>
          </cell>
          <cell r="AJ70" t="str">
            <v>-</v>
          </cell>
          <cell r="AK70">
            <v>14</v>
          </cell>
          <cell r="AL70" t="str">
            <v>○</v>
          </cell>
          <cell r="AM70">
            <v>19</v>
          </cell>
          <cell r="AN70" t="str">
            <v>○</v>
          </cell>
        </row>
        <row r="71">
          <cell r="A71" t="str">
            <v>수54</v>
          </cell>
          <cell r="B71" t="str">
            <v>사21</v>
          </cell>
          <cell r="C71" t="str">
            <v>-</v>
          </cell>
          <cell r="D71" t="str">
            <v>-</v>
          </cell>
          <cell r="E71" t="str">
            <v>이20</v>
          </cell>
          <cell r="F71">
            <v>66</v>
          </cell>
          <cell r="G71" t="str">
            <v>나곡리</v>
          </cell>
          <cell r="H71" t="str">
            <v>506</v>
          </cell>
          <cell r="I71" t="str">
            <v>전</v>
          </cell>
          <cell r="J71">
            <v>440</v>
          </cell>
          <cell r="K71">
            <v>263</v>
          </cell>
          <cell r="L71">
            <v>162</v>
          </cell>
          <cell r="M71">
            <v>0</v>
          </cell>
          <cell r="N71">
            <v>263</v>
          </cell>
          <cell r="O71">
            <v>436</v>
          </cell>
          <cell r="P71" t="str">
            <v>최기문</v>
          </cell>
          <cell r="T71">
            <v>1900</v>
          </cell>
          <cell r="W71">
            <v>263.10000000000002</v>
          </cell>
          <cell r="X71">
            <v>0</v>
          </cell>
          <cell r="Y71">
            <v>162.30000000000001</v>
          </cell>
          <cell r="Z71">
            <v>0</v>
          </cell>
          <cell r="AA71">
            <v>0</v>
          </cell>
          <cell r="AB71">
            <v>0</v>
          </cell>
          <cell r="AC71">
            <v>263.10000000000002</v>
          </cell>
          <cell r="AD71">
            <v>0</v>
          </cell>
          <cell r="AE71">
            <v>54</v>
          </cell>
          <cell r="AF71" t="str">
            <v>○</v>
          </cell>
          <cell r="AG71">
            <v>21</v>
          </cell>
          <cell r="AH71" t="str">
            <v>○</v>
          </cell>
          <cell r="AI71">
            <v>0</v>
          </cell>
          <cell r="AJ71" t="str">
            <v>-</v>
          </cell>
          <cell r="AK71">
            <v>14</v>
          </cell>
          <cell r="AL71" t="str">
            <v>-</v>
          </cell>
          <cell r="AM71">
            <v>20</v>
          </cell>
          <cell r="AN71" t="str">
            <v>○</v>
          </cell>
        </row>
        <row r="72">
          <cell r="A72" t="str">
            <v>수55</v>
          </cell>
          <cell r="B72" t="str">
            <v>사22</v>
          </cell>
          <cell r="C72" t="str">
            <v>-</v>
          </cell>
          <cell r="D72" t="str">
            <v>-</v>
          </cell>
          <cell r="E72" t="str">
            <v>-</v>
          </cell>
          <cell r="F72">
            <v>67</v>
          </cell>
          <cell r="G72" t="str">
            <v>나곡리</v>
          </cell>
          <cell r="H72" t="str">
            <v>507</v>
          </cell>
          <cell r="I72" t="str">
            <v>전</v>
          </cell>
          <cell r="J72">
            <v>542</v>
          </cell>
          <cell r="K72">
            <v>271</v>
          </cell>
          <cell r="L72">
            <v>280</v>
          </cell>
          <cell r="M72">
            <v>0</v>
          </cell>
          <cell r="N72">
            <v>0</v>
          </cell>
          <cell r="O72" t="str">
            <v>강원 속초 조양 1501 부영아파트 504-1302</v>
          </cell>
          <cell r="P72" t="str">
            <v>최응락</v>
          </cell>
          <cell r="T72">
            <v>1900</v>
          </cell>
          <cell r="W72">
            <v>270.8</v>
          </cell>
          <cell r="X72">
            <v>0</v>
          </cell>
          <cell r="Y72">
            <v>279.60000000000002</v>
          </cell>
          <cell r="Z72">
            <v>0</v>
          </cell>
          <cell r="AA72">
            <v>0</v>
          </cell>
          <cell r="AB72">
            <v>0</v>
          </cell>
          <cell r="AE72">
            <v>55</v>
          </cell>
          <cell r="AF72" t="str">
            <v>○</v>
          </cell>
          <cell r="AG72">
            <v>22</v>
          </cell>
          <cell r="AH72" t="str">
            <v>○</v>
          </cell>
          <cell r="AI72">
            <v>0</v>
          </cell>
          <cell r="AJ72" t="str">
            <v>-</v>
          </cell>
          <cell r="AK72">
            <v>14</v>
          </cell>
          <cell r="AL72" t="str">
            <v>-</v>
          </cell>
          <cell r="AM72">
            <v>20</v>
          </cell>
          <cell r="AN72" t="str">
            <v>-</v>
          </cell>
        </row>
        <row r="73">
          <cell r="A73" t="str">
            <v>수56</v>
          </cell>
          <cell r="B73" t="str">
            <v>사23</v>
          </cell>
          <cell r="C73" t="str">
            <v>-</v>
          </cell>
          <cell r="D73" t="str">
            <v>-</v>
          </cell>
          <cell r="E73" t="str">
            <v>이21</v>
          </cell>
          <cell r="F73">
            <v>68</v>
          </cell>
          <cell r="G73" t="str">
            <v>나곡리</v>
          </cell>
          <cell r="H73" t="str">
            <v>508</v>
          </cell>
          <cell r="I73" t="str">
            <v>답</v>
          </cell>
          <cell r="J73">
            <v>678</v>
          </cell>
          <cell r="K73">
            <v>608</v>
          </cell>
          <cell r="L73">
            <v>62</v>
          </cell>
          <cell r="M73">
            <v>0</v>
          </cell>
          <cell r="N73">
            <v>177</v>
          </cell>
          <cell r="O73">
            <v>439</v>
          </cell>
          <cell r="P73" t="str">
            <v>김감룡</v>
          </cell>
          <cell r="T73">
            <v>2160</v>
          </cell>
          <cell r="W73">
            <v>608</v>
          </cell>
          <cell r="X73">
            <v>0</v>
          </cell>
          <cell r="Y73">
            <v>61.9</v>
          </cell>
          <cell r="Z73">
            <v>0</v>
          </cell>
          <cell r="AA73">
            <v>0</v>
          </cell>
          <cell r="AB73">
            <v>0</v>
          </cell>
          <cell r="AC73">
            <v>177.2</v>
          </cell>
          <cell r="AD73">
            <v>0</v>
          </cell>
          <cell r="AE73">
            <v>56</v>
          </cell>
          <cell r="AF73" t="str">
            <v>○</v>
          </cell>
          <cell r="AG73">
            <v>23</v>
          </cell>
          <cell r="AH73" t="str">
            <v>○</v>
          </cell>
          <cell r="AI73">
            <v>0</v>
          </cell>
          <cell r="AJ73" t="str">
            <v>-</v>
          </cell>
          <cell r="AK73">
            <v>14</v>
          </cell>
          <cell r="AL73" t="str">
            <v>-</v>
          </cell>
          <cell r="AM73">
            <v>21</v>
          </cell>
          <cell r="AN73" t="str">
            <v>○</v>
          </cell>
        </row>
        <row r="74">
          <cell r="A74" t="str">
            <v>수57</v>
          </cell>
          <cell r="B74" t="str">
            <v>-</v>
          </cell>
          <cell r="C74" t="str">
            <v>전1</v>
          </cell>
          <cell r="D74" t="str">
            <v>-</v>
          </cell>
          <cell r="E74" t="str">
            <v>이22</v>
          </cell>
          <cell r="F74">
            <v>69</v>
          </cell>
          <cell r="G74" t="str">
            <v>나곡리</v>
          </cell>
          <cell r="H74" t="str">
            <v>509</v>
          </cell>
          <cell r="I74" t="str">
            <v>전</v>
          </cell>
          <cell r="J74">
            <v>317</v>
          </cell>
          <cell r="K74">
            <v>317</v>
          </cell>
          <cell r="L74">
            <v>0</v>
          </cell>
          <cell r="M74">
            <v>0</v>
          </cell>
          <cell r="N74">
            <v>206</v>
          </cell>
          <cell r="O74">
            <v>439</v>
          </cell>
          <cell r="P74" t="str">
            <v>김감룡</v>
          </cell>
          <cell r="T74">
            <v>1950</v>
          </cell>
          <cell r="W74">
            <v>320.5</v>
          </cell>
          <cell r="X74" t="str">
            <v>공</v>
          </cell>
          <cell r="AA74">
            <v>0</v>
          </cell>
          <cell r="AB74">
            <v>0</v>
          </cell>
          <cell r="AC74">
            <v>206.2</v>
          </cell>
          <cell r="AD74">
            <v>0</v>
          </cell>
          <cell r="AE74">
            <v>57</v>
          </cell>
          <cell r="AF74" t="str">
            <v>○</v>
          </cell>
          <cell r="AG74">
            <v>23</v>
          </cell>
          <cell r="AH74" t="str">
            <v>-</v>
          </cell>
          <cell r="AI74">
            <v>1</v>
          </cell>
          <cell r="AJ74" t="str">
            <v>○</v>
          </cell>
          <cell r="AK74">
            <v>14</v>
          </cell>
          <cell r="AL74" t="str">
            <v>-</v>
          </cell>
          <cell r="AM74">
            <v>22</v>
          </cell>
          <cell r="AN74" t="str">
            <v>○</v>
          </cell>
        </row>
        <row r="75">
          <cell r="A75" t="str">
            <v>수58</v>
          </cell>
          <cell r="B75" t="str">
            <v>-</v>
          </cell>
          <cell r="C75" t="str">
            <v>-</v>
          </cell>
          <cell r="D75" t="str">
            <v>-</v>
          </cell>
          <cell r="E75" t="str">
            <v>이23</v>
          </cell>
          <cell r="F75">
            <v>70</v>
          </cell>
          <cell r="G75" t="str">
            <v>나곡리</v>
          </cell>
          <cell r="H75" t="str">
            <v>510</v>
          </cell>
          <cell r="I75" t="str">
            <v>전</v>
          </cell>
          <cell r="J75">
            <v>2222</v>
          </cell>
          <cell r="K75">
            <v>1421</v>
          </cell>
          <cell r="L75">
            <v>0</v>
          </cell>
          <cell r="M75">
            <v>0</v>
          </cell>
          <cell r="N75">
            <v>367</v>
          </cell>
          <cell r="O75">
            <v>468</v>
          </cell>
          <cell r="P75" t="str">
            <v>김재헌</v>
          </cell>
          <cell r="T75">
            <v>1900</v>
          </cell>
          <cell r="W75">
            <v>1420.9</v>
          </cell>
          <cell r="X75">
            <v>0</v>
          </cell>
          <cell r="AA75">
            <v>0</v>
          </cell>
          <cell r="AB75">
            <v>0</v>
          </cell>
          <cell r="AC75">
            <v>367.3</v>
          </cell>
          <cell r="AD75">
            <v>0</v>
          </cell>
          <cell r="AE75">
            <v>58</v>
          </cell>
          <cell r="AF75" t="str">
            <v>○</v>
          </cell>
          <cell r="AG75">
            <v>23</v>
          </cell>
          <cell r="AH75" t="str">
            <v>-</v>
          </cell>
          <cell r="AI75">
            <v>1</v>
          </cell>
          <cell r="AJ75" t="str">
            <v>-</v>
          </cell>
          <cell r="AK75">
            <v>14</v>
          </cell>
          <cell r="AL75" t="str">
            <v>-</v>
          </cell>
          <cell r="AM75">
            <v>23</v>
          </cell>
          <cell r="AN75" t="str">
            <v>○</v>
          </cell>
        </row>
        <row r="76">
          <cell r="A76" t="str">
            <v>수59</v>
          </cell>
          <cell r="B76" t="str">
            <v>사24</v>
          </cell>
          <cell r="C76" t="str">
            <v>-</v>
          </cell>
          <cell r="D76" t="str">
            <v>귀15</v>
          </cell>
          <cell r="E76" t="str">
            <v>이24</v>
          </cell>
          <cell r="F76">
            <v>71</v>
          </cell>
          <cell r="G76" t="str">
            <v>나곡리</v>
          </cell>
          <cell r="H76" t="str">
            <v>510-1</v>
          </cell>
          <cell r="I76" t="str">
            <v>천</v>
          </cell>
          <cell r="J76">
            <v>3230</v>
          </cell>
          <cell r="K76">
            <v>2510</v>
          </cell>
          <cell r="L76">
            <v>112</v>
          </cell>
          <cell r="M76">
            <v>1767</v>
          </cell>
          <cell r="N76">
            <v>743</v>
          </cell>
          <cell r="O76" t="str">
            <v>건교부</v>
          </cell>
          <cell r="P76" t="str">
            <v>국</v>
          </cell>
          <cell r="T76">
            <v>3000</v>
          </cell>
          <cell r="W76">
            <v>2510.3000000000002</v>
          </cell>
          <cell r="X76">
            <v>0</v>
          </cell>
          <cell r="Y76">
            <v>111.7</v>
          </cell>
          <cell r="Z76">
            <v>0</v>
          </cell>
          <cell r="AA76">
            <v>1766.9</v>
          </cell>
          <cell r="AB76">
            <v>0</v>
          </cell>
          <cell r="AC76">
            <v>743.4</v>
          </cell>
          <cell r="AD76">
            <v>0</v>
          </cell>
          <cell r="AE76">
            <v>59</v>
          </cell>
          <cell r="AF76" t="str">
            <v>○</v>
          </cell>
          <cell r="AG76">
            <v>24</v>
          </cell>
          <cell r="AH76" t="str">
            <v>○</v>
          </cell>
          <cell r="AI76">
            <v>1</v>
          </cell>
          <cell r="AJ76" t="str">
            <v>-</v>
          </cell>
          <cell r="AK76">
            <v>15</v>
          </cell>
          <cell r="AL76" t="str">
            <v>○</v>
          </cell>
          <cell r="AM76">
            <v>24</v>
          </cell>
          <cell r="AN76" t="str">
            <v>○</v>
          </cell>
        </row>
        <row r="77">
          <cell r="A77" t="str">
            <v>수60</v>
          </cell>
          <cell r="B77" t="str">
            <v>-</v>
          </cell>
          <cell r="C77" t="str">
            <v>-</v>
          </cell>
          <cell r="D77" t="str">
            <v>-</v>
          </cell>
          <cell r="E77" t="str">
            <v>이25</v>
          </cell>
          <cell r="F77">
            <v>72</v>
          </cell>
          <cell r="G77" t="str">
            <v>나곡리</v>
          </cell>
          <cell r="H77" t="str">
            <v>511</v>
          </cell>
          <cell r="I77" t="str">
            <v>답</v>
          </cell>
          <cell r="J77">
            <v>1177</v>
          </cell>
          <cell r="K77">
            <v>279</v>
          </cell>
          <cell r="L77">
            <v>0</v>
          </cell>
          <cell r="M77">
            <v>0</v>
          </cell>
          <cell r="N77">
            <v>279</v>
          </cell>
          <cell r="O77" t="str">
            <v>서울 송파 거여 30-7</v>
          </cell>
          <cell r="P77" t="str">
            <v>김준하</v>
          </cell>
          <cell r="Q77" t="str">
            <v>가압류</v>
          </cell>
          <cell r="R77" t="str">
            <v>서울 중구 다동 33</v>
          </cell>
          <cell r="S77" t="str">
            <v>파사자주식회사한나라상호저축은행의파사관재인예금보험공사</v>
          </cell>
          <cell r="T77">
            <v>2250</v>
          </cell>
          <cell r="W77">
            <v>278.89999999999998</v>
          </cell>
          <cell r="X77">
            <v>0</v>
          </cell>
          <cell r="AA77">
            <v>0</v>
          </cell>
          <cell r="AB77">
            <v>0</v>
          </cell>
          <cell r="AC77">
            <v>278.89999999999998</v>
          </cell>
          <cell r="AD77">
            <v>0</v>
          </cell>
          <cell r="AE77">
            <v>60</v>
          </cell>
          <cell r="AF77" t="str">
            <v>○</v>
          </cell>
          <cell r="AG77">
            <v>24</v>
          </cell>
          <cell r="AH77" t="str">
            <v>-</v>
          </cell>
          <cell r="AI77">
            <v>1</v>
          </cell>
          <cell r="AJ77" t="str">
            <v>-</v>
          </cell>
          <cell r="AK77">
            <v>15</v>
          </cell>
          <cell r="AL77" t="str">
            <v>-</v>
          </cell>
          <cell r="AM77">
            <v>25</v>
          </cell>
          <cell r="AN77" t="str">
            <v>○</v>
          </cell>
        </row>
        <row r="78">
          <cell r="A78" t="str">
            <v>수61</v>
          </cell>
          <cell r="B78" t="str">
            <v>-</v>
          </cell>
          <cell r="C78" t="str">
            <v>-</v>
          </cell>
          <cell r="D78" t="str">
            <v>-</v>
          </cell>
          <cell r="E78" t="str">
            <v>이26</v>
          </cell>
          <cell r="F78">
            <v>73</v>
          </cell>
          <cell r="G78" t="str">
            <v>나곡리</v>
          </cell>
          <cell r="H78" t="str">
            <v>512</v>
          </cell>
          <cell r="I78" t="str">
            <v>전</v>
          </cell>
          <cell r="J78">
            <v>1802</v>
          </cell>
          <cell r="K78">
            <v>137</v>
          </cell>
          <cell r="L78">
            <v>0</v>
          </cell>
          <cell r="M78">
            <v>0</v>
          </cell>
          <cell r="N78">
            <v>137</v>
          </cell>
          <cell r="O78">
            <v>619</v>
          </cell>
          <cell r="P78" t="str">
            <v>황주수</v>
          </cell>
          <cell r="T78">
            <v>1900</v>
          </cell>
          <cell r="W78">
            <v>137.30000000000001</v>
          </cell>
          <cell r="X78">
            <v>0</v>
          </cell>
          <cell r="AA78">
            <v>0</v>
          </cell>
          <cell r="AB78">
            <v>0</v>
          </cell>
          <cell r="AC78">
            <v>137.30000000000001</v>
          </cell>
          <cell r="AD78">
            <v>0</v>
          </cell>
          <cell r="AE78">
            <v>61</v>
          </cell>
          <cell r="AF78" t="str">
            <v>○</v>
          </cell>
          <cell r="AG78">
            <v>24</v>
          </cell>
          <cell r="AH78" t="str">
            <v>-</v>
          </cell>
          <cell r="AI78">
            <v>1</v>
          </cell>
          <cell r="AJ78" t="str">
            <v>-</v>
          </cell>
          <cell r="AK78">
            <v>15</v>
          </cell>
          <cell r="AL78" t="str">
            <v>-</v>
          </cell>
          <cell r="AM78">
            <v>26</v>
          </cell>
          <cell r="AN78" t="str">
            <v>○</v>
          </cell>
        </row>
        <row r="79">
          <cell r="A79" t="str">
            <v>수62</v>
          </cell>
          <cell r="B79" t="str">
            <v>-</v>
          </cell>
          <cell r="C79" t="str">
            <v>-</v>
          </cell>
          <cell r="D79" t="str">
            <v>-</v>
          </cell>
          <cell r="E79" t="str">
            <v>이27</v>
          </cell>
          <cell r="F79">
            <v>74</v>
          </cell>
          <cell r="G79" t="str">
            <v>나곡리</v>
          </cell>
          <cell r="H79" t="str">
            <v>513</v>
          </cell>
          <cell r="I79" t="str">
            <v>전</v>
          </cell>
          <cell r="J79">
            <v>2202</v>
          </cell>
          <cell r="K79">
            <v>1516</v>
          </cell>
          <cell r="L79">
            <v>0</v>
          </cell>
          <cell r="M79">
            <v>0</v>
          </cell>
          <cell r="N79">
            <v>347</v>
          </cell>
          <cell r="O79">
            <v>442</v>
          </cell>
          <cell r="P79" t="str">
            <v>이창환</v>
          </cell>
          <cell r="T79">
            <v>1900</v>
          </cell>
          <cell r="W79">
            <v>1515.9</v>
          </cell>
          <cell r="X79">
            <v>0</v>
          </cell>
          <cell r="AA79">
            <v>0</v>
          </cell>
          <cell r="AB79">
            <v>0</v>
          </cell>
          <cell r="AC79">
            <v>347.4</v>
          </cell>
          <cell r="AD79">
            <v>0</v>
          </cell>
          <cell r="AE79">
            <v>62</v>
          </cell>
          <cell r="AF79" t="str">
            <v>○</v>
          </cell>
          <cell r="AG79">
            <v>24</v>
          </cell>
          <cell r="AH79" t="str">
            <v>-</v>
          </cell>
          <cell r="AI79">
            <v>1</v>
          </cell>
          <cell r="AJ79" t="str">
            <v>-</v>
          </cell>
          <cell r="AK79">
            <v>15</v>
          </cell>
          <cell r="AL79" t="str">
            <v>-</v>
          </cell>
          <cell r="AM79">
            <v>27</v>
          </cell>
          <cell r="AN79" t="str">
            <v>○</v>
          </cell>
        </row>
        <row r="80">
          <cell r="A80" t="str">
            <v>수63</v>
          </cell>
          <cell r="B80" t="str">
            <v>-</v>
          </cell>
          <cell r="C80" t="str">
            <v>-</v>
          </cell>
          <cell r="D80" t="str">
            <v>-</v>
          </cell>
          <cell r="E80" t="str">
            <v>-</v>
          </cell>
          <cell r="F80">
            <v>75</v>
          </cell>
          <cell r="G80" t="str">
            <v>나곡리</v>
          </cell>
          <cell r="H80" t="str">
            <v>522</v>
          </cell>
          <cell r="I80" t="str">
            <v>답</v>
          </cell>
          <cell r="J80">
            <v>2724</v>
          </cell>
          <cell r="K80">
            <v>68</v>
          </cell>
          <cell r="L80">
            <v>0</v>
          </cell>
          <cell r="M80">
            <v>0</v>
          </cell>
          <cell r="N80">
            <v>0</v>
          </cell>
          <cell r="O80">
            <v>468</v>
          </cell>
          <cell r="P80" t="str">
            <v>장헌주</v>
          </cell>
          <cell r="T80">
            <v>1350</v>
          </cell>
          <cell r="W80">
            <v>68</v>
          </cell>
          <cell r="X80">
            <v>0</v>
          </cell>
          <cell r="AA80">
            <v>0</v>
          </cell>
          <cell r="AB80">
            <v>0</v>
          </cell>
          <cell r="AE80">
            <v>63</v>
          </cell>
          <cell r="AF80" t="str">
            <v>○</v>
          </cell>
          <cell r="AG80">
            <v>24</v>
          </cell>
          <cell r="AH80" t="str">
            <v>-</v>
          </cell>
          <cell r="AI80">
            <v>1</v>
          </cell>
          <cell r="AJ80" t="str">
            <v>-</v>
          </cell>
          <cell r="AK80">
            <v>15</v>
          </cell>
          <cell r="AL80" t="str">
            <v>-</v>
          </cell>
          <cell r="AM80">
            <v>27</v>
          </cell>
          <cell r="AN80" t="str">
            <v>-</v>
          </cell>
        </row>
        <row r="81">
          <cell r="A81" t="str">
            <v>수64</v>
          </cell>
          <cell r="B81" t="str">
            <v>-</v>
          </cell>
          <cell r="C81" t="str">
            <v>-</v>
          </cell>
          <cell r="D81" t="str">
            <v>-</v>
          </cell>
          <cell r="E81" t="str">
            <v>-</v>
          </cell>
          <cell r="F81">
            <v>76</v>
          </cell>
          <cell r="G81" t="str">
            <v>나곡리</v>
          </cell>
          <cell r="H81" t="str">
            <v>523</v>
          </cell>
          <cell r="I81" t="str">
            <v>답</v>
          </cell>
          <cell r="J81">
            <v>1587</v>
          </cell>
          <cell r="K81">
            <v>307</v>
          </cell>
          <cell r="L81">
            <v>0</v>
          </cell>
          <cell r="M81">
            <v>0</v>
          </cell>
          <cell r="N81">
            <v>0</v>
          </cell>
          <cell r="O81" t="str">
            <v>부산 북구 주례 304-7</v>
          </cell>
          <cell r="P81" t="str">
            <v>울진장씨라곡파종중</v>
          </cell>
          <cell r="T81">
            <v>1350</v>
          </cell>
          <cell r="W81">
            <v>307.10000000000002</v>
          </cell>
          <cell r="X81">
            <v>0</v>
          </cell>
          <cell r="AA81">
            <v>0</v>
          </cell>
          <cell r="AB81">
            <v>0</v>
          </cell>
          <cell r="AE81">
            <v>64</v>
          </cell>
          <cell r="AF81" t="str">
            <v>○</v>
          </cell>
          <cell r="AG81">
            <v>24</v>
          </cell>
          <cell r="AH81" t="str">
            <v>-</v>
          </cell>
          <cell r="AI81">
            <v>1</v>
          </cell>
          <cell r="AJ81" t="str">
            <v>-</v>
          </cell>
          <cell r="AK81">
            <v>15</v>
          </cell>
          <cell r="AL81" t="str">
            <v>-</v>
          </cell>
          <cell r="AM81">
            <v>27</v>
          </cell>
          <cell r="AN81" t="str">
            <v>-</v>
          </cell>
        </row>
        <row r="82">
          <cell r="A82" t="str">
            <v>수65</v>
          </cell>
          <cell r="B82" t="str">
            <v>-</v>
          </cell>
          <cell r="C82" t="str">
            <v>-</v>
          </cell>
          <cell r="D82" t="str">
            <v>-</v>
          </cell>
          <cell r="E82" t="str">
            <v>-</v>
          </cell>
          <cell r="F82">
            <v>77</v>
          </cell>
          <cell r="G82" t="str">
            <v>나곡리</v>
          </cell>
          <cell r="H82" t="str">
            <v>524</v>
          </cell>
          <cell r="I82" t="str">
            <v>답</v>
          </cell>
          <cell r="J82">
            <v>555</v>
          </cell>
          <cell r="K82">
            <v>51</v>
          </cell>
          <cell r="L82">
            <v>0</v>
          </cell>
          <cell r="M82">
            <v>0</v>
          </cell>
          <cell r="N82">
            <v>0</v>
          </cell>
          <cell r="O82">
            <v>620</v>
          </cell>
          <cell r="P82" t="str">
            <v>장사교</v>
          </cell>
          <cell r="T82">
            <v>975</v>
          </cell>
          <cell r="W82">
            <v>51</v>
          </cell>
          <cell r="X82">
            <v>0</v>
          </cell>
          <cell r="AA82">
            <v>0</v>
          </cell>
          <cell r="AB82">
            <v>0</v>
          </cell>
          <cell r="AE82">
            <v>65</v>
          </cell>
          <cell r="AF82" t="str">
            <v>○</v>
          </cell>
          <cell r="AG82">
            <v>24</v>
          </cell>
          <cell r="AH82" t="str">
            <v>-</v>
          </cell>
          <cell r="AI82">
            <v>1</v>
          </cell>
          <cell r="AJ82" t="str">
            <v>-</v>
          </cell>
          <cell r="AK82">
            <v>15</v>
          </cell>
          <cell r="AL82" t="str">
            <v>-</v>
          </cell>
          <cell r="AM82">
            <v>27</v>
          </cell>
          <cell r="AN82" t="str">
            <v>-</v>
          </cell>
        </row>
        <row r="83">
          <cell r="A83" t="str">
            <v>수66</v>
          </cell>
          <cell r="B83" t="str">
            <v>-</v>
          </cell>
          <cell r="C83" t="str">
            <v>-</v>
          </cell>
          <cell r="D83" t="str">
            <v>귀16</v>
          </cell>
          <cell r="E83" t="str">
            <v>-</v>
          </cell>
          <cell r="F83">
            <v>78</v>
          </cell>
          <cell r="G83" t="str">
            <v>나곡리</v>
          </cell>
          <cell r="H83" t="str">
            <v>527-1</v>
          </cell>
          <cell r="I83" t="str">
            <v>구</v>
          </cell>
          <cell r="J83">
            <v>14469</v>
          </cell>
          <cell r="K83">
            <v>332</v>
          </cell>
          <cell r="L83">
            <v>0</v>
          </cell>
          <cell r="M83">
            <v>332</v>
          </cell>
          <cell r="N83">
            <v>0</v>
          </cell>
          <cell r="O83" t="str">
            <v>농림부</v>
          </cell>
          <cell r="P83" t="str">
            <v>국</v>
          </cell>
          <cell r="T83">
            <v>1350</v>
          </cell>
          <cell r="W83">
            <v>332.1</v>
          </cell>
          <cell r="X83">
            <v>0</v>
          </cell>
          <cell r="AA83">
            <v>332.1</v>
          </cell>
          <cell r="AB83">
            <v>0</v>
          </cell>
          <cell r="AE83">
            <v>66</v>
          </cell>
          <cell r="AF83" t="str">
            <v>○</v>
          </cell>
          <cell r="AG83">
            <v>24</v>
          </cell>
          <cell r="AH83" t="str">
            <v>-</v>
          </cell>
          <cell r="AI83">
            <v>1</v>
          </cell>
          <cell r="AJ83" t="str">
            <v>-</v>
          </cell>
          <cell r="AK83">
            <v>16</v>
          </cell>
          <cell r="AL83" t="str">
            <v>○</v>
          </cell>
          <cell r="AM83">
            <v>27</v>
          </cell>
          <cell r="AN83" t="str">
            <v>-</v>
          </cell>
        </row>
        <row r="84">
          <cell r="A84" t="str">
            <v>수67</v>
          </cell>
          <cell r="B84" t="str">
            <v>-</v>
          </cell>
          <cell r="C84" t="str">
            <v>-</v>
          </cell>
          <cell r="D84" t="str">
            <v>귀17</v>
          </cell>
          <cell r="E84" t="str">
            <v>-</v>
          </cell>
          <cell r="F84">
            <v>79</v>
          </cell>
          <cell r="G84" t="str">
            <v>나곡리</v>
          </cell>
          <cell r="H84" t="str">
            <v>527-2</v>
          </cell>
          <cell r="I84" t="str">
            <v>도</v>
          </cell>
          <cell r="J84">
            <v>334</v>
          </cell>
          <cell r="K84">
            <v>21</v>
          </cell>
          <cell r="L84">
            <v>0</v>
          </cell>
          <cell r="M84">
            <v>21</v>
          </cell>
          <cell r="N84">
            <v>0</v>
          </cell>
          <cell r="O84" t="str">
            <v>농림부</v>
          </cell>
          <cell r="P84" t="str">
            <v>국</v>
          </cell>
          <cell r="T84">
            <v>1350</v>
          </cell>
          <cell r="W84">
            <v>21</v>
          </cell>
          <cell r="X84">
            <v>0</v>
          </cell>
          <cell r="AA84">
            <v>21</v>
          </cell>
          <cell r="AB84">
            <v>0</v>
          </cell>
          <cell r="AE84">
            <v>67</v>
          </cell>
          <cell r="AF84" t="str">
            <v>○</v>
          </cell>
          <cell r="AG84">
            <v>24</v>
          </cell>
          <cell r="AH84" t="str">
            <v>-</v>
          </cell>
          <cell r="AI84">
            <v>1</v>
          </cell>
          <cell r="AJ84" t="str">
            <v>-</v>
          </cell>
          <cell r="AK84">
            <v>17</v>
          </cell>
          <cell r="AL84" t="str">
            <v>○</v>
          </cell>
          <cell r="AM84">
            <v>27</v>
          </cell>
          <cell r="AN84" t="str">
            <v>-</v>
          </cell>
        </row>
        <row r="85">
          <cell r="A85" t="str">
            <v>수68</v>
          </cell>
          <cell r="B85" t="str">
            <v>-</v>
          </cell>
          <cell r="C85" t="str">
            <v>-</v>
          </cell>
          <cell r="D85" t="str">
            <v>-</v>
          </cell>
          <cell r="E85" t="str">
            <v>-</v>
          </cell>
          <cell r="F85">
            <v>80</v>
          </cell>
          <cell r="G85" t="str">
            <v>나곡리</v>
          </cell>
          <cell r="H85" t="str">
            <v>528</v>
          </cell>
          <cell r="I85" t="str">
            <v>답</v>
          </cell>
          <cell r="J85">
            <v>3835</v>
          </cell>
          <cell r="K85">
            <v>285</v>
          </cell>
          <cell r="L85">
            <v>0</v>
          </cell>
          <cell r="M85">
            <v>0</v>
          </cell>
          <cell r="N85">
            <v>0</v>
          </cell>
          <cell r="O85">
            <v>429</v>
          </cell>
          <cell r="P85" t="str">
            <v>장사교</v>
          </cell>
          <cell r="T85">
            <v>1040</v>
          </cell>
          <cell r="W85">
            <v>285</v>
          </cell>
          <cell r="X85">
            <v>0</v>
          </cell>
          <cell r="AA85">
            <v>0</v>
          </cell>
          <cell r="AB85">
            <v>0</v>
          </cell>
          <cell r="AE85">
            <v>68</v>
          </cell>
          <cell r="AF85" t="str">
            <v>○</v>
          </cell>
          <cell r="AG85">
            <v>24</v>
          </cell>
          <cell r="AH85" t="str">
            <v>-</v>
          </cell>
          <cell r="AI85">
            <v>1</v>
          </cell>
          <cell r="AJ85" t="str">
            <v>-</v>
          </cell>
          <cell r="AK85">
            <v>17</v>
          </cell>
          <cell r="AL85" t="str">
            <v>-</v>
          </cell>
          <cell r="AM85">
            <v>27</v>
          </cell>
          <cell r="AN85" t="str">
            <v>-</v>
          </cell>
        </row>
        <row r="86">
          <cell r="A86" t="str">
            <v>수69</v>
          </cell>
          <cell r="B86" t="str">
            <v>-</v>
          </cell>
          <cell r="C86" t="str">
            <v>-</v>
          </cell>
          <cell r="D86" t="str">
            <v>-</v>
          </cell>
          <cell r="E86" t="str">
            <v>-</v>
          </cell>
          <cell r="F86">
            <v>81</v>
          </cell>
          <cell r="G86" t="str">
            <v>나곡리</v>
          </cell>
          <cell r="H86" t="str">
            <v>588</v>
          </cell>
          <cell r="I86" t="str">
            <v>전</v>
          </cell>
          <cell r="J86">
            <v>1567</v>
          </cell>
          <cell r="K86">
            <v>475</v>
          </cell>
          <cell r="L86">
            <v>0</v>
          </cell>
          <cell r="M86">
            <v>0</v>
          </cell>
          <cell r="N86">
            <v>0</v>
          </cell>
          <cell r="O86">
            <v>468</v>
          </cell>
          <cell r="P86" t="str">
            <v>장학중</v>
          </cell>
          <cell r="T86">
            <v>1970</v>
          </cell>
          <cell r="W86">
            <v>474.5</v>
          </cell>
          <cell r="X86">
            <v>0</v>
          </cell>
          <cell r="AA86">
            <v>0</v>
          </cell>
          <cell r="AB86">
            <v>0</v>
          </cell>
          <cell r="AE86">
            <v>69</v>
          </cell>
          <cell r="AF86" t="str">
            <v>○</v>
          </cell>
          <cell r="AG86">
            <v>24</v>
          </cell>
          <cell r="AH86" t="str">
            <v>-</v>
          </cell>
          <cell r="AI86">
            <v>1</v>
          </cell>
          <cell r="AJ86" t="str">
            <v>-</v>
          </cell>
          <cell r="AK86">
            <v>17</v>
          </cell>
          <cell r="AL86" t="str">
            <v>-</v>
          </cell>
          <cell r="AM86">
            <v>27</v>
          </cell>
          <cell r="AN86" t="str">
            <v>-</v>
          </cell>
        </row>
        <row r="87">
          <cell r="A87" t="str">
            <v>수70</v>
          </cell>
          <cell r="B87" t="str">
            <v>-</v>
          </cell>
          <cell r="C87" t="str">
            <v>-</v>
          </cell>
          <cell r="D87" t="str">
            <v>-</v>
          </cell>
          <cell r="E87" t="str">
            <v>-</v>
          </cell>
          <cell r="F87">
            <v>82</v>
          </cell>
          <cell r="G87" t="str">
            <v>나곡리</v>
          </cell>
          <cell r="H87" t="str">
            <v>761</v>
          </cell>
          <cell r="I87" t="str">
            <v>답</v>
          </cell>
          <cell r="J87">
            <v>1839</v>
          </cell>
          <cell r="K87">
            <v>1649</v>
          </cell>
          <cell r="L87">
            <v>0</v>
          </cell>
          <cell r="M87">
            <v>0</v>
          </cell>
          <cell r="N87">
            <v>0</v>
          </cell>
          <cell r="O87" t="str">
            <v>923-1</v>
          </cell>
          <cell r="P87" t="str">
            <v>서종득</v>
          </cell>
          <cell r="T87">
            <v>1850</v>
          </cell>
          <cell r="W87">
            <v>1649.4</v>
          </cell>
          <cell r="X87">
            <v>0</v>
          </cell>
          <cell r="AA87">
            <v>0</v>
          </cell>
          <cell r="AB87">
            <v>0</v>
          </cell>
          <cell r="AE87">
            <v>70</v>
          </cell>
          <cell r="AF87" t="str">
            <v>○</v>
          </cell>
          <cell r="AG87">
            <v>24</v>
          </cell>
          <cell r="AH87" t="str">
            <v>-</v>
          </cell>
          <cell r="AI87">
            <v>1</v>
          </cell>
          <cell r="AJ87" t="str">
            <v>-</v>
          </cell>
          <cell r="AK87">
            <v>17</v>
          </cell>
          <cell r="AL87" t="str">
            <v>-</v>
          </cell>
          <cell r="AM87">
            <v>27</v>
          </cell>
          <cell r="AN87" t="str">
            <v>-</v>
          </cell>
        </row>
        <row r="88">
          <cell r="A88" t="str">
            <v>수71</v>
          </cell>
          <cell r="B88" t="str">
            <v>사25</v>
          </cell>
          <cell r="C88" t="str">
            <v>-</v>
          </cell>
          <cell r="D88" t="str">
            <v>귀18</v>
          </cell>
          <cell r="E88" t="str">
            <v>이28</v>
          </cell>
          <cell r="F88">
            <v>83</v>
          </cell>
          <cell r="G88" t="str">
            <v>나곡리</v>
          </cell>
          <cell r="H88" t="str">
            <v>761-1</v>
          </cell>
          <cell r="I88" t="str">
            <v>천</v>
          </cell>
          <cell r="J88">
            <v>3140</v>
          </cell>
          <cell r="K88">
            <v>945</v>
          </cell>
          <cell r="L88">
            <v>67</v>
          </cell>
          <cell r="M88">
            <v>772</v>
          </cell>
          <cell r="N88">
            <v>172</v>
          </cell>
          <cell r="O88" t="str">
            <v>건교부</v>
          </cell>
          <cell r="P88" t="str">
            <v>국</v>
          </cell>
          <cell r="T88">
            <v>3000</v>
          </cell>
          <cell r="W88">
            <v>944.5</v>
          </cell>
          <cell r="X88">
            <v>0</v>
          </cell>
          <cell r="Y88">
            <v>66.7</v>
          </cell>
          <cell r="Z88">
            <v>0</v>
          </cell>
          <cell r="AA88">
            <v>772.4</v>
          </cell>
          <cell r="AB88">
            <v>0</v>
          </cell>
          <cell r="AC88">
            <v>172.1</v>
          </cell>
          <cell r="AD88">
            <v>0</v>
          </cell>
          <cell r="AE88">
            <v>71</v>
          </cell>
          <cell r="AF88" t="str">
            <v>○</v>
          </cell>
          <cell r="AG88">
            <v>25</v>
          </cell>
          <cell r="AH88" t="str">
            <v>○</v>
          </cell>
          <cell r="AI88">
            <v>1</v>
          </cell>
          <cell r="AJ88" t="str">
            <v>-</v>
          </cell>
          <cell r="AK88">
            <v>18</v>
          </cell>
          <cell r="AL88" t="str">
            <v>○</v>
          </cell>
          <cell r="AM88">
            <v>28</v>
          </cell>
          <cell r="AN88" t="str">
            <v>○</v>
          </cell>
        </row>
        <row r="89">
          <cell r="A89" t="str">
            <v>수72</v>
          </cell>
          <cell r="B89" t="str">
            <v>-</v>
          </cell>
          <cell r="C89" t="str">
            <v>-</v>
          </cell>
          <cell r="D89" t="str">
            <v>귀19</v>
          </cell>
          <cell r="E89" t="str">
            <v>이29</v>
          </cell>
          <cell r="F89">
            <v>84</v>
          </cell>
          <cell r="G89" t="str">
            <v>나곡리</v>
          </cell>
          <cell r="H89" t="str">
            <v>761-2</v>
          </cell>
          <cell r="I89" t="str">
            <v>도</v>
          </cell>
          <cell r="J89">
            <v>1087</v>
          </cell>
          <cell r="K89">
            <v>732</v>
          </cell>
          <cell r="L89">
            <v>0</v>
          </cell>
          <cell r="M89">
            <v>566</v>
          </cell>
          <cell r="N89">
            <v>166</v>
          </cell>
          <cell r="O89" t="str">
            <v>농림부</v>
          </cell>
          <cell r="P89" t="str">
            <v>국</v>
          </cell>
          <cell r="T89">
            <v>1700</v>
          </cell>
          <cell r="W89">
            <v>732</v>
          </cell>
          <cell r="X89">
            <v>0</v>
          </cell>
          <cell r="AA89">
            <v>566.29999999999995</v>
          </cell>
          <cell r="AB89">
            <v>0</v>
          </cell>
          <cell r="AC89">
            <v>165.7</v>
          </cell>
          <cell r="AD89">
            <v>0</v>
          </cell>
          <cell r="AE89">
            <v>72</v>
          </cell>
          <cell r="AF89" t="str">
            <v>○</v>
          </cell>
          <cell r="AG89">
            <v>25</v>
          </cell>
          <cell r="AH89" t="str">
            <v>-</v>
          </cell>
          <cell r="AI89">
            <v>1</v>
          </cell>
          <cell r="AJ89" t="str">
            <v>-</v>
          </cell>
          <cell r="AK89">
            <v>19</v>
          </cell>
          <cell r="AL89" t="str">
            <v>○</v>
          </cell>
          <cell r="AM89">
            <v>29</v>
          </cell>
          <cell r="AN89" t="str">
            <v>○</v>
          </cell>
        </row>
        <row r="90">
          <cell r="A90" t="str">
            <v>수73</v>
          </cell>
          <cell r="B90" t="str">
            <v>-</v>
          </cell>
          <cell r="C90" t="str">
            <v>전2</v>
          </cell>
          <cell r="D90" t="str">
            <v>-</v>
          </cell>
          <cell r="E90" t="str">
            <v>이30</v>
          </cell>
          <cell r="F90">
            <v>85</v>
          </cell>
          <cell r="G90" t="str">
            <v>나곡리</v>
          </cell>
          <cell r="H90" t="str">
            <v>761-4</v>
          </cell>
          <cell r="I90" t="str">
            <v>답</v>
          </cell>
          <cell r="J90">
            <v>42</v>
          </cell>
          <cell r="K90">
            <v>42</v>
          </cell>
          <cell r="L90">
            <v>0</v>
          </cell>
          <cell r="M90">
            <v>0</v>
          </cell>
          <cell r="N90">
            <v>6</v>
          </cell>
          <cell r="O90" t="str">
            <v>923-1</v>
          </cell>
          <cell r="P90" t="str">
            <v>서종득</v>
          </cell>
          <cell r="T90">
            <v>1700</v>
          </cell>
          <cell r="W90">
            <v>39</v>
          </cell>
          <cell r="X90" t="str">
            <v>공</v>
          </cell>
          <cell r="AA90">
            <v>0</v>
          </cell>
          <cell r="AB90">
            <v>0</v>
          </cell>
          <cell r="AC90">
            <v>6.3</v>
          </cell>
          <cell r="AD90">
            <v>0</v>
          </cell>
          <cell r="AE90">
            <v>73</v>
          </cell>
          <cell r="AF90" t="str">
            <v>○</v>
          </cell>
          <cell r="AG90">
            <v>25</v>
          </cell>
          <cell r="AH90" t="str">
            <v>-</v>
          </cell>
          <cell r="AI90">
            <v>2</v>
          </cell>
          <cell r="AJ90" t="str">
            <v>○</v>
          </cell>
          <cell r="AK90">
            <v>19</v>
          </cell>
          <cell r="AL90" t="str">
            <v>-</v>
          </cell>
          <cell r="AM90">
            <v>30</v>
          </cell>
          <cell r="AN90" t="str">
            <v>○</v>
          </cell>
        </row>
        <row r="91">
          <cell r="A91" t="str">
            <v>수74</v>
          </cell>
          <cell r="B91" t="str">
            <v>-</v>
          </cell>
          <cell r="C91" t="str">
            <v>-</v>
          </cell>
          <cell r="D91" t="str">
            <v>-</v>
          </cell>
          <cell r="E91" t="str">
            <v>-</v>
          </cell>
          <cell r="F91">
            <v>86</v>
          </cell>
          <cell r="G91" t="str">
            <v>나곡리</v>
          </cell>
          <cell r="H91" t="str">
            <v>762</v>
          </cell>
          <cell r="I91" t="str">
            <v>답</v>
          </cell>
          <cell r="J91">
            <v>2031</v>
          </cell>
          <cell r="K91">
            <v>1703</v>
          </cell>
          <cell r="L91">
            <v>0</v>
          </cell>
          <cell r="M91">
            <v>0</v>
          </cell>
          <cell r="N91">
            <v>0</v>
          </cell>
          <cell r="O91" t="str">
            <v>936-3</v>
          </cell>
          <cell r="P91" t="str">
            <v>정연화</v>
          </cell>
          <cell r="T91">
            <v>1900</v>
          </cell>
          <cell r="W91">
            <v>1703.2</v>
          </cell>
          <cell r="X91">
            <v>0</v>
          </cell>
          <cell r="AA91">
            <v>0</v>
          </cell>
          <cell r="AB91">
            <v>0</v>
          </cell>
          <cell r="AE91">
            <v>74</v>
          </cell>
          <cell r="AF91" t="str">
            <v>○</v>
          </cell>
          <cell r="AG91">
            <v>25</v>
          </cell>
          <cell r="AH91" t="str">
            <v>-</v>
          </cell>
          <cell r="AI91">
            <v>2</v>
          </cell>
          <cell r="AJ91" t="str">
            <v>-</v>
          </cell>
          <cell r="AK91">
            <v>19</v>
          </cell>
          <cell r="AL91" t="str">
            <v>-</v>
          </cell>
          <cell r="AM91">
            <v>30</v>
          </cell>
          <cell r="AN91" t="str">
            <v>-</v>
          </cell>
        </row>
        <row r="92">
          <cell r="A92" t="str">
            <v>수75</v>
          </cell>
          <cell r="B92" t="str">
            <v>-</v>
          </cell>
          <cell r="C92" t="str">
            <v>전3</v>
          </cell>
          <cell r="D92" t="str">
            <v>-</v>
          </cell>
          <cell r="E92" t="str">
            <v>이31</v>
          </cell>
          <cell r="F92">
            <v>87</v>
          </cell>
          <cell r="G92" t="str">
            <v>나곡리</v>
          </cell>
          <cell r="H92" t="str">
            <v>762-1</v>
          </cell>
          <cell r="I92" t="str">
            <v>답</v>
          </cell>
          <cell r="J92">
            <v>128</v>
          </cell>
          <cell r="K92">
            <v>128</v>
          </cell>
          <cell r="L92">
            <v>0</v>
          </cell>
          <cell r="M92">
            <v>0</v>
          </cell>
          <cell r="N92">
            <v>27</v>
          </cell>
          <cell r="O92" t="str">
            <v>936-3</v>
          </cell>
          <cell r="P92" t="str">
            <v>정연화</v>
          </cell>
          <cell r="T92">
            <v>1700</v>
          </cell>
          <cell r="W92">
            <v>118.4</v>
          </cell>
          <cell r="X92" t="str">
            <v>공</v>
          </cell>
          <cell r="AA92">
            <v>0</v>
          </cell>
          <cell r="AB92">
            <v>0</v>
          </cell>
          <cell r="AC92">
            <v>26.6</v>
          </cell>
          <cell r="AD92">
            <v>0</v>
          </cell>
          <cell r="AE92">
            <v>75</v>
          </cell>
          <cell r="AF92" t="str">
            <v>○</v>
          </cell>
          <cell r="AG92">
            <v>25</v>
          </cell>
          <cell r="AH92" t="str">
            <v>-</v>
          </cell>
          <cell r="AI92">
            <v>3</v>
          </cell>
          <cell r="AJ92" t="str">
            <v>○</v>
          </cell>
          <cell r="AK92">
            <v>19</v>
          </cell>
          <cell r="AL92" t="str">
            <v>-</v>
          </cell>
          <cell r="AM92">
            <v>31</v>
          </cell>
          <cell r="AN92" t="str">
            <v>○</v>
          </cell>
        </row>
        <row r="93">
          <cell r="A93" t="str">
            <v>수76</v>
          </cell>
          <cell r="B93" t="str">
            <v>-</v>
          </cell>
          <cell r="C93" t="str">
            <v>-</v>
          </cell>
          <cell r="D93" t="str">
            <v>-</v>
          </cell>
          <cell r="E93" t="str">
            <v>-</v>
          </cell>
          <cell r="F93">
            <v>88</v>
          </cell>
          <cell r="G93" t="str">
            <v>나곡리</v>
          </cell>
          <cell r="H93" t="str">
            <v>763-2</v>
          </cell>
          <cell r="I93" t="str">
            <v>답</v>
          </cell>
          <cell r="J93">
            <v>393</v>
          </cell>
          <cell r="K93">
            <v>154</v>
          </cell>
          <cell r="L93">
            <v>0</v>
          </cell>
          <cell r="M93">
            <v>0</v>
          </cell>
          <cell r="N93">
            <v>0</v>
          </cell>
          <cell r="O93" t="str">
            <v>울산 동구 방어동 화암지구 106B-4N</v>
          </cell>
          <cell r="P93" t="str">
            <v>김영환 외2인</v>
          </cell>
          <cell r="T93">
            <v>1680</v>
          </cell>
          <cell r="W93">
            <v>153.80000000000001</v>
          </cell>
          <cell r="X93">
            <v>0</v>
          </cell>
          <cell r="AA93">
            <v>0</v>
          </cell>
          <cell r="AB93">
            <v>0</v>
          </cell>
          <cell r="AE93">
            <v>76</v>
          </cell>
          <cell r="AF93" t="str">
            <v>○</v>
          </cell>
          <cell r="AG93">
            <v>25</v>
          </cell>
          <cell r="AH93" t="str">
            <v>-</v>
          </cell>
          <cell r="AI93">
            <v>3</v>
          </cell>
          <cell r="AJ93" t="str">
            <v>-</v>
          </cell>
          <cell r="AK93">
            <v>19</v>
          </cell>
          <cell r="AL93" t="str">
            <v>-</v>
          </cell>
          <cell r="AM93">
            <v>31</v>
          </cell>
          <cell r="AN93" t="str">
            <v>-</v>
          </cell>
        </row>
        <row r="94">
          <cell r="A94" t="str">
            <v>수77</v>
          </cell>
          <cell r="B94" t="str">
            <v>-</v>
          </cell>
          <cell r="C94" t="str">
            <v>전4</v>
          </cell>
          <cell r="D94" t="str">
            <v>-</v>
          </cell>
          <cell r="E94" t="str">
            <v>-</v>
          </cell>
          <cell r="F94">
            <v>89</v>
          </cell>
          <cell r="G94" t="str">
            <v>나곡리</v>
          </cell>
          <cell r="H94" t="str">
            <v>763-3</v>
          </cell>
          <cell r="I94" t="str">
            <v>답</v>
          </cell>
          <cell r="J94">
            <v>43</v>
          </cell>
          <cell r="K94">
            <v>43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 t="str">
            <v>울진군</v>
          </cell>
          <cell r="T94">
            <v>1680</v>
          </cell>
          <cell r="W94">
            <v>41.4</v>
          </cell>
          <cell r="X94" t="str">
            <v>공</v>
          </cell>
          <cell r="AA94">
            <v>0</v>
          </cell>
          <cell r="AB94">
            <v>0</v>
          </cell>
          <cell r="AE94">
            <v>77</v>
          </cell>
          <cell r="AF94" t="str">
            <v>○</v>
          </cell>
          <cell r="AG94">
            <v>25</v>
          </cell>
          <cell r="AH94" t="str">
            <v>-</v>
          </cell>
          <cell r="AI94">
            <v>4</v>
          </cell>
          <cell r="AJ94" t="str">
            <v>○</v>
          </cell>
          <cell r="AK94">
            <v>19</v>
          </cell>
          <cell r="AL94" t="str">
            <v>-</v>
          </cell>
          <cell r="AM94">
            <v>31</v>
          </cell>
          <cell r="AN94" t="str">
            <v>-</v>
          </cell>
        </row>
        <row r="95">
          <cell r="A95" t="str">
            <v>수78</v>
          </cell>
          <cell r="B95" t="str">
            <v>-</v>
          </cell>
          <cell r="C95" t="str">
            <v>-</v>
          </cell>
          <cell r="D95" t="str">
            <v>-</v>
          </cell>
          <cell r="E95" t="str">
            <v>-</v>
          </cell>
          <cell r="F95">
            <v>90</v>
          </cell>
          <cell r="G95" t="str">
            <v>나곡리</v>
          </cell>
          <cell r="H95" t="str">
            <v>764-3</v>
          </cell>
          <cell r="I95" t="str">
            <v>전</v>
          </cell>
          <cell r="J95">
            <v>1168</v>
          </cell>
          <cell r="K95">
            <v>43</v>
          </cell>
          <cell r="L95">
            <v>0</v>
          </cell>
          <cell r="M95">
            <v>0</v>
          </cell>
          <cell r="N95">
            <v>0</v>
          </cell>
          <cell r="O95" t="str">
            <v>울산 동구 방어동 화암지구 106B-4N</v>
          </cell>
          <cell r="P95" t="str">
            <v>김영환 외2인</v>
          </cell>
          <cell r="T95">
            <v>2820</v>
          </cell>
          <cell r="W95">
            <v>43.1</v>
          </cell>
          <cell r="X95">
            <v>0</v>
          </cell>
          <cell r="AA95">
            <v>0</v>
          </cell>
          <cell r="AB95">
            <v>0</v>
          </cell>
          <cell r="AE95">
            <v>78</v>
          </cell>
          <cell r="AF95" t="str">
            <v>○</v>
          </cell>
          <cell r="AG95">
            <v>25</v>
          </cell>
          <cell r="AH95" t="str">
            <v>-</v>
          </cell>
          <cell r="AI95">
            <v>4</v>
          </cell>
          <cell r="AJ95" t="str">
            <v>-</v>
          </cell>
          <cell r="AK95">
            <v>19</v>
          </cell>
          <cell r="AL95" t="str">
            <v>-</v>
          </cell>
          <cell r="AM95">
            <v>31</v>
          </cell>
          <cell r="AN95" t="str">
            <v>-</v>
          </cell>
        </row>
        <row r="96">
          <cell r="A96" t="str">
            <v>수79</v>
          </cell>
          <cell r="B96" t="str">
            <v>-</v>
          </cell>
          <cell r="C96" t="str">
            <v>-</v>
          </cell>
          <cell r="D96" t="str">
            <v>-</v>
          </cell>
          <cell r="E96" t="str">
            <v>-</v>
          </cell>
          <cell r="F96">
            <v>91</v>
          </cell>
          <cell r="G96" t="str">
            <v>나곡리</v>
          </cell>
          <cell r="H96" t="str">
            <v>764-6</v>
          </cell>
          <cell r="I96" t="str">
            <v>전</v>
          </cell>
          <cell r="J96">
            <v>191</v>
          </cell>
          <cell r="K96">
            <v>28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  <cell r="P96" t="str">
            <v>울진군</v>
          </cell>
          <cell r="T96">
            <v>2040</v>
          </cell>
          <cell r="W96">
            <v>27.5</v>
          </cell>
          <cell r="X96">
            <v>0</v>
          </cell>
          <cell r="AA96">
            <v>0</v>
          </cell>
          <cell r="AB96">
            <v>0</v>
          </cell>
          <cell r="AE96">
            <v>79</v>
          </cell>
          <cell r="AF96" t="str">
            <v>○</v>
          </cell>
          <cell r="AG96">
            <v>25</v>
          </cell>
          <cell r="AH96" t="str">
            <v>-</v>
          </cell>
          <cell r="AI96">
            <v>4</v>
          </cell>
          <cell r="AJ96" t="str">
            <v>-</v>
          </cell>
          <cell r="AK96">
            <v>19</v>
          </cell>
          <cell r="AL96" t="str">
            <v>-</v>
          </cell>
          <cell r="AM96">
            <v>31</v>
          </cell>
          <cell r="AN96" t="str">
            <v>-</v>
          </cell>
        </row>
        <row r="97">
          <cell r="A97" t="str">
            <v>수80</v>
          </cell>
          <cell r="B97" t="str">
            <v>-</v>
          </cell>
          <cell r="C97" t="str">
            <v>-</v>
          </cell>
          <cell r="D97" t="str">
            <v>-</v>
          </cell>
          <cell r="E97" t="str">
            <v>-</v>
          </cell>
          <cell r="F97">
            <v>92</v>
          </cell>
          <cell r="G97" t="str">
            <v>나곡리</v>
          </cell>
          <cell r="H97" t="str">
            <v>765</v>
          </cell>
          <cell r="I97" t="str">
            <v>답</v>
          </cell>
          <cell r="J97">
            <v>1128</v>
          </cell>
          <cell r="K97">
            <v>856</v>
          </cell>
          <cell r="L97">
            <v>0</v>
          </cell>
          <cell r="M97">
            <v>0</v>
          </cell>
          <cell r="N97">
            <v>0</v>
          </cell>
          <cell r="O97" t="str">
            <v>울산 동구 화정 635-3</v>
          </cell>
          <cell r="P97" t="str">
            <v>최영환</v>
          </cell>
          <cell r="T97">
            <v>975</v>
          </cell>
          <cell r="W97">
            <v>856.2</v>
          </cell>
          <cell r="X97">
            <v>0</v>
          </cell>
          <cell r="AA97">
            <v>0</v>
          </cell>
          <cell r="AB97">
            <v>0</v>
          </cell>
          <cell r="AE97">
            <v>80</v>
          </cell>
          <cell r="AF97" t="str">
            <v>○</v>
          </cell>
          <cell r="AG97">
            <v>25</v>
          </cell>
          <cell r="AH97" t="str">
            <v>-</v>
          </cell>
          <cell r="AI97">
            <v>4</v>
          </cell>
          <cell r="AJ97" t="str">
            <v>-</v>
          </cell>
          <cell r="AK97">
            <v>19</v>
          </cell>
          <cell r="AL97" t="str">
            <v>-</v>
          </cell>
          <cell r="AM97">
            <v>31</v>
          </cell>
          <cell r="AN97" t="str">
            <v>-</v>
          </cell>
        </row>
        <row r="98">
          <cell r="A98" t="str">
            <v>수81</v>
          </cell>
          <cell r="B98" t="str">
            <v>-</v>
          </cell>
          <cell r="C98" t="str">
            <v>-</v>
          </cell>
          <cell r="D98" t="str">
            <v>귀20</v>
          </cell>
          <cell r="E98" t="str">
            <v>-</v>
          </cell>
          <cell r="F98">
            <v>93</v>
          </cell>
          <cell r="G98" t="str">
            <v>나곡리</v>
          </cell>
          <cell r="H98" t="str">
            <v>765-1</v>
          </cell>
          <cell r="I98" t="str">
            <v>구</v>
          </cell>
          <cell r="J98">
            <v>298</v>
          </cell>
          <cell r="K98">
            <v>73</v>
          </cell>
          <cell r="L98">
            <v>0</v>
          </cell>
          <cell r="M98">
            <v>73</v>
          </cell>
          <cell r="N98">
            <v>0</v>
          </cell>
          <cell r="O98" t="str">
            <v>농림부</v>
          </cell>
          <cell r="P98" t="str">
            <v>국</v>
          </cell>
          <cell r="T98">
            <v>1700</v>
          </cell>
          <cell r="W98">
            <v>73</v>
          </cell>
          <cell r="X98">
            <v>0</v>
          </cell>
          <cell r="AA98">
            <v>73</v>
          </cell>
          <cell r="AB98">
            <v>0</v>
          </cell>
          <cell r="AE98">
            <v>81</v>
          </cell>
          <cell r="AF98" t="str">
            <v>○</v>
          </cell>
          <cell r="AG98">
            <v>25</v>
          </cell>
          <cell r="AH98" t="str">
            <v>-</v>
          </cell>
          <cell r="AI98">
            <v>4</v>
          </cell>
          <cell r="AJ98" t="str">
            <v>-</v>
          </cell>
          <cell r="AK98">
            <v>20</v>
          </cell>
          <cell r="AL98" t="str">
            <v>○</v>
          </cell>
          <cell r="AM98">
            <v>31</v>
          </cell>
          <cell r="AN98" t="str">
            <v>-</v>
          </cell>
        </row>
        <row r="99">
          <cell r="A99" t="str">
            <v>수82</v>
          </cell>
          <cell r="B99" t="str">
            <v>-</v>
          </cell>
          <cell r="C99" t="str">
            <v>-</v>
          </cell>
          <cell r="D99" t="str">
            <v>-</v>
          </cell>
          <cell r="E99" t="str">
            <v>-</v>
          </cell>
          <cell r="F99">
            <v>94</v>
          </cell>
          <cell r="G99" t="str">
            <v>나곡리</v>
          </cell>
          <cell r="H99" t="str">
            <v>765-2</v>
          </cell>
          <cell r="I99" t="str">
            <v>답</v>
          </cell>
          <cell r="J99">
            <v>859</v>
          </cell>
          <cell r="K99">
            <v>608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  <cell r="P99" t="str">
            <v>울진군</v>
          </cell>
          <cell r="T99">
            <v>1700</v>
          </cell>
          <cell r="W99">
            <v>607.79999999999995</v>
          </cell>
          <cell r="X99">
            <v>0</v>
          </cell>
          <cell r="AA99">
            <v>0</v>
          </cell>
          <cell r="AB99">
            <v>0</v>
          </cell>
          <cell r="AE99">
            <v>82</v>
          </cell>
          <cell r="AF99" t="str">
            <v>○</v>
          </cell>
          <cell r="AG99">
            <v>25</v>
          </cell>
          <cell r="AH99" t="str">
            <v>-</v>
          </cell>
          <cell r="AI99">
            <v>4</v>
          </cell>
          <cell r="AJ99" t="str">
            <v>-</v>
          </cell>
          <cell r="AK99">
            <v>20</v>
          </cell>
          <cell r="AL99" t="str">
            <v>-</v>
          </cell>
          <cell r="AM99">
            <v>31</v>
          </cell>
          <cell r="AN99" t="str">
            <v>-</v>
          </cell>
        </row>
        <row r="100">
          <cell r="A100" t="str">
            <v>수83</v>
          </cell>
          <cell r="B100" t="str">
            <v>-</v>
          </cell>
          <cell r="C100" t="str">
            <v>-</v>
          </cell>
          <cell r="D100" t="str">
            <v>-</v>
          </cell>
          <cell r="E100" t="str">
            <v>이32</v>
          </cell>
          <cell r="F100">
            <v>95</v>
          </cell>
          <cell r="G100" t="str">
            <v>나곡리</v>
          </cell>
          <cell r="H100" t="str">
            <v>766</v>
          </cell>
          <cell r="I100" t="str">
            <v>답</v>
          </cell>
          <cell r="J100">
            <v>4248</v>
          </cell>
          <cell r="K100">
            <v>1628</v>
          </cell>
          <cell r="L100">
            <v>0</v>
          </cell>
          <cell r="M100">
            <v>0</v>
          </cell>
          <cell r="N100">
            <v>169</v>
          </cell>
          <cell r="O100" t="str">
            <v>경기 김포 하성 석탄 119-7</v>
          </cell>
          <cell r="P100" t="str">
            <v>박성규</v>
          </cell>
          <cell r="T100">
            <v>2380</v>
          </cell>
          <cell r="W100">
            <v>1628.4</v>
          </cell>
          <cell r="X100">
            <v>0</v>
          </cell>
          <cell r="AA100">
            <v>0</v>
          </cell>
          <cell r="AB100">
            <v>0</v>
          </cell>
          <cell r="AC100">
            <v>169.1</v>
          </cell>
          <cell r="AD100">
            <v>0</v>
          </cell>
          <cell r="AE100">
            <v>83</v>
          </cell>
          <cell r="AF100" t="str">
            <v>○</v>
          </cell>
          <cell r="AG100">
            <v>25</v>
          </cell>
          <cell r="AH100" t="str">
            <v>-</v>
          </cell>
          <cell r="AI100">
            <v>4</v>
          </cell>
          <cell r="AJ100" t="str">
            <v>-</v>
          </cell>
          <cell r="AK100">
            <v>20</v>
          </cell>
          <cell r="AL100" t="str">
            <v>-</v>
          </cell>
          <cell r="AM100">
            <v>32</v>
          </cell>
          <cell r="AN100" t="str">
            <v>○</v>
          </cell>
        </row>
        <row r="101">
          <cell r="A101" t="str">
            <v>수84</v>
          </cell>
          <cell r="B101" t="str">
            <v>-</v>
          </cell>
          <cell r="C101" t="str">
            <v>-</v>
          </cell>
          <cell r="D101" t="str">
            <v>-</v>
          </cell>
          <cell r="E101" t="str">
            <v>-</v>
          </cell>
          <cell r="F101">
            <v>96</v>
          </cell>
          <cell r="G101" t="str">
            <v>나곡리</v>
          </cell>
          <cell r="H101" t="str">
            <v>767</v>
          </cell>
          <cell r="I101" t="str">
            <v>답</v>
          </cell>
          <cell r="J101">
            <v>836</v>
          </cell>
          <cell r="K101">
            <v>27</v>
          </cell>
          <cell r="L101">
            <v>0</v>
          </cell>
          <cell r="M101">
            <v>0</v>
          </cell>
          <cell r="N101">
            <v>0</v>
          </cell>
          <cell r="O101" t="str">
            <v>925-6</v>
          </cell>
          <cell r="P101" t="str">
            <v>노경순</v>
          </cell>
          <cell r="T101">
            <v>975</v>
          </cell>
          <cell r="W101">
            <v>27.1</v>
          </cell>
          <cell r="X101">
            <v>0</v>
          </cell>
          <cell r="AA101">
            <v>0</v>
          </cell>
          <cell r="AB101">
            <v>0</v>
          </cell>
          <cell r="AE101">
            <v>84</v>
          </cell>
          <cell r="AF101" t="str">
            <v>○</v>
          </cell>
          <cell r="AG101">
            <v>25</v>
          </cell>
          <cell r="AH101" t="str">
            <v>-</v>
          </cell>
          <cell r="AI101">
            <v>4</v>
          </cell>
          <cell r="AJ101" t="str">
            <v>-</v>
          </cell>
          <cell r="AK101">
            <v>20</v>
          </cell>
          <cell r="AL101" t="str">
            <v>-</v>
          </cell>
          <cell r="AM101">
            <v>32</v>
          </cell>
          <cell r="AN101" t="str">
            <v>-</v>
          </cell>
        </row>
        <row r="102">
          <cell r="A102" t="str">
            <v>수85</v>
          </cell>
          <cell r="B102" t="str">
            <v>-</v>
          </cell>
          <cell r="C102" t="str">
            <v>-</v>
          </cell>
          <cell r="D102" t="str">
            <v>귀21</v>
          </cell>
          <cell r="E102" t="str">
            <v>-</v>
          </cell>
          <cell r="F102">
            <v>97</v>
          </cell>
          <cell r="G102" t="str">
            <v>나곡리</v>
          </cell>
          <cell r="H102" t="str">
            <v>778-1</v>
          </cell>
          <cell r="I102" t="str">
            <v>천</v>
          </cell>
          <cell r="J102">
            <v>10102</v>
          </cell>
          <cell r="K102">
            <v>1</v>
          </cell>
          <cell r="L102">
            <v>0</v>
          </cell>
          <cell r="M102">
            <v>1</v>
          </cell>
          <cell r="N102">
            <v>0</v>
          </cell>
          <cell r="O102" t="str">
            <v>건교부</v>
          </cell>
          <cell r="P102" t="str">
            <v>국</v>
          </cell>
          <cell r="T102">
            <v>3000</v>
          </cell>
          <cell r="W102">
            <v>0.5</v>
          </cell>
          <cell r="AA102">
            <v>0.5</v>
          </cell>
          <cell r="AB102">
            <v>0</v>
          </cell>
          <cell r="AE102">
            <v>85</v>
          </cell>
          <cell r="AF102" t="str">
            <v>○</v>
          </cell>
          <cell r="AG102">
            <v>25</v>
          </cell>
          <cell r="AH102" t="str">
            <v>-</v>
          </cell>
          <cell r="AI102">
            <v>4</v>
          </cell>
          <cell r="AJ102" t="str">
            <v>-</v>
          </cell>
          <cell r="AK102">
            <v>21</v>
          </cell>
          <cell r="AL102" t="str">
            <v>○</v>
          </cell>
          <cell r="AM102">
            <v>32</v>
          </cell>
          <cell r="AN102" t="str">
            <v>-</v>
          </cell>
        </row>
        <row r="103">
          <cell r="A103" t="str">
            <v>수86</v>
          </cell>
          <cell r="B103" t="str">
            <v>-</v>
          </cell>
          <cell r="C103" t="str">
            <v>-</v>
          </cell>
          <cell r="D103" t="str">
            <v>-</v>
          </cell>
          <cell r="E103" t="str">
            <v>-</v>
          </cell>
          <cell r="F103">
            <v>98</v>
          </cell>
          <cell r="G103" t="str">
            <v>나곡리</v>
          </cell>
          <cell r="H103" t="str">
            <v>805-2</v>
          </cell>
          <cell r="I103" t="str">
            <v>답</v>
          </cell>
          <cell r="J103">
            <v>357</v>
          </cell>
          <cell r="K103">
            <v>1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  <cell r="P103" t="str">
            <v>울진군</v>
          </cell>
          <cell r="T103">
            <v>2320</v>
          </cell>
          <cell r="W103">
            <v>0.6</v>
          </cell>
          <cell r="X103">
            <v>0</v>
          </cell>
          <cell r="AA103">
            <v>0</v>
          </cell>
          <cell r="AB103">
            <v>0</v>
          </cell>
          <cell r="AE103">
            <v>86</v>
          </cell>
          <cell r="AF103" t="str">
            <v>○</v>
          </cell>
          <cell r="AG103">
            <v>25</v>
          </cell>
          <cell r="AH103" t="str">
            <v>-</v>
          </cell>
          <cell r="AI103">
            <v>4</v>
          </cell>
          <cell r="AJ103" t="str">
            <v>-</v>
          </cell>
          <cell r="AK103">
            <v>21</v>
          </cell>
          <cell r="AL103" t="str">
            <v>-</v>
          </cell>
          <cell r="AM103">
            <v>32</v>
          </cell>
          <cell r="AN103" t="str">
            <v>-</v>
          </cell>
        </row>
        <row r="104">
          <cell r="A104" t="str">
            <v>수87</v>
          </cell>
          <cell r="B104" t="str">
            <v>-</v>
          </cell>
          <cell r="C104" t="str">
            <v>-</v>
          </cell>
          <cell r="D104" t="str">
            <v>-</v>
          </cell>
          <cell r="E104" t="str">
            <v>-</v>
          </cell>
          <cell r="F104">
            <v>99</v>
          </cell>
          <cell r="G104" t="str">
            <v>나곡리</v>
          </cell>
          <cell r="H104" t="str">
            <v>808</v>
          </cell>
          <cell r="I104" t="str">
            <v>답</v>
          </cell>
          <cell r="J104">
            <v>807</v>
          </cell>
          <cell r="K104">
            <v>807</v>
          </cell>
          <cell r="L104">
            <v>0</v>
          </cell>
          <cell r="M104">
            <v>0</v>
          </cell>
          <cell r="N104">
            <v>0</v>
          </cell>
          <cell r="O104">
            <v>926</v>
          </cell>
          <cell r="P104" t="str">
            <v>서봉순</v>
          </cell>
          <cell r="T104">
            <v>2320</v>
          </cell>
          <cell r="W104">
            <v>806.8</v>
          </cell>
          <cell r="AA104">
            <v>0</v>
          </cell>
          <cell r="AB104">
            <v>0</v>
          </cell>
          <cell r="AE104">
            <v>87</v>
          </cell>
          <cell r="AF104" t="str">
            <v>○</v>
          </cell>
          <cell r="AG104">
            <v>25</v>
          </cell>
          <cell r="AH104" t="str">
            <v>-</v>
          </cell>
          <cell r="AI104">
            <v>4</v>
          </cell>
          <cell r="AJ104" t="str">
            <v>-</v>
          </cell>
          <cell r="AK104">
            <v>21</v>
          </cell>
          <cell r="AL104" t="str">
            <v>-</v>
          </cell>
          <cell r="AM104">
            <v>32</v>
          </cell>
          <cell r="AN104" t="str">
            <v>-</v>
          </cell>
        </row>
        <row r="105">
          <cell r="A105" t="str">
            <v>수88</v>
          </cell>
          <cell r="B105" t="str">
            <v>-</v>
          </cell>
          <cell r="C105" t="str">
            <v>-</v>
          </cell>
          <cell r="D105" t="str">
            <v>-</v>
          </cell>
          <cell r="E105" t="str">
            <v>이33</v>
          </cell>
          <cell r="F105">
            <v>100</v>
          </cell>
          <cell r="G105" t="str">
            <v>나곡리</v>
          </cell>
          <cell r="H105" t="str">
            <v>809</v>
          </cell>
          <cell r="I105" t="str">
            <v>답</v>
          </cell>
          <cell r="J105">
            <v>1666</v>
          </cell>
          <cell r="K105">
            <v>890</v>
          </cell>
          <cell r="L105">
            <v>0</v>
          </cell>
          <cell r="M105">
            <v>0</v>
          </cell>
          <cell r="N105">
            <v>534</v>
          </cell>
          <cell r="O105" t="str">
            <v>울진읍 명도리 79</v>
          </cell>
          <cell r="P105" t="str">
            <v>주무용</v>
          </cell>
          <cell r="T105">
            <v>2320</v>
          </cell>
          <cell r="W105">
            <v>889.6</v>
          </cell>
          <cell r="X105">
            <v>0</v>
          </cell>
          <cell r="AA105">
            <v>0</v>
          </cell>
          <cell r="AB105">
            <v>0</v>
          </cell>
          <cell r="AC105">
            <v>533.6</v>
          </cell>
          <cell r="AD105">
            <v>0</v>
          </cell>
          <cell r="AE105">
            <v>88</v>
          </cell>
          <cell r="AF105" t="str">
            <v>○</v>
          </cell>
          <cell r="AG105">
            <v>25</v>
          </cell>
          <cell r="AH105" t="str">
            <v>-</v>
          </cell>
          <cell r="AI105">
            <v>4</v>
          </cell>
          <cell r="AJ105" t="str">
            <v>-</v>
          </cell>
          <cell r="AK105">
            <v>21</v>
          </cell>
          <cell r="AL105" t="str">
            <v>-</v>
          </cell>
          <cell r="AM105">
            <v>33</v>
          </cell>
          <cell r="AN105" t="str">
            <v>○</v>
          </cell>
        </row>
        <row r="106">
          <cell r="A106" t="str">
            <v>수89</v>
          </cell>
          <cell r="B106" t="str">
            <v>-</v>
          </cell>
          <cell r="C106" t="str">
            <v>-</v>
          </cell>
          <cell r="D106" t="str">
            <v>-</v>
          </cell>
          <cell r="E106" t="str">
            <v>이34</v>
          </cell>
          <cell r="F106">
            <v>101</v>
          </cell>
          <cell r="G106" t="str">
            <v>나곡리</v>
          </cell>
          <cell r="H106" t="str">
            <v>813-1</v>
          </cell>
          <cell r="I106" t="str">
            <v>구</v>
          </cell>
          <cell r="J106">
            <v>1124</v>
          </cell>
          <cell r="K106">
            <v>97</v>
          </cell>
          <cell r="L106">
            <v>0</v>
          </cell>
          <cell r="M106">
            <v>0</v>
          </cell>
          <cell r="N106">
            <v>97</v>
          </cell>
          <cell r="O106" t="str">
            <v>농림부</v>
          </cell>
          <cell r="P106" t="str">
            <v>국</v>
          </cell>
          <cell r="T106">
            <v>2260</v>
          </cell>
          <cell r="W106">
            <v>97.4</v>
          </cell>
          <cell r="X106">
            <v>0</v>
          </cell>
          <cell r="AA106">
            <v>0</v>
          </cell>
          <cell r="AB106">
            <v>0</v>
          </cell>
          <cell r="AC106">
            <v>97.4</v>
          </cell>
          <cell r="AD106">
            <v>0</v>
          </cell>
          <cell r="AE106">
            <v>89</v>
          </cell>
          <cell r="AF106" t="str">
            <v>○</v>
          </cell>
          <cell r="AG106">
            <v>25</v>
          </cell>
          <cell r="AH106" t="str">
            <v>-</v>
          </cell>
          <cell r="AI106">
            <v>4</v>
          </cell>
          <cell r="AJ106" t="str">
            <v>-</v>
          </cell>
          <cell r="AK106">
            <v>21</v>
          </cell>
          <cell r="AL106" t="str">
            <v>-</v>
          </cell>
          <cell r="AM106">
            <v>34</v>
          </cell>
          <cell r="AN106" t="str">
            <v>○</v>
          </cell>
        </row>
        <row r="107">
          <cell r="A107" t="str">
            <v>수90</v>
          </cell>
          <cell r="B107" t="str">
            <v>-</v>
          </cell>
          <cell r="C107" t="str">
            <v>-</v>
          </cell>
          <cell r="D107" t="str">
            <v>-</v>
          </cell>
          <cell r="E107" t="str">
            <v>이35</v>
          </cell>
          <cell r="F107">
            <v>102</v>
          </cell>
          <cell r="G107" t="str">
            <v>나곡리</v>
          </cell>
          <cell r="H107" t="str">
            <v>814</v>
          </cell>
          <cell r="I107" t="str">
            <v>답</v>
          </cell>
          <cell r="J107">
            <v>2932</v>
          </cell>
          <cell r="K107">
            <v>434</v>
          </cell>
          <cell r="L107">
            <v>0</v>
          </cell>
          <cell r="M107">
            <v>0</v>
          </cell>
          <cell r="N107">
            <v>434</v>
          </cell>
          <cell r="O107">
            <v>956</v>
          </cell>
          <cell r="P107" t="str">
            <v>황재신</v>
          </cell>
          <cell r="T107">
            <v>2260</v>
          </cell>
          <cell r="W107">
            <v>434</v>
          </cell>
          <cell r="X107">
            <v>0</v>
          </cell>
          <cell r="AA107">
            <v>0</v>
          </cell>
          <cell r="AB107">
            <v>0</v>
          </cell>
          <cell r="AC107">
            <v>434</v>
          </cell>
          <cell r="AD107">
            <v>0</v>
          </cell>
          <cell r="AE107">
            <v>90</v>
          </cell>
          <cell r="AF107" t="str">
            <v>○</v>
          </cell>
          <cell r="AG107">
            <v>25</v>
          </cell>
          <cell r="AH107" t="str">
            <v>-</v>
          </cell>
          <cell r="AI107">
            <v>4</v>
          </cell>
          <cell r="AJ107" t="str">
            <v>-</v>
          </cell>
          <cell r="AK107">
            <v>21</v>
          </cell>
          <cell r="AL107" t="str">
            <v>-</v>
          </cell>
          <cell r="AM107">
            <v>35</v>
          </cell>
          <cell r="AN107" t="str">
            <v>○</v>
          </cell>
        </row>
        <row r="108">
          <cell r="A108" t="str">
            <v>수91</v>
          </cell>
          <cell r="B108" t="str">
            <v>-</v>
          </cell>
          <cell r="C108" t="str">
            <v>-</v>
          </cell>
          <cell r="D108" t="str">
            <v>-</v>
          </cell>
          <cell r="E108" t="str">
            <v>이36</v>
          </cell>
          <cell r="F108">
            <v>103</v>
          </cell>
          <cell r="G108" t="str">
            <v>나곡리</v>
          </cell>
          <cell r="H108" t="str">
            <v>815</v>
          </cell>
          <cell r="I108" t="str">
            <v>답</v>
          </cell>
          <cell r="J108">
            <v>2592</v>
          </cell>
          <cell r="K108">
            <v>370</v>
          </cell>
          <cell r="L108">
            <v>0</v>
          </cell>
          <cell r="M108">
            <v>0</v>
          </cell>
          <cell r="N108">
            <v>370</v>
          </cell>
          <cell r="O108">
            <v>926</v>
          </cell>
          <cell r="P108" t="str">
            <v>서봉순</v>
          </cell>
          <cell r="T108">
            <v>2260</v>
          </cell>
          <cell r="W108">
            <v>369.5</v>
          </cell>
          <cell r="X108">
            <v>0</v>
          </cell>
          <cell r="AA108">
            <v>0</v>
          </cell>
          <cell r="AB108">
            <v>0</v>
          </cell>
          <cell r="AC108">
            <v>369.5</v>
          </cell>
          <cell r="AD108">
            <v>0</v>
          </cell>
          <cell r="AE108">
            <v>91</v>
          </cell>
          <cell r="AF108" t="str">
            <v>○</v>
          </cell>
          <cell r="AG108">
            <v>25</v>
          </cell>
          <cell r="AH108" t="str">
            <v>-</v>
          </cell>
          <cell r="AI108">
            <v>4</v>
          </cell>
          <cell r="AJ108" t="str">
            <v>-</v>
          </cell>
          <cell r="AK108">
            <v>21</v>
          </cell>
          <cell r="AL108" t="str">
            <v>-</v>
          </cell>
          <cell r="AM108">
            <v>36</v>
          </cell>
          <cell r="AN108" t="str">
            <v>○</v>
          </cell>
        </row>
        <row r="109">
          <cell r="A109" t="str">
            <v>수92</v>
          </cell>
          <cell r="B109" t="str">
            <v>-</v>
          </cell>
          <cell r="C109" t="str">
            <v>-</v>
          </cell>
          <cell r="D109" t="str">
            <v>-</v>
          </cell>
          <cell r="E109" t="str">
            <v>이37</v>
          </cell>
          <cell r="F109">
            <v>104</v>
          </cell>
          <cell r="G109" t="str">
            <v>나곡리</v>
          </cell>
          <cell r="H109" t="str">
            <v>816-2</v>
          </cell>
          <cell r="I109" t="str">
            <v>답</v>
          </cell>
          <cell r="J109">
            <v>1041</v>
          </cell>
          <cell r="K109">
            <v>200</v>
          </cell>
          <cell r="L109">
            <v>0</v>
          </cell>
          <cell r="M109">
            <v>0</v>
          </cell>
          <cell r="N109">
            <v>200</v>
          </cell>
          <cell r="O109">
            <v>955</v>
          </cell>
          <cell r="P109" t="str">
            <v>김분련</v>
          </cell>
          <cell r="T109">
            <v>2260</v>
          </cell>
          <cell r="W109">
            <v>199.5</v>
          </cell>
          <cell r="X109">
            <v>0</v>
          </cell>
          <cell r="AA109">
            <v>0</v>
          </cell>
          <cell r="AB109">
            <v>0</v>
          </cell>
          <cell r="AC109">
            <v>199.5</v>
          </cell>
          <cell r="AD109">
            <v>0</v>
          </cell>
          <cell r="AE109">
            <v>92</v>
          </cell>
          <cell r="AF109" t="str">
            <v>○</v>
          </cell>
          <cell r="AG109">
            <v>25</v>
          </cell>
          <cell r="AH109" t="str">
            <v>-</v>
          </cell>
          <cell r="AI109">
            <v>4</v>
          </cell>
          <cell r="AJ109" t="str">
            <v>-</v>
          </cell>
          <cell r="AK109">
            <v>21</v>
          </cell>
          <cell r="AL109" t="str">
            <v>-</v>
          </cell>
          <cell r="AM109">
            <v>37</v>
          </cell>
          <cell r="AN109" t="str">
            <v>○</v>
          </cell>
        </row>
        <row r="110">
          <cell r="A110" t="str">
            <v>수93</v>
          </cell>
          <cell r="B110" t="str">
            <v>-</v>
          </cell>
          <cell r="C110" t="str">
            <v>-</v>
          </cell>
          <cell r="D110" t="str">
            <v>-</v>
          </cell>
          <cell r="E110" t="str">
            <v>이38</v>
          </cell>
          <cell r="F110">
            <v>105</v>
          </cell>
          <cell r="G110" t="str">
            <v>나곡리</v>
          </cell>
          <cell r="H110" t="str">
            <v>818</v>
          </cell>
          <cell r="I110" t="str">
            <v>답</v>
          </cell>
          <cell r="J110">
            <v>1851</v>
          </cell>
          <cell r="K110">
            <v>175</v>
          </cell>
          <cell r="L110">
            <v>0</v>
          </cell>
          <cell r="M110">
            <v>0</v>
          </cell>
          <cell r="N110">
            <v>175</v>
          </cell>
          <cell r="O110">
            <v>838</v>
          </cell>
          <cell r="P110" t="str">
            <v>김대하</v>
          </cell>
          <cell r="Q110" t="str">
            <v>압류</v>
          </cell>
          <cell r="R110" t="str">
            <v>삼척세무서</v>
          </cell>
          <cell r="S110" t="str">
            <v>국</v>
          </cell>
          <cell r="T110">
            <v>2260</v>
          </cell>
          <cell r="W110">
            <v>175.4</v>
          </cell>
          <cell r="X110">
            <v>0</v>
          </cell>
          <cell r="AA110">
            <v>0</v>
          </cell>
          <cell r="AB110">
            <v>0</v>
          </cell>
          <cell r="AC110">
            <v>175.4</v>
          </cell>
          <cell r="AD110">
            <v>0</v>
          </cell>
          <cell r="AE110">
            <v>93</v>
          </cell>
          <cell r="AF110" t="str">
            <v>○</v>
          </cell>
          <cell r="AG110">
            <v>25</v>
          </cell>
          <cell r="AH110" t="str">
            <v>-</v>
          </cell>
          <cell r="AI110">
            <v>4</v>
          </cell>
          <cell r="AJ110" t="str">
            <v>-</v>
          </cell>
          <cell r="AK110">
            <v>21</v>
          </cell>
          <cell r="AL110" t="str">
            <v>-</v>
          </cell>
          <cell r="AM110">
            <v>38</v>
          </cell>
          <cell r="AN110" t="str">
            <v>○</v>
          </cell>
        </row>
        <row r="111">
          <cell r="A111" t="str">
            <v>수94</v>
          </cell>
          <cell r="B111" t="str">
            <v>-</v>
          </cell>
          <cell r="C111" t="str">
            <v>-</v>
          </cell>
          <cell r="D111" t="str">
            <v>-</v>
          </cell>
          <cell r="E111" t="str">
            <v>이39</v>
          </cell>
          <cell r="F111">
            <v>106</v>
          </cell>
          <cell r="G111" t="str">
            <v>나곡리</v>
          </cell>
          <cell r="H111" t="str">
            <v>819</v>
          </cell>
          <cell r="I111" t="str">
            <v>답</v>
          </cell>
          <cell r="J111">
            <v>1485</v>
          </cell>
          <cell r="K111">
            <v>3</v>
          </cell>
          <cell r="L111">
            <v>0</v>
          </cell>
          <cell r="M111">
            <v>0</v>
          </cell>
          <cell r="N111">
            <v>3</v>
          </cell>
          <cell r="O111" t="str">
            <v>삼척 정상동 275-1</v>
          </cell>
          <cell r="P111" t="str">
            <v>김정하</v>
          </cell>
          <cell r="T111">
            <v>2260</v>
          </cell>
          <cell r="W111">
            <v>3.3</v>
          </cell>
          <cell r="X111">
            <v>0</v>
          </cell>
          <cell r="AA111">
            <v>0</v>
          </cell>
          <cell r="AB111">
            <v>0</v>
          </cell>
          <cell r="AC111">
            <v>3.3</v>
          </cell>
          <cell r="AD111">
            <v>0</v>
          </cell>
          <cell r="AE111">
            <v>94</v>
          </cell>
          <cell r="AF111" t="str">
            <v>○</v>
          </cell>
          <cell r="AG111">
            <v>25</v>
          </cell>
          <cell r="AH111" t="str">
            <v>-</v>
          </cell>
          <cell r="AI111">
            <v>4</v>
          </cell>
          <cell r="AJ111" t="str">
            <v>-</v>
          </cell>
          <cell r="AK111">
            <v>21</v>
          </cell>
          <cell r="AL111" t="str">
            <v>-</v>
          </cell>
          <cell r="AM111">
            <v>39</v>
          </cell>
          <cell r="AN111" t="str">
            <v>○</v>
          </cell>
        </row>
        <row r="112">
          <cell r="A112" t="str">
            <v>수95</v>
          </cell>
          <cell r="B112" t="str">
            <v>-</v>
          </cell>
          <cell r="C112" t="str">
            <v>-</v>
          </cell>
          <cell r="D112" t="str">
            <v>-</v>
          </cell>
          <cell r="E112" t="str">
            <v>이40</v>
          </cell>
          <cell r="F112">
            <v>107</v>
          </cell>
          <cell r="G112" t="str">
            <v>나곡리</v>
          </cell>
          <cell r="H112" t="str">
            <v>819-1</v>
          </cell>
          <cell r="I112" t="str">
            <v>답</v>
          </cell>
          <cell r="J112">
            <v>188</v>
          </cell>
          <cell r="K112">
            <v>15</v>
          </cell>
          <cell r="L112">
            <v>0</v>
          </cell>
          <cell r="M112">
            <v>0</v>
          </cell>
          <cell r="N112">
            <v>15</v>
          </cell>
          <cell r="O112">
            <v>0</v>
          </cell>
          <cell r="P112" t="str">
            <v>울진군</v>
          </cell>
          <cell r="T112">
            <v>2260</v>
          </cell>
          <cell r="W112">
            <v>14.6</v>
          </cell>
          <cell r="X112">
            <v>0</v>
          </cell>
          <cell r="AA112">
            <v>0</v>
          </cell>
          <cell r="AB112">
            <v>0</v>
          </cell>
          <cell r="AC112">
            <v>14.6</v>
          </cell>
          <cell r="AD112">
            <v>0</v>
          </cell>
          <cell r="AE112">
            <v>95</v>
          </cell>
          <cell r="AF112" t="str">
            <v>○</v>
          </cell>
          <cell r="AG112">
            <v>25</v>
          </cell>
          <cell r="AH112" t="str">
            <v>-</v>
          </cell>
          <cell r="AI112">
            <v>4</v>
          </cell>
          <cell r="AJ112" t="str">
            <v>-</v>
          </cell>
          <cell r="AK112">
            <v>21</v>
          </cell>
          <cell r="AL112" t="str">
            <v>-</v>
          </cell>
          <cell r="AM112">
            <v>40</v>
          </cell>
          <cell r="AN112" t="str">
            <v>○</v>
          </cell>
        </row>
        <row r="113">
          <cell r="A113" t="str">
            <v>수96</v>
          </cell>
          <cell r="B113" t="str">
            <v>-</v>
          </cell>
          <cell r="C113" t="str">
            <v>-</v>
          </cell>
          <cell r="D113" t="str">
            <v>-</v>
          </cell>
          <cell r="E113" t="str">
            <v>이41</v>
          </cell>
          <cell r="F113">
            <v>108</v>
          </cell>
          <cell r="G113" t="str">
            <v>나곡리</v>
          </cell>
          <cell r="H113" t="str">
            <v>819-2</v>
          </cell>
          <cell r="I113" t="str">
            <v>답</v>
          </cell>
          <cell r="J113">
            <v>129</v>
          </cell>
          <cell r="K113">
            <v>13</v>
          </cell>
          <cell r="L113">
            <v>0</v>
          </cell>
          <cell r="M113">
            <v>0</v>
          </cell>
          <cell r="N113">
            <v>13</v>
          </cell>
          <cell r="O113">
            <v>0</v>
          </cell>
          <cell r="P113" t="str">
            <v>울진군</v>
          </cell>
          <cell r="T113">
            <v>990</v>
          </cell>
          <cell r="W113">
            <v>13.4</v>
          </cell>
          <cell r="X113">
            <v>0</v>
          </cell>
          <cell r="AA113">
            <v>0</v>
          </cell>
          <cell r="AB113">
            <v>0</v>
          </cell>
          <cell r="AC113">
            <v>13.4</v>
          </cell>
          <cell r="AD113">
            <v>0</v>
          </cell>
          <cell r="AE113">
            <v>96</v>
          </cell>
          <cell r="AF113" t="str">
            <v>○</v>
          </cell>
          <cell r="AG113">
            <v>25</v>
          </cell>
          <cell r="AH113" t="str">
            <v>-</v>
          </cell>
          <cell r="AI113">
            <v>4</v>
          </cell>
          <cell r="AJ113" t="str">
            <v>-</v>
          </cell>
          <cell r="AK113">
            <v>21</v>
          </cell>
          <cell r="AL113" t="str">
            <v>-</v>
          </cell>
          <cell r="AM113">
            <v>41</v>
          </cell>
          <cell r="AN113" t="str">
            <v>○</v>
          </cell>
        </row>
        <row r="114">
          <cell r="A114" t="str">
            <v>-</v>
          </cell>
          <cell r="B114" t="str">
            <v>사26</v>
          </cell>
          <cell r="C114" t="str">
            <v>-</v>
          </cell>
          <cell r="D114" t="str">
            <v>-</v>
          </cell>
          <cell r="E114" t="str">
            <v>-</v>
          </cell>
          <cell r="F114">
            <v>109</v>
          </cell>
          <cell r="G114" t="str">
            <v>나곡리</v>
          </cell>
          <cell r="H114" t="str">
            <v>836</v>
          </cell>
          <cell r="I114" t="str">
            <v>답</v>
          </cell>
          <cell r="J114">
            <v>3067</v>
          </cell>
          <cell r="K114">
            <v>0</v>
          </cell>
          <cell r="L114">
            <v>2002</v>
          </cell>
          <cell r="M114">
            <v>0</v>
          </cell>
          <cell r="N114">
            <v>0</v>
          </cell>
          <cell r="O114">
            <v>955</v>
          </cell>
          <cell r="P114" t="str">
            <v>김인규</v>
          </cell>
          <cell r="T114">
            <v>3500</v>
          </cell>
          <cell r="Y114">
            <v>2002.3</v>
          </cell>
          <cell r="Z114">
            <v>0</v>
          </cell>
          <cell r="AA114">
            <v>0</v>
          </cell>
          <cell r="AB114">
            <v>0</v>
          </cell>
          <cell r="AE114">
            <v>96</v>
          </cell>
          <cell r="AF114" t="str">
            <v>-</v>
          </cell>
          <cell r="AG114">
            <v>26</v>
          </cell>
          <cell r="AH114" t="str">
            <v>○</v>
          </cell>
          <cell r="AI114">
            <v>4</v>
          </cell>
          <cell r="AJ114" t="str">
            <v>-</v>
          </cell>
          <cell r="AK114">
            <v>21</v>
          </cell>
          <cell r="AL114" t="str">
            <v>-</v>
          </cell>
          <cell r="AM114">
            <v>41</v>
          </cell>
          <cell r="AN114" t="str">
            <v>-</v>
          </cell>
        </row>
        <row r="115">
          <cell r="A115" t="str">
            <v>수97</v>
          </cell>
          <cell r="B115" t="str">
            <v>-</v>
          </cell>
          <cell r="C115" t="str">
            <v>-</v>
          </cell>
          <cell r="D115" t="str">
            <v>-</v>
          </cell>
          <cell r="E115" t="str">
            <v>이42</v>
          </cell>
          <cell r="F115">
            <v>110</v>
          </cell>
          <cell r="G115" t="str">
            <v>나곡리</v>
          </cell>
          <cell r="H115" t="str">
            <v>836-1</v>
          </cell>
          <cell r="I115" t="str">
            <v>천</v>
          </cell>
          <cell r="J115">
            <v>9296</v>
          </cell>
          <cell r="K115">
            <v>225</v>
          </cell>
          <cell r="L115">
            <v>0</v>
          </cell>
          <cell r="M115">
            <v>0</v>
          </cell>
          <cell r="N115">
            <v>225</v>
          </cell>
          <cell r="O115" t="str">
            <v>건교부</v>
          </cell>
          <cell r="P115" t="str">
            <v>국</v>
          </cell>
          <cell r="T115">
            <v>3000</v>
          </cell>
          <cell r="W115">
            <v>225.1</v>
          </cell>
          <cell r="X115">
            <v>0</v>
          </cell>
          <cell r="AA115">
            <v>0</v>
          </cell>
          <cell r="AB115">
            <v>0</v>
          </cell>
          <cell r="AC115">
            <v>225.1</v>
          </cell>
          <cell r="AD115">
            <v>0</v>
          </cell>
          <cell r="AE115">
            <v>97</v>
          </cell>
          <cell r="AF115" t="str">
            <v>○</v>
          </cell>
          <cell r="AG115">
            <v>26</v>
          </cell>
          <cell r="AH115" t="str">
            <v>-</v>
          </cell>
          <cell r="AI115">
            <v>4</v>
          </cell>
          <cell r="AJ115" t="str">
            <v>-</v>
          </cell>
          <cell r="AK115">
            <v>21</v>
          </cell>
          <cell r="AL115" t="str">
            <v>-</v>
          </cell>
          <cell r="AM115">
            <v>42</v>
          </cell>
          <cell r="AN115" t="str">
            <v>○</v>
          </cell>
        </row>
        <row r="116">
          <cell r="A116" t="str">
            <v>-</v>
          </cell>
          <cell r="B116" t="str">
            <v>사27</v>
          </cell>
          <cell r="C116" t="str">
            <v>-</v>
          </cell>
          <cell r="D116" t="str">
            <v>-</v>
          </cell>
          <cell r="E116" t="str">
            <v>-</v>
          </cell>
          <cell r="F116">
            <v>111</v>
          </cell>
          <cell r="G116" t="str">
            <v>나곡리</v>
          </cell>
          <cell r="H116" t="str">
            <v>836-6</v>
          </cell>
          <cell r="I116" t="str">
            <v>답</v>
          </cell>
          <cell r="J116">
            <v>92</v>
          </cell>
          <cell r="K116">
            <v>0</v>
          </cell>
          <cell r="L116">
            <v>82</v>
          </cell>
          <cell r="M116">
            <v>0</v>
          </cell>
          <cell r="N116">
            <v>0</v>
          </cell>
          <cell r="O116" t="str">
            <v>재경부</v>
          </cell>
          <cell r="P116" t="str">
            <v>국</v>
          </cell>
          <cell r="T116">
            <v>1020</v>
          </cell>
          <cell r="Y116">
            <v>82</v>
          </cell>
          <cell r="Z116">
            <v>0</v>
          </cell>
          <cell r="AA116">
            <v>0</v>
          </cell>
          <cell r="AB116">
            <v>0</v>
          </cell>
          <cell r="AE116">
            <v>97</v>
          </cell>
          <cell r="AF116" t="str">
            <v>-</v>
          </cell>
          <cell r="AG116">
            <v>27</v>
          </cell>
          <cell r="AH116" t="str">
            <v>○</v>
          </cell>
          <cell r="AI116">
            <v>4</v>
          </cell>
          <cell r="AJ116" t="str">
            <v>-</v>
          </cell>
          <cell r="AK116">
            <v>21</v>
          </cell>
          <cell r="AL116" t="str">
            <v>-</v>
          </cell>
          <cell r="AM116">
            <v>42</v>
          </cell>
          <cell r="AN116" t="str">
            <v>-</v>
          </cell>
        </row>
        <row r="117">
          <cell r="A117" t="str">
            <v>-</v>
          </cell>
          <cell r="B117" t="str">
            <v>사28</v>
          </cell>
          <cell r="C117" t="str">
            <v>-</v>
          </cell>
          <cell r="D117" t="str">
            <v>-</v>
          </cell>
          <cell r="E117" t="str">
            <v>-</v>
          </cell>
          <cell r="F117">
            <v>112</v>
          </cell>
          <cell r="G117" t="str">
            <v>나곡리</v>
          </cell>
          <cell r="H117" t="str">
            <v>836-7</v>
          </cell>
          <cell r="I117" t="str">
            <v>도</v>
          </cell>
          <cell r="J117">
            <v>1231</v>
          </cell>
          <cell r="K117">
            <v>0</v>
          </cell>
          <cell r="L117">
            <v>90</v>
          </cell>
          <cell r="M117">
            <v>0</v>
          </cell>
          <cell r="N117">
            <v>0</v>
          </cell>
          <cell r="O117" t="str">
            <v>건교부</v>
          </cell>
          <cell r="P117" t="str">
            <v>국</v>
          </cell>
          <cell r="T117">
            <v>1020</v>
          </cell>
          <cell r="Y117">
            <v>89.6</v>
          </cell>
          <cell r="Z117">
            <v>0</v>
          </cell>
          <cell r="AA117">
            <v>0</v>
          </cell>
          <cell r="AB117">
            <v>0</v>
          </cell>
          <cell r="AE117">
            <v>97</v>
          </cell>
          <cell r="AF117" t="str">
            <v>-</v>
          </cell>
          <cell r="AG117">
            <v>28</v>
          </cell>
          <cell r="AH117" t="str">
            <v>○</v>
          </cell>
          <cell r="AI117">
            <v>4</v>
          </cell>
          <cell r="AJ117" t="str">
            <v>-</v>
          </cell>
          <cell r="AK117">
            <v>21</v>
          </cell>
          <cell r="AL117" t="str">
            <v>-</v>
          </cell>
          <cell r="AM117">
            <v>42</v>
          </cell>
          <cell r="AN117" t="str">
            <v>-</v>
          </cell>
        </row>
        <row r="118">
          <cell r="A118" t="str">
            <v>-</v>
          </cell>
          <cell r="B118" t="str">
            <v>사29</v>
          </cell>
          <cell r="C118" t="str">
            <v>-</v>
          </cell>
          <cell r="D118" t="str">
            <v>-</v>
          </cell>
          <cell r="E118" t="str">
            <v>-</v>
          </cell>
          <cell r="F118">
            <v>113</v>
          </cell>
          <cell r="G118" t="str">
            <v>나곡리</v>
          </cell>
          <cell r="H118" t="str">
            <v>836-9</v>
          </cell>
          <cell r="I118" t="str">
            <v>답</v>
          </cell>
          <cell r="J118">
            <v>123</v>
          </cell>
          <cell r="K118">
            <v>0</v>
          </cell>
          <cell r="L118">
            <v>68</v>
          </cell>
          <cell r="M118">
            <v>0</v>
          </cell>
          <cell r="N118">
            <v>0</v>
          </cell>
          <cell r="O118" t="str">
            <v>재경부</v>
          </cell>
          <cell r="P118" t="str">
            <v>국</v>
          </cell>
          <cell r="T118">
            <v>3100</v>
          </cell>
          <cell r="Y118">
            <v>68</v>
          </cell>
          <cell r="Z118">
            <v>0</v>
          </cell>
          <cell r="AA118">
            <v>0</v>
          </cell>
          <cell r="AB118">
            <v>0</v>
          </cell>
          <cell r="AE118">
            <v>97</v>
          </cell>
          <cell r="AF118" t="str">
            <v>-</v>
          </cell>
          <cell r="AG118">
            <v>29</v>
          </cell>
          <cell r="AH118" t="str">
            <v>○</v>
          </cell>
          <cell r="AI118">
            <v>4</v>
          </cell>
          <cell r="AJ118" t="str">
            <v>-</v>
          </cell>
          <cell r="AK118">
            <v>21</v>
          </cell>
          <cell r="AL118" t="str">
            <v>-</v>
          </cell>
          <cell r="AM118">
            <v>42</v>
          </cell>
          <cell r="AN118" t="str">
            <v>-</v>
          </cell>
        </row>
        <row r="119">
          <cell r="A119" t="str">
            <v>-</v>
          </cell>
          <cell r="B119" t="str">
            <v>사30</v>
          </cell>
          <cell r="C119" t="str">
            <v>-</v>
          </cell>
          <cell r="D119" t="str">
            <v>-</v>
          </cell>
          <cell r="E119" t="str">
            <v>-</v>
          </cell>
          <cell r="F119">
            <v>114</v>
          </cell>
          <cell r="G119" t="str">
            <v>나곡리</v>
          </cell>
          <cell r="H119" t="str">
            <v>837-2</v>
          </cell>
          <cell r="I119" t="str">
            <v>답</v>
          </cell>
          <cell r="J119">
            <v>774</v>
          </cell>
          <cell r="K119">
            <v>0</v>
          </cell>
          <cell r="L119">
            <v>269</v>
          </cell>
          <cell r="M119">
            <v>0</v>
          </cell>
          <cell r="N119">
            <v>0</v>
          </cell>
          <cell r="O119" t="str">
            <v>892-1</v>
          </cell>
          <cell r="P119" t="str">
            <v>김형렬</v>
          </cell>
          <cell r="T119">
            <v>3100</v>
          </cell>
          <cell r="Y119">
            <v>269.10000000000002</v>
          </cell>
          <cell r="Z119">
            <v>0</v>
          </cell>
          <cell r="AA119">
            <v>0</v>
          </cell>
          <cell r="AB119">
            <v>0</v>
          </cell>
          <cell r="AE119">
            <v>97</v>
          </cell>
          <cell r="AF119" t="str">
            <v>-</v>
          </cell>
          <cell r="AG119">
            <v>30</v>
          </cell>
          <cell r="AH119" t="str">
            <v>○</v>
          </cell>
          <cell r="AI119">
            <v>4</v>
          </cell>
          <cell r="AJ119" t="str">
            <v>-</v>
          </cell>
          <cell r="AK119">
            <v>21</v>
          </cell>
          <cell r="AL119" t="str">
            <v>-</v>
          </cell>
          <cell r="AM119">
            <v>42</v>
          </cell>
          <cell r="AN119" t="str">
            <v>-</v>
          </cell>
        </row>
        <row r="120">
          <cell r="A120" t="str">
            <v>수98</v>
          </cell>
          <cell r="B120" t="str">
            <v>-</v>
          </cell>
          <cell r="C120" t="str">
            <v>-</v>
          </cell>
          <cell r="D120" t="str">
            <v>귀22</v>
          </cell>
          <cell r="E120" t="str">
            <v>-</v>
          </cell>
          <cell r="F120">
            <v>115</v>
          </cell>
          <cell r="G120" t="str">
            <v>나곡리</v>
          </cell>
          <cell r="H120" t="str">
            <v>970-1</v>
          </cell>
          <cell r="I120" t="str">
            <v>구</v>
          </cell>
          <cell r="J120">
            <v>1560</v>
          </cell>
          <cell r="K120">
            <v>33</v>
          </cell>
          <cell r="L120">
            <v>0</v>
          </cell>
          <cell r="M120">
            <v>33</v>
          </cell>
          <cell r="N120">
            <v>0</v>
          </cell>
          <cell r="O120" t="str">
            <v>농림부</v>
          </cell>
          <cell r="P120" t="str">
            <v>국</v>
          </cell>
          <cell r="T120">
            <v>2040</v>
          </cell>
          <cell r="W120">
            <v>32.9</v>
          </cell>
          <cell r="AA120">
            <v>32.9</v>
          </cell>
          <cell r="AB120">
            <v>0</v>
          </cell>
          <cell r="AE120">
            <v>98</v>
          </cell>
          <cell r="AF120" t="str">
            <v>○</v>
          </cell>
          <cell r="AG120">
            <v>30</v>
          </cell>
          <cell r="AH120" t="str">
            <v>-</v>
          </cell>
          <cell r="AI120">
            <v>4</v>
          </cell>
          <cell r="AJ120" t="str">
            <v>-</v>
          </cell>
          <cell r="AK120">
            <v>22</v>
          </cell>
          <cell r="AL120" t="str">
            <v>○</v>
          </cell>
          <cell r="AM120">
            <v>42</v>
          </cell>
          <cell r="AN120" t="str">
            <v>-</v>
          </cell>
        </row>
        <row r="121">
          <cell r="A121" t="str">
            <v>수99</v>
          </cell>
          <cell r="B121" t="str">
            <v>-</v>
          </cell>
          <cell r="C121" t="str">
            <v>-</v>
          </cell>
          <cell r="D121" t="str">
            <v>-</v>
          </cell>
          <cell r="E121" t="str">
            <v>-</v>
          </cell>
          <cell r="F121">
            <v>116</v>
          </cell>
          <cell r="G121" t="str">
            <v>나곡리</v>
          </cell>
          <cell r="H121" t="str">
            <v>971</v>
          </cell>
          <cell r="I121" t="str">
            <v>전</v>
          </cell>
          <cell r="J121">
            <v>248</v>
          </cell>
          <cell r="K121">
            <v>25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  <cell r="P121" t="str">
            <v>김촌윤주</v>
          </cell>
          <cell r="T121">
            <v>2040</v>
          </cell>
          <cell r="W121">
            <v>24.5</v>
          </cell>
          <cell r="AA121">
            <v>0</v>
          </cell>
          <cell r="AB121">
            <v>0</v>
          </cell>
          <cell r="AE121">
            <v>99</v>
          </cell>
          <cell r="AF121" t="str">
            <v>○</v>
          </cell>
          <cell r="AG121">
            <v>30</v>
          </cell>
          <cell r="AH121" t="str">
            <v>-</v>
          </cell>
          <cell r="AI121">
            <v>4</v>
          </cell>
          <cell r="AJ121" t="str">
            <v>-</v>
          </cell>
          <cell r="AK121">
            <v>22</v>
          </cell>
          <cell r="AL121" t="str">
            <v>-</v>
          </cell>
          <cell r="AM121">
            <v>42</v>
          </cell>
          <cell r="AN121" t="str">
            <v>-</v>
          </cell>
        </row>
        <row r="122">
          <cell r="A122" t="str">
            <v>수100</v>
          </cell>
          <cell r="B122" t="str">
            <v>-</v>
          </cell>
          <cell r="C122" t="str">
            <v>-</v>
          </cell>
          <cell r="D122" t="str">
            <v>-</v>
          </cell>
          <cell r="E122" t="str">
            <v>-</v>
          </cell>
          <cell r="F122">
            <v>117</v>
          </cell>
          <cell r="G122" t="str">
            <v>나곡리</v>
          </cell>
          <cell r="H122" t="str">
            <v>1098</v>
          </cell>
          <cell r="I122" t="str">
            <v>답</v>
          </cell>
          <cell r="J122">
            <v>909</v>
          </cell>
          <cell r="K122">
            <v>108</v>
          </cell>
          <cell r="L122">
            <v>0</v>
          </cell>
          <cell r="M122">
            <v>0</v>
          </cell>
          <cell r="N122">
            <v>0</v>
          </cell>
          <cell r="O122" t="str">
            <v>서울 성동 구의동 45-9</v>
          </cell>
          <cell r="P122" t="str">
            <v>담양전씨화동강촌파종중</v>
          </cell>
          <cell r="T122">
            <v>1300</v>
          </cell>
          <cell r="W122">
            <v>107.5</v>
          </cell>
          <cell r="X122">
            <v>0</v>
          </cell>
          <cell r="AA122">
            <v>0</v>
          </cell>
          <cell r="AB122">
            <v>0</v>
          </cell>
          <cell r="AE122">
            <v>100</v>
          </cell>
          <cell r="AF122" t="str">
            <v>○</v>
          </cell>
          <cell r="AG122">
            <v>30</v>
          </cell>
          <cell r="AH122" t="str">
            <v>-</v>
          </cell>
          <cell r="AI122">
            <v>4</v>
          </cell>
          <cell r="AJ122" t="str">
            <v>-</v>
          </cell>
          <cell r="AK122">
            <v>22</v>
          </cell>
          <cell r="AL122" t="str">
            <v>-</v>
          </cell>
          <cell r="AM122">
            <v>42</v>
          </cell>
          <cell r="AN122" t="str">
            <v>-</v>
          </cell>
        </row>
        <row r="123">
          <cell r="A123" t="str">
            <v>-</v>
          </cell>
          <cell r="B123" t="str">
            <v>사31</v>
          </cell>
          <cell r="C123" t="str">
            <v>-</v>
          </cell>
          <cell r="D123" t="str">
            <v>-</v>
          </cell>
          <cell r="E123" t="str">
            <v>-</v>
          </cell>
          <cell r="F123">
            <v>118</v>
          </cell>
          <cell r="G123" t="str">
            <v>나곡리</v>
          </cell>
          <cell r="H123" t="str">
            <v>1099</v>
          </cell>
          <cell r="I123" t="str">
            <v>답</v>
          </cell>
          <cell r="J123">
            <v>2331</v>
          </cell>
          <cell r="K123">
            <v>0</v>
          </cell>
          <cell r="L123">
            <v>1509</v>
          </cell>
          <cell r="M123">
            <v>0</v>
          </cell>
          <cell r="N123">
            <v>0</v>
          </cell>
          <cell r="O123" t="str">
            <v>검성리87</v>
          </cell>
          <cell r="P123" t="str">
            <v>주한식</v>
          </cell>
          <cell r="T123">
            <v>1300</v>
          </cell>
          <cell r="W123">
            <v>0</v>
          </cell>
          <cell r="X123">
            <v>0</v>
          </cell>
          <cell r="Y123">
            <v>1508.9</v>
          </cell>
          <cell r="Z123">
            <v>0</v>
          </cell>
          <cell r="AA123">
            <v>0</v>
          </cell>
          <cell r="AB123">
            <v>0</v>
          </cell>
          <cell r="AE123">
            <v>100</v>
          </cell>
          <cell r="AF123" t="str">
            <v>-</v>
          </cell>
          <cell r="AG123">
            <v>31</v>
          </cell>
          <cell r="AH123" t="str">
            <v>○</v>
          </cell>
          <cell r="AI123">
            <v>4</v>
          </cell>
          <cell r="AJ123" t="str">
            <v>-</v>
          </cell>
          <cell r="AK123">
            <v>22</v>
          </cell>
          <cell r="AL123" t="str">
            <v>-</v>
          </cell>
          <cell r="AM123">
            <v>42</v>
          </cell>
          <cell r="AN123" t="str">
            <v>-</v>
          </cell>
        </row>
        <row r="124">
          <cell r="A124" t="str">
            <v>수101</v>
          </cell>
          <cell r="B124" t="str">
            <v>-</v>
          </cell>
          <cell r="C124" t="str">
            <v>-</v>
          </cell>
          <cell r="D124" t="str">
            <v>-</v>
          </cell>
          <cell r="E124" t="str">
            <v>-</v>
          </cell>
          <cell r="F124">
            <v>119</v>
          </cell>
          <cell r="G124" t="str">
            <v>나곡리</v>
          </cell>
          <cell r="H124" t="str">
            <v>1100</v>
          </cell>
          <cell r="I124" t="str">
            <v>답</v>
          </cell>
          <cell r="J124">
            <v>1683</v>
          </cell>
          <cell r="K124">
            <v>260</v>
          </cell>
          <cell r="L124">
            <v>0</v>
          </cell>
          <cell r="M124">
            <v>0</v>
          </cell>
          <cell r="N124">
            <v>0</v>
          </cell>
          <cell r="O124" t="str">
            <v>강원 삼척 원덕 월천 15</v>
          </cell>
          <cell r="P124" t="str">
            <v>윤가지</v>
          </cell>
          <cell r="T124">
            <v>975</v>
          </cell>
          <cell r="W124">
            <v>259.7</v>
          </cell>
          <cell r="X124">
            <v>0</v>
          </cell>
          <cell r="AA124">
            <v>0</v>
          </cell>
          <cell r="AB124">
            <v>0</v>
          </cell>
          <cell r="AE124">
            <v>101</v>
          </cell>
          <cell r="AF124" t="str">
            <v>○</v>
          </cell>
          <cell r="AG124">
            <v>31</v>
          </cell>
          <cell r="AH124" t="str">
            <v>-</v>
          </cell>
          <cell r="AI124">
            <v>4</v>
          </cell>
          <cell r="AJ124" t="str">
            <v>-</v>
          </cell>
          <cell r="AK124">
            <v>22</v>
          </cell>
          <cell r="AL124" t="str">
            <v>-</v>
          </cell>
          <cell r="AM124">
            <v>42</v>
          </cell>
          <cell r="AN124" t="str">
            <v>-</v>
          </cell>
        </row>
        <row r="125">
          <cell r="A125" t="str">
            <v>수102</v>
          </cell>
          <cell r="B125" t="str">
            <v>-</v>
          </cell>
          <cell r="C125" t="str">
            <v>-</v>
          </cell>
          <cell r="D125" t="str">
            <v>귀23</v>
          </cell>
          <cell r="E125" t="str">
            <v>-</v>
          </cell>
          <cell r="F125">
            <v>120</v>
          </cell>
          <cell r="G125" t="str">
            <v>나곡리</v>
          </cell>
          <cell r="H125" t="str">
            <v>1100-1</v>
          </cell>
          <cell r="I125" t="str">
            <v>구</v>
          </cell>
          <cell r="J125">
            <v>807</v>
          </cell>
          <cell r="K125">
            <v>94</v>
          </cell>
          <cell r="L125">
            <v>0</v>
          </cell>
          <cell r="M125">
            <v>94</v>
          </cell>
          <cell r="N125">
            <v>0</v>
          </cell>
          <cell r="O125" t="str">
            <v>농림부</v>
          </cell>
          <cell r="P125" t="str">
            <v>국</v>
          </cell>
          <cell r="T125">
            <v>975</v>
          </cell>
          <cell r="W125">
            <v>93.9</v>
          </cell>
          <cell r="X125">
            <v>0</v>
          </cell>
          <cell r="AA125">
            <v>93.9</v>
          </cell>
          <cell r="AB125">
            <v>0</v>
          </cell>
          <cell r="AE125">
            <v>102</v>
          </cell>
          <cell r="AF125" t="str">
            <v>○</v>
          </cell>
          <cell r="AG125">
            <v>31</v>
          </cell>
          <cell r="AH125" t="str">
            <v>-</v>
          </cell>
          <cell r="AI125">
            <v>4</v>
          </cell>
          <cell r="AJ125" t="str">
            <v>-</v>
          </cell>
          <cell r="AK125">
            <v>23</v>
          </cell>
          <cell r="AL125" t="str">
            <v>○</v>
          </cell>
          <cell r="AM125">
            <v>42</v>
          </cell>
          <cell r="AN125" t="str">
            <v>-</v>
          </cell>
        </row>
        <row r="126">
          <cell r="A126" t="str">
            <v>수103</v>
          </cell>
          <cell r="B126" t="str">
            <v>-</v>
          </cell>
          <cell r="C126" t="str">
            <v>-</v>
          </cell>
          <cell r="D126" t="str">
            <v>귀24</v>
          </cell>
          <cell r="E126" t="str">
            <v>-</v>
          </cell>
          <cell r="F126">
            <v>121</v>
          </cell>
          <cell r="G126" t="str">
            <v>나곡리</v>
          </cell>
          <cell r="H126" t="str">
            <v>1108-1</v>
          </cell>
          <cell r="I126" t="str">
            <v>구</v>
          </cell>
          <cell r="J126">
            <v>2158</v>
          </cell>
          <cell r="K126">
            <v>32</v>
          </cell>
          <cell r="L126">
            <v>0</v>
          </cell>
          <cell r="M126">
            <v>32</v>
          </cell>
          <cell r="N126">
            <v>0</v>
          </cell>
          <cell r="O126" t="str">
            <v>농림부</v>
          </cell>
          <cell r="P126" t="str">
            <v>국</v>
          </cell>
          <cell r="T126">
            <v>975</v>
          </cell>
          <cell r="W126">
            <v>32.4</v>
          </cell>
          <cell r="X126">
            <v>0</v>
          </cell>
          <cell r="AA126">
            <v>32.4</v>
          </cell>
          <cell r="AB126">
            <v>0</v>
          </cell>
          <cell r="AE126">
            <v>103</v>
          </cell>
          <cell r="AF126" t="str">
            <v>○</v>
          </cell>
          <cell r="AG126">
            <v>31</v>
          </cell>
          <cell r="AH126" t="str">
            <v>-</v>
          </cell>
          <cell r="AI126">
            <v>4</v>
          </cell>
          <cell r="AJ126" t="str">
            <v>-</v>
          </cell>
          <cell r="AK126">
            <v>24</v>
          </cell>
          <cell r="AL126" t="str">
            <v>○</v>
          </cell>
          <cell r="AM126">
            <v>42</v>
          </cell>
          <cell r="AN126" t="str">
            <v>-</v>
          </cell>
        </row>
        <row r="127">
          <cell r="A127" t="str">
            <v>수104</v>
          </cell>
          <cell r="B127" t="str">
            <v>-</v>
          </cell>
          <cell r="C127" t="str">
            <v>-</v>
          </cell>
          <cell r="D127" t="str">
            <v>-</v>
          </cell>
          <cell r="E127" t="str">
            <v>-</v>
          </cell>
          <cell r="F127">
            <v>122</v>
          </cell>
          <cell r="G127" t="str">
            <v>나곡리</v>
          </cell>
          <cell r="H127" t="str">
            <v>1189</v>
          </cell>
          <cell r="I127" t="str">
            <v>답</v>
          </cell>
          <cell r="J127">
            <v>3901</v>
          </cell>
          <cell r="K127">
            <v>177</v>
          </cell>
          <cell r="L127">
            <v>0</v>
          </cell>
          <cell r="M127">
            <v>0</v>
          </cell>
          <cell r="N127">
            <v>0</v>
          </cell>
          <cell r="O127" t="str">
            <v>강원 삼척 황지 황지 14</v>
          </cell>
          <cell r="P127" t="str">
            <v>박종인</v>
          </cell>
          <cell r="T127">
            <v>975</v>
          </cell>
          <cell r="W127">
            <v>177.1</v>
          </cell>
          <cell r="X127">
            <v>0</v>
          </cell>
          <cell r="AA127">
            <v>0</v>
          </cell>
          <cell r="AB127">
            <v>0</v>
          </cell>
          <cell r="AE127">
            <v>104</v>
          </cell>
          <cell r="AF127" t="str">
            <v>○</v>
          </cell>
          <cell r="AG127">
            <v>31</v>
          </cell>
          <cell r="AH127" t="str">
            <v>-</v>
          </cell>
          <cell r="AI127">
            <v>4</v>
          </cell>
          <cell r="AJ127" t="str">
            <v>-</v>
          </cell>
          <cell r="AK127">
            <v>24</v>
          </cell>
          <cell r="AL127" t="str">
            <v>-</v>
          </cell>
          <cell r="AM127">
            <v>42</v>
          </cell>
          <cell r="AN127" t="str">
            <v>-</v>
          </cell>
        </row>
        <row r="128">
          <cell r="A128" t="str">
            <v>수105</v>
          </cell>
          <cell r="B128" t="str">
            <v>-</v>
          </cell>
          <cell r="C128" t="str">
            <v>-</v>
          </cell>
          <cell r="D128" t="str">
            <v>-</v>
          </cell>
          <cell r="E128" t="str">
            <v>-</v>
          </cell>
          <cell r="F128">
            <v>123</v>
          </cell>
          <cell r="G128" t="str">
            <v>나곡리</v>
          </cell>
          <cell r="H128" t="str">
            <v>1190</v>
          </cell>
          <cell r="I128" t="str">
            <v>답</v>
          </cell>
          <cell r="J128">
            <v>2446</v>
          </cell>
          <cell r="K128">
            <v>205</v>
          </cell>
          <cell r="L128">
            <v>0</v>
          </cell>
          <cell r="M128">
            <v>0</v>
          </cell>
          <cell r="N128">
            <v>0</v>
          </cell>
          <cell r="O128">
            <v>1169</v>
          </cell>
          <cell r="P128" t="str">
            <v>황병룡</v>
          </cell>
          <cell r="T128">
            <v>975</v>
          </cell>
          <cell r="W128">
            <v>204.7</v>
          </cell>
          <cell r="X128">
            <v>0</v>
          </cell>
          <cell r="AA128">
            <v>0</v>
          </cell>
          <cell r="AB128">
            <v>0</v>
          </cell>
          <cell r="AE128">
            <v>105</v>
          </cell>
          <cell r="AF128" t="str">
            <v>○</v>
          </cell>
          <cell r="AG128">
            <v>31</v>
          </cell>
          <cell r="AH128" t="str">
            <v>-</v>
          </cell>
          <cell r="AI128">
            <v>4</v>
          </cell>
          <cell r="AJ128" t="str">
            <v>-</v>
          </cell>
          <cell r="AK128">
            <v>24</v>
          </cell>
          <cell r="AL128" t="str">
            <v>-</v>
          </cell>
          <cell r="AM128">
            <v>42</v>
          </cell>
          <cell r="AN128" t="str">
            <v>-</v>
          </cell>
        </row>
        <row r="129">
          <cell r="J129">
            <v>1722080</v>
          </cell>
          <cell r="K129">
            <v>99548</v>
          </cell>
          <cell r="L129">
            <v>11770</v>
          </cell>
          <cell r="M129">
            <v>8713</v>
          </cell>
          <cell r="N129">
            <v>9792</v>
          </cell>
          <cell r="AC129">
            <v>9790.2999999999993</v>
          </cell>
        </row>
      </sheetData>
      <sheetData sheetId="3" refreshError="1">
        <row r="1">
          <cell r="F1" t="str">
            <v xml:space="preserve">경상북도 울진군 울진군 북면 </v>
          </cell>
        </row>
        <row r="2">
          <cell r="A2" t="str">
            <v>index01</v>
          </cell>
          <cell r="B2" t="str">
            <v>index02</v>
          </cell>
          <cell r="C2" t="str">
            <v>index03</v>
          </cell>
          <cell r="D2" t="str">
            <v>index04</v>
          </cell>
          <cell r="E2" t="str">
            <v>index05</v>
          </cell>
          <cell r="F2" t="str">
            <v>일련번호</v>
          </cell>
          <cell r="G2" t="str">
            <v>소재지</v>
          </cell>
          <cell r="H2" t="str">
            <v>지번</v>
          </cell>
          <cell r="I2" t="str">
            <v>지목</v>
          </cell>
          <cell r="J2" t="str">
            <v>면적</v>
          </cell>
          <cell r="O2" t="str">
            <v>소유자</v>
          </cell>
          <cell r="Q2" t="str">
            <v>소유권이외의 권리</v>
          </cell>
          <cell r="T2" t="str">
            <v>공지시가</v>
          </cell>
          <cell r="U2" t="str">
            <v>용지비</v>
          </cell>
          <cell r="V2" t="str">
            <v>비고</v>
          </cell>
          <cell r="W2" t="str">
            <v>실 편입면적</v>
          </cell>
        </row>
        <row r="3">
          <cell r="J3" t="str">
            <v>공  부</v>
          </cell>
          <cell r="K3" t="str">
            <v>편입면적</v>
          </cell>
          <cell r="W3" t="str">
            <v>수용</v>
          </cell>
          <cell r="Y3" t="str">
            <v>사용</v>
          </cell>
          <cell r="AA3" t="str">
            <v>무상귀속관련</v>
          </cell>
          <cell r="AE3" t="str">
            <v>수용</v>
          </cell>
          <cell r="AG3" t="str">
            <v>사용</v>
          </cell>
          <cell r="AI3" t="str">
            <v>전필지</v>
          </cell>
          <cell r="AK3" t="str">
            <v>귀속</v>
          </cell>
          <cell r="AM3" t="str">
            <v>이관</v>
          </cell>
        </row>
        <row r="4">
          <cell r="K4" t="str">
            <v>수용</v>
          </cell>
          <cell r="L4" t="str">
            <v>사용</v>
          </cell>
          <cell r="M4" t="str">
            <v>무상귀속관련</v>
          </cell>
          <cell r="O4" t="str">
            <v>주  소</v>
          </cell>
          <cell r="P4" t="str">
            <v>성  명</v>
          </cell>
          <cell r="Q4" t="str">
            <v>종  류</v>
          </cell>
          <cell r="R4" t="str">
            <v>주  소</v>
          </cell>
          <cell r="S4" t="str">
            <v>성   명</v>
          </cell>
          <cell r="U4" t="str">
            <v>(공지시가*1.766배)</v>
          </cell>
          <cell r="AA4" t="str">
            <v>대체귀속</v>
          </cell>
          <cell r="AC4" t="str">
            <v>대체이관</v>
          </cell>
        </row>
        <row r="5">
          <cell r="M5" t="str">
            <v>대체귀속</v>
          </cell>
          <cell r="N5" t="str">
            <v>대체이관</v>
          </cell>
          <cell r="W5" t="str">
            <v>실편입</v>
          </cell>
          <cell r="X5" t="str">
            <v>공부</v>
          </cell>
          <cell r="Y5" t="str">
            <v>실편입</v>
          </cell>
          <cell r="Z5" t="str">
            <v>공부</v>
          </cell>
          <cell r="AA5" t="str">
            <v>실편입</v>
          </cell>
          <cell r="AB5" t="str">
            <v>공부</v>
          </cell>
          <cell r="AC5" t="str">
            <v>실편입</v>
          </cell>
          <cell r="AD5" t="str">
            <v>공부</v>
          </cell>
        </row>
        <row r="6">
          <cell r="A6" t="str">
            <v>수1</v>
          </cell>
          <cell r="B6" t="str">
            <v>사1</v>
          </cell>
          <cell r="C6" t="str">
            <v>-</v>
          </cell>
          <cell r="D6" t="str">
            <v>-</v>
          </cell>
          <cell r="E6" t="str">
            <v>-</v>
          </cell>
          <cell r="F6">
            <v>1</v>
          </cell>
          <cell r="G6" t="str">
            <v>검성리</v>
          </cell>
          <cell r="H6" t="str">
            <v>산3-1</v>
          </cell>
          <cell r="I6" t="str">
            <v>임</v>
          </cell>
          <cell r="J6">
            <v>150744</v>
          </cell>
          <cell r="K6">
            <v>2783</v>
          </cell>
          <cell r="L6">
            <v>318</v>
          </cell>
          <cell r="M6">
            <v>0</v>
          </cell>
          <cell r="N6">
            <v>0</v>
          </cell>
          <cell r="O6" t="str">
            <v>울진읍 온양리 248</v>
          </cell>
          <cell r="P6" t="str">
            <v>최국희</v>
          </cell>
          <cell r="Q6" t="str">
            <v>근저당권,지상권</v>
          </cell>
          <cell r="R6" t="str">
            <v>서울 종로 연지동 136-74</v>
          </cell>
          <cell r="S6" t="str">
            <v>서울보증기보험주식회사</v>
          </cell>
          <cell r="T6">
            <v>351</v>
          </cell>
          <cell r="W6">
            <v>2782.5</v>
          </cell>
          <cell r="X6">
            <v>0</v>
          </cell>
          <cell r="Y6">
            <v>317.8</v>
          </cell>
          <cell r="Z6">
            <v>0</v>
          </cell>
          <cell r="AE6">
            <v>1</v>
          </cell>
          <cell r="AF6" t="str">
            <v>○</v>
          </cell>
          <cell r="AG6">
            <v>1</v>
          </cell>
          <cell r="AH6" t="str">
            <v>○</v>
          </cell>
          <cell r="AI6">
            <v>0</v>
          </cell>
          <cell r="AJ6" t="str">
            <v>-</v>
          </cell>
          <cell r="AK6">
            <v>0</v>
          </cell>
          <cell r="AL6" t="str">
            <v>-</v>
          </cell>
          <cell r="AM6">
            <v>0</v>
          </cell>
          <cell r="AN6" t="str">
            <v>-</v>
          </cell>
        </row>
        <row r="7">
          <cell r="A7" t="str">
            <v>-</v>
          </cell>
          <cell r="B7" t="str">
            <v>사2</v>
          </cell>
          <cell r="C7" t="str">
            <v>-</v>
          </cell>
          <cell r="D7" t="str">
            <v>-</v>
          </cell>
          <cell r="E7" t="str">
            <v>-</v>
          </cell>
          <cell r="F7">
            <v>2</v>
          </cell>
          <cell r="G7" t="str">
            <v>검성리</v>
          </cell>
          <cell r="H7" t="str">
            <v>산5</v>
          </cell>
          <cell r="I7" t="str">
            <v>임</v>
          </cell>
          <cell r="J7">
            <v>64364</v>
          </cell>
          <cell r="K7">
            <v>0</v>
          </cell>
          <cell r="L7">
            <v>3192</v>
          </cell>
          <cell r="M7">
            <v>0</v>
          </cell>
          <cell r="N7">
            <v>0</v>
          </cell>
          <cell r="O7" t="str">
            <v>울진읍 온양리 248</v>
          </cell>
          <cell r="P7" t="str">
            <v>최국희</v>
          </cell>
          <cell r="Q7" t="str">
            <v>근저당권,지상권</v>
          </cell>
          <cell r="R7" t="str">
            <v>서울 종로 연지동 136-74</v>
          </cell>
          <cell r="S7" t="str">
            <v>서울보증기보험주식회사</v>
          </cell>
          <cell r="T7">
            <v>355</v>
          </cell>
          <cell r="Y7">
            <v>3191.9</v>
          </cell>
          <cell r="Z7">
            <v>0</v>
          </cell>
          <cell r="AE7">
            <v>1</v>
          </cell>
          <cell r="AF7" t="str">
            <v>-</v>
          </cell>
          <cell r="AG7">
            <v>2</v>
          </cell>
          <cell r="AH7" t="str">
            <v>○</v>
          </cell>
          <cell r="AI7">
            <v>0</v>
          </cell>
          <cell r="AJ7" t="str">
            <v>-</v>
          </cell>
          <cell r="AK7">
            <v>0</v>
          </cell>
          <cell r="AL7" t="str">
            <v>-</v>
          </cell>
          <cell r="AM7">
            <v>0</v>
          </cell>
          <cell r="AN7" t="str">
            <v>-</v>
          </cell>
        </row>
        <row r="8">
          <cell r="A8" t="str">
            <v>-</v>
          </cell>
          <cell r="B8" t="str">
            <v>사3</v>
          </cell>
          <cell r="C8" t="str">
            <v>-</v>
          </cell>
          <cell r="D8" t="str">
            <v>-</v>
          </cell>
          <cell r="E8" t="str">
            <v>-</v>
          </cell>
          <cell r="F8">
            <v>3</v>
          </cell>
          <cell r="G8" t="str">
            <v>검성리</v>
          </cell>
          <cell r="H8" t="str">
            <v>산6</v>
          </cell>
          <cell r="I8" t="str">
            <v>임</v>
          </cell>
          <cell r="J8">
            <v>29752</v>
          </cell>
          <cell r="K8">
            <v>0</v>
          </cell>
          <cell r="L8">
            <v>1836</v>
          </cell>
          <cell r="M8">
            <v>0</v>
          </cell>
          <cell r="N8">
            <v>0</v>
          </cell>
          <cell r="O8" t="str">
            <v>서울 서초 반포 946 반포아파트 102-503</v>
          </cell>
          <cell r="P8" t="str">
            <v>최국소</v>
          </cell>
          <cell r="T8">
            <v>397</v>
          </cell>
          <cell r="Y8">
            <v>1836.4</v>
          </cell>
          <cell r="Z8">
            <v>0</v>
          </cell>
          <cell r="AE8">
            <v>1</v>
          </cell>
          <cell r="AF8" t="str">
            <v>-</v>
          </cell>
          <cell r="AG8">
            <v>3</v>
          </cell>
          <cell r="AH8" t="str">
            <v>○</v>
          </cell>
          <cell r="AI8">
            <v>0</v>
          </cell>
          <cell r="AJ8" t="str">
            <v>-</v>
          </cell>
          <cell r="AK8">
            <v>0</v>
          </cell>
          <cell r="AL8" t="str">
            <v>-</v>
          </cell>
          <cell r="AM8">
            <v>0</v>
          </cell>
          <cell r="AN8" t="str">
            <v>-</v>
          </cell>
        </row>
        <row r="9">
          <cell r="A9" t="str">
            <v>-</v>
          </cell>
          <cell r="B9" t="str">
            <v>사4</v>
          </cell>
          <cell r="C9" t="str">
            <v>-</v>
          </cell>
          <cell r="D9" t="str">
            <v>-</v>
          </cell>
          <cell r="E9" t="str">
            <v>-</v>
          </cell>
          <cell r="F9">
            <v>4</v>
          </cell>
          <cell r="G9" t="str">
            <v>검성리</v>
          </cell>
          <cell r="H9" t="str">
            <v>산8</v>
          </cell>
          <cell r="I9" t="str">
            <v>임</v>
          </cell>
          <cell r="J9">
            <v>53058</v>
          </cell>
          <cell r="K9">
            <v>0</v>
          </cell>
          <cell r="L9">
            <v>341</v>
          </cell>
          <cell r="M9">
            <v>0</v>
          </cell>
          <cell r="N9">
            <v>0</v>
          </cell>
          <cell r="O9" t="str">
            <v>부산 서구 대신2가 78</v>
          </cell>
          <cell r="P9" t="str">
            <v>김경임 외1인</v>
          </cell>
          <cell r="T9">
            <v>355</v>
          </cell>
          <cell r="Y9">
            <v>340.5</v>
          </cell>
          <cell r="Z9">
            <v>0</v>
          </cell>
          <cell r="AE9">
            <v>1</v>
          </cell>
          <cell r="AF9" t="str">
            <v>-</v>
          </cell>
          <cell r="AG9">
            <v>4</v>
          </cell>
          <cell r="AH9" t="str">
            <v>○</v>
          </cell>
          <cell r="AI9">
            <v>0</v>
          </cell>
          <cell r="AJ9" t="str">
            <v>-</v>
          </cell>
          <cell r="AK9">
            <v>0</v>
          </cell>
          <cell r="AL9" t="str">
            <v>-</v>
          </cell>
          <cell r="AM9">
            <v>0</v>
          </cell>
          <cell r="AN9" t="str">
            <v>-</v>
          </cell>
        </row>
        <row r="10">
          <cell r="A10" t="str">
            <v>-</v>
          </cell>
          <cell r="B10" t="str">
            <v>사5</v>
          </cell>
          <cell r="C10" t="str">
            <v>-</v>
          </cell>
          <cell r="D10" t="str">
            <v>-</v>
          </cell>
          <cell r="E10" t="str">
            <v>-</v>
          </cell>
          <cell r="F10">
            <v>5</v>
          </cell>
          <cell r="G10" t="str">
            <v>검성리</v>
          </cell>
          <cell r="H10" t="str">
            <v>산14</v>
          </cell>
          <cell r="I10" t="str">
            <v>임</v>
          </cell>
          <cell r="J10">
            <v>83306</v>
          </cell>
          <cell r="K10">
            <v>0</v>
          </cell>
          <cell r="L10">
            <v>2</v>
          </cell>
          <cell r="M10">
            <v>0</v>
          </cell>
          <cell r="N10">
            <v>0</v>
          </cell>
          <cell r="O10" t="str">
            <v>성남 중원 상대원 3126</v>
          </cell>
          <cell r="P10" t="str">
            <v>주재윤 외1인</v>
          </cell>
          <cell r="T10">
            <v>341</v>
          </cell>
          <cell r="Y10">
            <v>1.6</v>
          </cell>
          <cell r="Z10">
            <v>0</v>
          </cell>
          <cell r="AE10">
            <v>1</v>
          </cell>
          <cell r="AF10" t="str">
            <v>-</v>
          </cell>
          <cell r="AG10">
            <v>5</v>
          </cell>
          <cell r="AH10" t="str">
            <v>○</v>
          </cell>
          <cell r="AI10">
            <v>0</v>
          </cell>
          <cell r="AJ10" t="str">
            <v>-</v>
          </cell>
          <cell r="AK10">
            <v>0</v>
          </cell>
          <cell r="AL10" t="str">
            <v>-</v>
          </cell>
          <cell r="AM10">
            <v>0</v>
          </cell>
          <cell r="AN10" t="str">
            <v>-</v>
          </cell>
        </row>
        <row r="11">
          <cell r="A11" t="str">
            <v>-</v>
          </cell>
          <cell r="B11" t="str">
            <v>사6</v>
          </cell>
          <cell r="C11" t="str">
            <v>-</v>
          </cell>
          <cell r="D11" t="str">
            <v>-</v>
          </cell>
          <cell r="E11" t="str">
            <v>-</v>
          </cell>
          <cell r="F11">
            <v>6</v>
          </cell>
          <cell r="G11" t="str">
            <v>검성리</v>
          </cell>
          <cell r="H11" t="str">
            <v>산54-1</v>
          </cell>
          <cell r="I11" t="str">
            <v>임</v>
          </cell>
          <cell r="J11">
            <v>22909</v>
          </cell>
          <cell r="K11">
            <v>0</v>
          </cell>
          <cell r="L11">
            <v>2472</v>
          </cell>
          <cell r="M11">
            <v>0</v>
          </cell>
          <cell r="N11">
            <v>0</v>
          </cell>
          <cell r="O11" t="str">
            <v>포항 우현 335-4 우현화성타운 102-1208</v>
          </cell>
          <cell r="P11" t="str">
            <v>정덕수 외1인</v>
          </cell>
          <cell r="T11">
            <v>351</v>
          </cell>
          <cell r="Y11">
            <v>2472.4</v>
          </cell>
          <cell r="Z11">
            <v>0</v>
          </cell>
          <cell r="AE11">
            <v>1</v>
          </cell>
          <cell r="AF11" t="str">
            <v>-</v>
          </cell>
          <cell r="AG11">
            <v>6</v>
          </cell>
          <cell r="AH11" t="str">
            <v>○</v>
          </cell>
          <cell r="AI11">
            <v>0</v>
          </cell>
          <cell r="AJ11" t="str">
            <v>-</v>
          </cell>
          <cell r="AK11">
            <v>0</v>
          </cell>
          <cell r="AL11" t="str">
            <v>-</v>
          </cell>
          <cell r="AM11">
            <v>0</v>
          </cell>
          <cell r="AN11" t="str">
            <v>-</v>
          </cell>
        </row>
        <row r="12">
          <cell r="A12" t="str">
            <v>-</v>
          </cell>
          <cell r="B12" t="str">
            <v>사7</v>
          </cell>
          <cell r="C12" t="str">
            <v>-</v>
          </cell>
          <cell r="D12" t="str">
            <v>-</v>
          </cell>
          <cell r="E12" t="str">
            <v>-</v>
          </cell>
          <cell r="F12">
            <v>7</v>
          </cell>
          <cell r="G12" t="str">
            <v>검성리</v>
          </cell>
          <cell r="H12" t="str">
            <v>산54-2</v>
          </cell>
          <cell r="I12" t="str">
            <v>임</v>
          </cell>
          <cell r="J12">
            <v>34512</v>
          </cell>
          <cell r="K12">
            <v>0</v>
          </cell>
          <cell r="L12">
            <v>1575</v>
          </cell>
          <cell r="M12">
            <v>0</v>
          </cell>
          <cell r="N12">
            <v>0</v>
          </cell>
          <cell r="O12">
            <v>87</v>
          </cell>
          <cell r="P12" t="str">
            <v>주용하 외1인</v>
          </cell>
          <cell r="T12">
            <v>348</v>
          </cell>
          <cell r="Y12">
            <v>1574.9</v>
          </cell>
          <cell r="Z12">
            <v>0</v>
          </cell>
          <cell r="AE12">
            <v>1</v>
          </cell>
          <cell r="AF12" t="str">
            <v>-</v>
          </cell>
          <cell r="AG12">
            <v>7</v>
          </cell>
          <cell r="AH12" t="str">
            <v>○</v>
          </cell>
          <cell r="AI12">
            <v>0</v>
          </cell>
          <cell r="AJ12" t="str">
            <v>-</v>
          </cell>
          <cell r="AK12">
            <v>0</v>
          </cell>
          <cell r="AL12" t="str">
            <v>-</v>
          </cell>
          <cell r="AM12">
            <v>0</v>
          </cell>
          <cell r="AN12" t="str">
            <v>-</v>
          </cell>
        </row>
        <row r="13">
          <cell r="A13" t="str">
            <v>-</v>
          </cell>
          <cell r="B13" t="str">
            <v>사8</v>
          </cell>
          <cell r="C13" t="str">
            <v>-</v>
          </cell>
          <cell r="D13" t="str">
            <v>-</v>
          </cell>
          <cell r="E13" t="str">
            <v>-</v>
          </cell>
          <cell r="F13">
            <v>8</v>
          </cell>
          <cell r="G13" t="str">
            <v>검성리</v>
          </cell>
          <cell r="H13" t="str">
            <v>산56</v>
          </cell>
          <cell r="I13" t="str">
            <v>임</v>
          </cell>
          <cell r="J13">
            <v>1091</v>
          </cell>
          <cell r="K13">
            <v>0</v>
          </cell>
          <cell r="L13">
            <v>423</v>
          </cell>
          <cell r="M13">
            <v>0</v>
          </cell>
          <cell r="N13">
            <v>0</v>
          </cell>
          <cell r="O13" t="str">
            <v>부산 중구 부평3가 51-2</v>
          </cell>
          <cell r="P13" t="str">
            <v>최기준</v>
          </cell>
          <cell r="T13">
            <v>358</v>
          </cell>
          <cell r="Y13">
            <v>422.9</v>
          </cell>
          <cell r="Z13">
            <v>0</v>
          </cell>
          <cell r="AE13">
            <v>1</v>
          </cell>
          <cell r="AF13" t="str">
            <v>-</v>
          </cell>
          <cell r="AG13">
            <v>8</v>
          </cell>
          <cell r="AH13" t="str">
            <v>○</v>
          </cell>
          <cell r="AI13">
            <v>0</v>
          </cell>
          <cell r="AJ13" t="str">
            <v>-</v>
          </cell>
          <cell r="AK13">
            <v>0</v>
          </cell>
          <cell r="AL13" t="str">
            <v>-</v>
          </cell>
          <cell r="AM13">
            <v>0</v>
          </cell>
          <cell r="AN13" t="str">
            <v>-</v>
          </cell>
        </row>
        <row r="14">
          <cell r="A14" t="str">
            <v>-</v>
          </cell>
          <cell r="B14" t="str">
            <v>사9</v>
          </cell>
          <cell r="C14" t="str">
            <v>-</v>
          </cell>
          <cell r="D14" t="str">
            <v>-</v>
          </cell>
          <cell r="E14" t="str">
            <v>-</v>
          </cell>
          <cell r="F14">
            <v>9</v>
          </cell>
          <cell r="G14" t="str">
            <v>검성리</v>
          </cell>
          <cell r="H14" t="str">
            <v>산57-1</v>
          </cell>
          <cell r="I14" t="str">
            <v>임</v>
          </cell>
          <cell r="J14">
            <v>63180</v>
          </cell>
          <cell r="K14">
            <v>0</v>
          </cell>
          <cell r="L14">
            <v>108</v>
          </cell>
          <cell r="M14">
            <v>0</v>
          </cell>
          <cell r="N14">
            <v>0</v>
          </cell>
          <cell r="O14" t="str">
            <v>서울 강남 대치 511 한보미도맨션 103-1207</v>
          </cell>
          <cell r="P14" t="str">
            <v>김진태</v>
          </cell>
          <cell r="T14">
            <v>390</v>
          </cell>
          <cell r="Y14">
            <v>107.6</v>
          </cell>
          <cell r="Z14">
            <v>0</v>
          </cell>
          <cell r="AE14">
            <v>1</v>
          </cell>
          <cell r="AF14" t="str">
            <v>-</v>
          </cell>
          <cell r="AG14">
            <v>9</v>
          </cell>
          <cell r="AH14" t="str">
            <v>○</v>
          </cell>
          <cell r="AI14">
            <v>0</v>
          </cell>
          <cell r="AJ14" t="str">
            <v>-</v>
          </cell>
          <cell r="AK14">
            <v>0</v>
          </cell>
          <cell r="AL14" t="str">
            <v>-</v>
          </cell>
          <cell r="AM14">
            <v>0</v>
          </cell>
          <cell r="AN14" t="str">
            <v>-</v>
          </cell>
        </row>
        <row r="15">
          <cell r="A15" t="str">
            <v>-</v>
          </cell>
          <cell r="B15" t="str">
            <v>사10</v>
          </cell>
          <cell r="C15" t="str">
            <v>-</v>
          </cell>
          <cell r="D15" t="str">
            <v>-</v>
          </cell>
          <cell r="E15" t="str">
            <v>-</v>
          </cell>
          <cell r="F15">
            <v>10</v>
          </cell>
          <cell r="G15" t="str">
            <v>검성리</v>
          </cell>
          <cell r="H15" t="str">
            <v>산122</v>
          </cell>
          <cell r="I15" t="str">
            <v>구</v>
          </cell>
          <cell r="J15">
            <v>12235</v>
          </cell>
          <cell r="K15">
            <v>0</v>
          </cell>
          <cell r="L15">
            <v>1659</v>
          </cell>
          <cell r="M15">
            <v>0</v>
          </cell>
          <cell r="N15">
            <v>0</v>
          </cell>
          <cell r="O15" t="str">
            <v>농림부</v>
          </cell>
          <cell r="P15" t="str">
            <v>국</v>
          </cell>
          <cell r="T15">
            <v>363</v>
          </cell>
          <cell r="Y15">
            <v>1659.1</v>
          </cell>
          <cell r="Z15">
            <v>0</v>
          </cell>
          <cell r="AE15">
            <v>1</v>
          </cell>
          <cell r="AF15" t="str">
            <v>-</v>
          </cell>
          <cell r="AG15">
            <v>10</v>
          </cell>
          <cell r="AH15" t="str">
            <v>○</v>
          </cell>
          <cell r="AI15">
            <v>0</v>
          </cell>
          <cell r="AJ15" t="str">
            <v>-</v>
          </cell>
          <cell r="AK15">
            <v>0</v>
          </cell>
          <cell r="AL15" t="str">
            <v>-</v>
          </cell>
          <cell r="AM15">
            <v>0</v>
          </cell>
          <cell r="AN15" t="str">
            <v>-</v>
          </cell>
        </row>
        <row r="16">
          <cell r="A16" t="str">
            <v>-</v>
          </cell>
          <cell r="B16" t="str">
            <v>사11</v>
          </cell>
          <cell r="C16" t="str">
            <v>-</v>
          </cell>
          <cell r="D16" t="str">
            <v>-</v>
          </cell>
          <cell r="E16" t="str">
            <v>-</v>
          </cell>
          <cell r="F16">
            <v>11</v>
          </cell>
          <cell r="G16" t="str">
            <v>검성리</v>
          </cell>
          <cell r="H16" t="str">
            <v>1</v>
          </cell>
          <cell r="I16" t="str">
            <v>답</v>
          </cell>
          <cell r="J16">
            <v>1729</v>
          </cell>
          <cell r="K16">
            <v>0</v>
          </cell>
          <cell r="L16">
            <v>374</v>
          </cell>
          <cell r="M16">
            <v>0</v>
          </cell>
          <cell r="N16">
            <v>0</v>
          </cell>
          <cell r="O16">
            <v>126</v>
          </cell>
          <cell r="P16" t="str">
            <v>주진갑</v>
          </cell>
          <cell r="T16">
            <v>2520</v>
          </cell>
          <cell r="Y16">
            <v>373.9</v>
          </cell>
          <cell r="Z16">
            <v>0</v>
          </cell>
          <cell r="AE16">
            <v>1</v>
          </cell>
          <cell r="AF16" t="str">
            <v>-</v>
          </cell>
          <cell r="AG16">
            <v>11</v>
          </cell>
          <cell r="AH16" t="str">
            <v>○</v>
          </cell>
          <cell r="AI16">
            <v>0</v>
          </cell>
          <cell r="AJ16" t="str">
            <v>-</v>
          </cell>
          <cell r="AK16">
            <v>0</v>
          </cell>
          <cell r="AL16" t="str">
            <v>-</v>
          </cell>
          <cell r="AM16">
            <v>0</v>
          </cell>
          <cell r="AN16" t="str">
            <v>-</v>
          </cell>
        </row>
        <row r="17">
          <cell r="A17" t="str">
            <v>-</v>
          </cell>
          <cell r="B17" t="str">
            <v>사12</v>
          </cell>
          <cell r="C17" t="str">
            <v>-</v>
          </cell>
          <cell r="D17" t="str">
            <v>-</v>
          </cell>
          <cell r="E17" t="str">
            <v>-</v>
          </cell>
          <cell r="F17">
            <v>12</v>
          </cell>
          <cell r="G17" t="str">
            <v>검성리</v>
          </cell>
          <cell r="H17" t="str">
            <v>1-1</v>
          </cell>
          <cell r="I17" t="str">
            <v>천</v>
          </cell>
          <cell r="J17">
            <v>5160</v>
          </cell>
          <cell r="K17">
            <v>0</v>
          </cell>
          <cell r="L17">
            <v>818</v>
          </cell>
          <cell r="M17">
            <v>0</v>
          </cell>
          <cell r="N17">
            <v>0</v>
          </cell>
          <cell r="O17" t="str">
            <v>건교부</v>
          </cell>
          <cell r="P17" t="str">
            <v>국</v>
          </cell>
          <cell r="T17">
            <v>2520</v>
          </cell>
          <cell r="Y17">
            <v>818.3</v>
          </cell>
          <cell r="Z17">
            <v>0</v>
          </cell>
          <cell r="AE17">
            <v>1</v>
          </cell>
          <cell r="AF17" t="str">
            <v>-</v>
          </cell>
          <cell r="AG17">
            <v>12</v>
          </cell>
          <cell r="AH17" t="str">
            <v>○</v>
          </cell>
          <cell r="AI17">
            <v>0</v>
          </cell>
          <cell r="AJ17" t="str">
            <v>-</v>
          </cell>
          <cell r="AK17">
            <v>0</v>
          </cell>
          <cell r="AL17" t="str">
            <v>-</v>
          </cell>
          <cell r="AM17">
            <v>0</v>
          </cell>
          <cell r="AN17" t="str">
            <v>-</v>
          </cell>
        </row>
        <row r="18">
          <cell r="A18" t="str">
            <v>-</v>
          </cell>
          <cell r="B18" t="str">
            <v>사13</v>
          </cell>
          <cell r="C18" t="str">
            <v>-</v>
          </cell>
          <cell r="D18" t="str">
            <v>-</v>
          </cell>
          <cell r="E18" t="str">
            <v>-</v>
          </cell>
          <cell r="F18">
            <v>13</v>
          </cell>
          <cell r="G18" t="str">
            <v>검성리</v>
          </cell>
          <cell r="H18" t="str">
            <v>2</v>
          </cell>
          <cell r="I18" t="str">
            <v>답</v>
          </cell>
          <cell r="J18">
            <v>2499</v>
          </cell>
          <cell r="K18">
            <v>0</v>
          </cell>
          <cell r="L18">
            <v>793</v>
          </cell>
          <cell r="M18">
            <v>0</v>
          </cell>
          <cell r="N18">
            <v>0</v>
          </cell>
          <cell r="O18">
            <v>89</v>
          </cell>
          <cell r="P18" t="str">
            <v>정홍석</v>
          </cell>
          <cell r="T18">
            <v>2520</v>
          </cell>
          <cell r="Y18">
            <v>793.2</v>
          </cell>
          <cell r="Z18">
            <v>0</v>
          </cell>
          <cell r="AE18">
            <v>1</v>
          </cell>
          <cell r="AF18" t="str">
            <v>-</v>
          </cell>
          <cell r="AG18">
            <v>13</v>
          </cell>
          <cell r="AH18" t="str">
            <v>○</v>
          </cell>
          <cell r="AI18">
            <v>0</v>
          </cell>
          <cell r="AJ18" t="str">
            <v>-</v>
          </cell>
          <cell r="AK18">
            <v>0</v>
          </cell>
          <cell r="AL18" t="str">
            <v>-</v>
          </cell>
          <cell r="AM18">
            <v>0</v>
          </cell>
          <cell r="AN18" t="str">
            <v>-</v>
          </cell>
        </row>
        <row r="19">
          <cell r="A19" t="str">
            <v>-</v>
          </cell>
          <cell r="B19" t="str">
            <v>사14</v>
          </cell>
          <cell r="C19" t="str">
            <v>-</v>
          </cell>
          <cell r="D19" t="str">
            <v>-</v>
          </cell>
          <cell r="E19" t="str">
            <v>-</v>
          </cell>
          <cell r="F19">
            <v>14</v>
          </cell>
          <cell r="G19" t="str">
            <v>검성리</v>
          </cell>
          <cell r="H19" t="str">
            <v>3</v>
          </cell>
          <cell r="I19" t="str">
            <v>답</v>
          </cell>
          <cell r="J19">
            <v>2267</v>
          </cell>
          <cell r="K19">
            <v>0</v>
          </cell>
          <cell r="L19">
            <v>326</v>
          </cell>
          <cell r="M19">
            <v>0</v>
          </cell>
          <cell r="N19">
            <v>0</v>
          </cell>
          <cell r="O19">
            <v>125</v>
          </cell>
          <cell r="P19" t="str">
            <v>주광식</v>
          </cell>
          <cell r="Q19" t="str">
            <v>근저당권</v>
          </cell>
          <cell r="R19" t="str">
            <v>부구리 172-25</v>
          </cell>
          <cell r="S19" t="str">
            <v>북면단위농업협동조합</v>
          </cell>
          <cell r="T19">
            <v>2520</v>
          </cell>
          <cell r="Y19">
            <v>326.3</v>
          </cell>
          <cell r="Z19">
            <v>0</v>
          </cell>
          <cell r="AE19">
            <v>1</v>
          </cell>
          <cell r="AF19" t="str">
            <v>-</v>
          </cell>
          <cell r="AG19">
            <v>14</v>
          </cell>
          <cell r="AH19" t="str">
            <v>○</v>
          </cell>
          <cell r="AI19">
            <v>0</v>
          </cell>
          <cell r="AJ19" t="str">
            <v>-</v>
          </cell>
          <cell r="AK19">
            <v>0</v>
          </cell>
          <cell r="AL19" t="str">
            <v>-</v>
          </cell>
          <cell r="AM19">
            <v>0</v>
          </cell>
          <cell r="AN19" t="str">
            <v>-</v>
          </cell>
        </row>
        <row r="20">
          <cell r="A20" t="str">
            <v>-</v>
          </cell>
          <cell r="B20" t="str">
            <v>사15</v>
          </cell>
          <cell r="C20" t="str">
            <v>-</v>
          </cell>
          <cell r="D20" t="str">
            <v>-</v>
          </cell>
          <cell r="E20" t="str">
            <v>-</v>
          </cell>
          <cell r="F20">
            <v>15</v>
          </cell>
          <cell r="G20" t="str">
            <v>검성리</v>
          </cell>
          <cell r="H20" t="str">
            <v>3-1</v>
          </cell>
          <cell r="I20" t="str">
            <v>답</v>
          </cell>
          <cell r="J20">
            <v>1934</v>
          </cell>
          <cell r="K20">
            <v>0</v>
          </cell>
          <cell r="L20">
            <v>284</v>
          </cell>
          <cell r="M20">
            <v>0</v>
          </cell>
          <cell r="N20">
            <v>0</v>
          </cell>
          <cell r="O20">
            <v>125</v>
          </cell>
          <cell r="P20" t="str">
            <v>주광식</v>
          </cell>
          <cell r="T20">
            <v>2520</v>
          </cell>
          <cell r="Y20">
            <v>284.2</v>
          </cell>
          <cell r="Z20">
            <v>0</v>
          </cell>
          <cell r="AE20">
            <v>1</v>
          </cell>
          <cell r="AF20" t="str">
            <v>-</v>
          </cell>
          <cell r="AG20">
            <v>15</v>
          </cell>
          <cell r="AH20" t="str">
            <v>○</v>
          </cell>
          <cell r="AI20">
            <v>0</v>
          </cell>
          <cell r="AJ20" t="str">
            <v>-</v>
          </cell>
          <cell r="AK20">
            <v>0</v>
          </cell>
          <cell r="AL20" t="str">
            <v>-</v>
          </cell>
          <cell r="AM20">
            <v>0</v>
          </cell>
          <cell r="AN20" t="str">
            <v>-</v>
          </cell>
        </row>
        <row r="21">
          <cell r="A21" t="str">
            <v>-</v>
          </cell>
          <cell r="B21" t="str">
            <v>사16</v>
          </cell>
          <cell r="C21" t="str">
            <v>-</v>
          </cell>
          <cell r="D21" t="str">
            <v>-</v>
          </cell>
          <cell r="E21" t="str">
            <v>-</v>
          </cell>
          <cell r="F21">
            <v>16</v>
          </cell>
          <cell r="G21" t="str">
            <v>검성리</v>
          </cell>
          <cell r="H21" t="str">
            <v>4-1</v>
          </cell>
          <cell r="I21" t="str">
            <v>답</v>
          </cell>
          <cell r="J21">
            <v>3663</v>
          </cell>
          <cell r="K21">
            <v>0</v>
          </cell>
          <cell r="L21">
            <v>173</v>
          </cell>
          <cell r="M21">
            <v>0</v>
          </cell>
          <cell r="N21">
            <v>0</v>
          </cell>
          <cell r="O21">
            <v>125</v>
          </cell>
          <cell r="P21" t="str">
            <v>주광식</v>
          </cell>
          <cell r="T21">
            <v>2520</v>
          </cell>
          <cell r="Y21">
            <v>172.6</v>
          </cell>
          <cell r="Z21">
            <v>0</v>
          </cell>
          <cell r="AE21">
            <v>1</v>
          </cell>
          <cell r="AF21" t="str">
            <v>-</v>
          </cell>
          <cell r="AG21">
            <v>16</v>
          </cell>
          <cell r="AH21" t="str">
            <v>○</v>
          </cell>
          <cell r="AI21">
            <v>0</v>
          </cell>
          <cell r="AJ21" t="str">
            <v>-</v>
          </cell>
          <cell r="AK21">
            <v>0</v>
          </cell>
          <cell r="AL21" t="str">
            <v>-</v>
          </cell>
          <cell r="AM21">
            <v>0</v>
          </cell>
          <cell r="AN21" t="str">
            <v>-</v>
          </cell>
        </row>
        <row r="22">
          <cell r="A22" t="str">
            <v>-</v>
          </cell>
          <cell r="B22" t="str">
            <v>사17</v>
          </cell>
          <cell r="C22" t="str">
            <v>-</v>
          </cell>
          <cell r="D22" t="str">
            <v>-</v>
          </cell>
          <cell r="E22" t="str">
            <v>-</v>
          </cell>
          <cell r="F22">
            <v>17</v>
          </cell>
          <cell r="G22" t="str">
            <v>검성리</v>
          </cell>
          <cell r="H22" t="str">
            <v>5-1</v>
          </cell>
          <cell r="I22" t="str">
            <v>천</v>
          </cell>
          <cell r="J22">
            <v>820</v>
          </cell>
          <cell r="K22">
            <v>0</v>
          </cell>
          <cell r="L22">
            <v>55</v>
          </cell>
          <cell r="M22">
            <v>0</v>
          </cell>
          <cell r="N22">
            <v>0</v>
          </cell>
          <cell r="O22" t="str">
            <v>건교부</v>
          </cell>
          <cell r="P22" t="str">
            <v>국</v>
          </cell>
          <cell r="T22">
            <v>2520</v>
          </cell>
          <cell r="Y22">
            <v>55.3</v>
          </cell>
          <cell r="Z22">
            <v>0</v>
          </cell>
          <cell r="AE22">
            <v>1</v>
          </cell>
          <cell r="AF22" t="str">
            <v>-</v>
          </cell>
          <cell r="AG22">
            <v>17</v>
          </cell>
          <cell r="AH22" t="str">
            <v>○</v>
          </cell>
          <cell r="AI22">
            <v>0</v>
          </cell>
          <cell r="AJ22" t="str">
            <v>-</v>
          </cell>
          <cell r="AK22">
            <v>0</v>
          </cell>
          <cell r="AL22" t="str">
            <v>-</v>
          </cell>
          <cell r="AM22">
            <v>0</v>
          </cell>
          <cell r="AN22" t="str">
            <v>-</v>
          </cell>
        </row>
        <row r="23">
          <cell r="A23" t="str">
            <v>-</v>
          </cell>
          <cell r="B23" t="str">
            <v>사18</v>
          </cell>
          <cell r="C23" t="str">
            <v>-</v>
          </cell>
          <cell r="D23" t="str">
            <v>-</v>
          </cell>
          <cell r="E23" t="str">
            <v>-</v>
          </cell>
          <cell r="F23">
            <v>18</v>
          </cell>
          <cell r="G23" t="str">
            <v>검성리</v>
          </cell>
          <cell r="H23" t="str">
            <v>14-1</v>
          </cell>
          <cell r="I23" t="str">
            <v>천</v>
          </cell>
          <cell r="J23">
            <v>1660</v>
          </cell>
          <cell r="K23">
            <v>0</v>
          </cell>
          <cell r="L23">
            <v>296</v>
          </cell>
          <cell r="M23">
            <v>0</v>
          </cell>
          <cell r="N23">
            <v>0</v>
          </cell>
          <cell r="O23" t="str">
            <v>건교부</v>
          </cell>
          <cell r="P23" t="str">
            <v>국</v>
          </cell>
          <cell r="T23">
            <v>2520</v>
          </cell>
          <cell r="Y23">
            <v>296.2</v>
          </cell>
          <cell r="Z23">
            <v>0</v>
          </cell>
          <cell r="AE23">
            <v>1</v>
          </cell>
          <cell r="AF23" t="str">
            <v>-</v>
          </cell>
          <cell r="AG23">
            <v>18</v>
          </cell>
          <cell r="AH23" t="str">
            <v>○</v>
          </cell>
          <cell r="AI23">
            <v>0</v>
          </cell>
          <cell r="AJ23" t="str">
            <v>-</v>
          </cell>
          <cell r="AK23">
            <v>0</v>
          </cell>
          <cell r="AL23" t="str">
            <v>-</v>
          </cell>
          <cell r="AM23">
            <v>0</v>
          </cell>
          <cell r="AN23" t="str">
            <v>-</v>
          </cell>
        </row>
        <row r="24">
          <cell r="A24" t="str">
            <v>-</v>
          </cell>
          <cell r="B24" t="str">
            <v>사19</v>
          </cell>
          <cell r="C24" t="str">
            <v>-</v>
          </cell>
          <cell r="D24" t="str">
            <v>-</v>
          </cell>
          <cell r="E24" t="str">
            <v>-</v>
          </cell>
          <cell r="F24">
            <v>19</v>
          </cell>
          <cell r="G24" t="str">
            <v>검성리</v>
          </cell>
          <cell r="H24" t="str">
            <v>32</v>
          </cell>
          <cell r="I24" t="str">
            <v>전</v>
          </cell>
          <cell r="J24">
            <v>1257</v>
          </cell>
          <cell r="K24">
            <v>0</v>
          </cell>
          <cell r="L24">
            <v>196</v>
          </cell>
          <cell r="M24">
            <v>0</v>
          </cell>
          <cell r="N24">
            <v>0</v>
          </cell>
          <cell r="O24">
            <v>87</v>
          </cell>
          <cell r="P24" t="str">
            <v>김창선</v>
          </cell>
          <cell r="T24">
            <v>2400</v>
          </cell>
          <cell r="Y24">
            <v>196</v>
          </cell>
          <cell r="Z24">
            <v>0</v>
          </cell>
          <cell r="AE24">
            <v>1</v>
          </cell>
          <cell r="AF24" t="str">
            <v>-</v>
          </cell>
          <cell r="AG24">
            <v>19</v>
          </cell>
          <cell r="AH24" t="str">
            <v>○</v>
          </cell>
          <cell r="AI24">
            <v>0</v>
          </cell>
          <cell r="AJ24" t="str">
            <v>-</v>
          </cell>
          <cell r="AK24">
            <v>0</v>
          </cell>
          <cell r="AL24" t="str">
            <v>-</v>
          </cell>
          <cell r="AM24">
            <v>0</v>
          </cell>
          <cell r="AN24" t="str">
            <v>-</v>
          </cell>
        </row>
        <row r="25">
          <cell r="A25" t="str">
            <v>-</v>
          </cell>
          <cell r="B25" t="str">
            <v>사20</v>
          </cell>
          <cell r="C25" t="str">
            <v>-</v>
          </cell>
          <cell r="D25" t="str">
            <v>-</v>
          </cell>
          <cell r="E25" t="str">
            <v>-</v>
          </cell>
          <cell r="F25">
            <v>20</v>
          </cell>
          <cell r="G25" t="str">
            <v>검성리</v>
          </cell>
          <cell r="H25" t="str">
            <v>56</v>
          </cell>
          <cell r="I25" t="str">
            <v>임</v>
          </cell>
          <cell r="J25">
            <v>4009</v>
          </cell>
          <cell r="K25">
            <v>0</v>
          </cell>
          <cell r="L25">
            <v>852</v>
          </cell>
          <cell r="M25">
            <v>0</v>
          </cell>
          <cell r="N25">
            <v>0</v>
          </cell>
          <cell r="O25">
            <v>83</v>
          </cell>
          <cell r="P25" t="str">
            <v>이준영</v>
          </cell>
          <cell r="T25">
            <v>302</v>
          </cell>
          <cell r="Y25">
            <v>852.3</v>
          </cell>
          <cell r="Z25">
            <v>0</v>
          </cell>
          <cell r="AE25">
            <v>1</v>
          </cell>
          <cell r="AF25" t="str">
            <v>-</v>
          </cell>
          <cell r="AG25">
            <v>20</v>
          </cell>
          <cell r="AH25" t="str">
            <v>○</v>
          </cell>
          <cell r="AI25">
            <v>0</v>
          </cell>
          <cell r="AJ25" t="str">
            <v>-</v>
          </cell>
          <cell r="AK25">
            <v>0</v>
          </cell>
          <cell r="AL25" t="str">
            <v>-</v>
          </cell>
          <cell r="AM25">
            <v>0</v>
          </cell>
          <cell r="AN25" t="str">
            <v>-</v>
          </cell>
        </row>
        <row r="26">
          <cell r="A26" t="str">
            <v>-</v>
          </cell>
          <cell r="B26" t="str">
            <v>사21</v>
          </cell>
          <cell r="C26" t="str">
            <v>-</v>
          </cell>
          <cell r="D26" t="str">
            <v>-</v>
          </cell>
          <cell r="E26" t="str">
            <v>-</v>
          </cell>
          <cell r="F26">
            <v>21</v>
          </cell>
          <cell r="G26" t="str">
            <v>검성리</v>
          </cell>
          <cell r="H26" t="str">
            <v>56-1</v>
          </cell>
          <cell r="I26" t="str">
            <v>천</v>
          </cell>
          <cell r="J26">
            <v>13861</v>
          </cell>
          <cell r="K26">
            <v>0</v>
          </cell>
          <cell r="L26">
            <v>397</v>
          </cell>
          <cell r="M26">
            <v>0</v>
          </cell>
          <cell r="N26">
            <v>0</v>
          </cell>
          <cell r="O26" t="str">
            <v>건교부</v>
          </cell>
          <cell r="P26" t="str">
            <v>국</v>
          </cell>
          <cell r="T26">
            <v>2520</v>
          </cell>
          <cell r="Y26">
            <v>397.4</v>
          </cell>
          <cell r="Z26">
            <v>0</v>
          </cell>
          <cell r="AE26">
            <v>1</v>
          </cell>
          <cell r="AF26" t="str">
            <v>-</v>
          </cell>
          <cell r="AG26">
            <v>21</v>
          </cell>
          <cell r="AH26" t="str">
            <v>○</v>
          </cell>
          <cell r="AI26">
            <v>0</v>
          </cell>
          <cell r="AJ26" t="str">
            <v>-</v>
          </cell>
          <cell r="AK26">
            <v>0</v>
          </cell>
          <cell r="AL26" t="str">
            <v>-</v>
          </cell>
          <cell r="AM26">
            <v>0</v>
          </cell>
          <cell r="AN26" t="str">
            <v>-</v>
          </cell>
        </row>
        <row r="27">
          <cell r="A27" t="str">
            <v>-</v>
          </cell>
          <cell r="B27" t="str">
            <v>사22</v>
          </cell>
          <cell r="C27" t="str">
            <v>-</v>
          </cell>
          <cell r="D27" t="str">
            <v>-</v>
          </cell>
          <cell r="E27" t="str">
            <v>-</v>
          </cell>
          <cell r="F27">
            <v>22</v>
          </cell>
          <cell r="G27" t="str">
            <v>검성리</v>
          </cell>
          <cell r="H27" t="str">
            <v>56-3</v>
          </cell>
          <cell r="I27" t="str">
            <v>임</v>
          </cell>
          <cell r="J27">
            <v>555</v>
          </cell>
          <cell r="K27">
            <v>0</v>
          </cell>
          <cell r="L27">
            <v>77</v>
          </cell>
          <cell r="M27">
            <v>0</v>
          </cell>
          <cell r="N27">
            <v>0</v>
          </cell>
          <cell r="O27">
            <v>83</v>
          </cell>
          <cell r="P27" t="str">
            <v>이준영</v>
          </cell>
          <cell r="T27">
            <v>308</v>
          </cell>
          <cell r="Y27">
            <v>77.400000000000006</v>
          </cell>
          <cell r="Z27">
            <v>0</v>
          </cell>
          <cell r="AE27">
            <v>1</v>
          </cell>
          <cell r="AF27" t="str">
            <v>-</v>
          </cell>
          <cell r="AG27">
            <v>22</v>
          </cell>
          <cell r="AH27" t="str">
            <v>○</v>
          </cell>
          <cell r="AI27">
            <v>0</v>
          </cell>
          <cell r="AJ27" t="str">
            <v>-</v>
          </cell>
          <cell r="AK27">
            <v>0</v>
          </cell>
          <cell r="AL27" t="str">
            <v>-</v>
          </cell>
          <cell r="AM27">
            <v>0</v>
          </cell>
          <cell r="AN27" t="str">
            <v>-</v>
          </cell>
        </row>
        <row r="28">
          <cell r="A28" t="str">
            <v>-</v>
          </cell>
          <cell r="B28" t="str">
            <v>사23</v>
          </cell>
          <cell r="C28" t="str">
            <v>-</v>
          </cell>
          <cell r="D28" t="str">
            <v>-</v>
          </cell>
          <cell r="E28" t="str">
            <v>-</v>
          </cell>
          <cell r="F28">
            <v>23</v>
          </cell>
          <cell r="G28" t="str">
            <v>검성리</v>
          </cell>
          <cell r="H28" t="str">
            <v>56-4</v>
          </cell>
          <cell r="I28" t="str">
            <v>임</v>
          </cell>
          <cell r="J28">
            <v>332</v>
          </cell>
          <cell r="K28">
            <v>0</v>
          </cell>
          <cell r="L28">
            <v>327</v>
          </cell>
          <cell r="M28">
            <v>0</v>
          </cell>
          <cell r="N28">
            <v>0</v>
          </cell>
          <cell r="O28">
            <v>0</v>
          </cell>
          <cell r="P28" t="str">
            <v>울진군</v>
          </cell>
          <cell r="T28">
            <v>308</v>
          </cell>
          <cell r="Y28">
            <v>327</v>
          </cell>
          <cell r="Z28">
            <v>0</v>
          </cell>
          <cell r="AE28">
            <v>1</v>
          </cell>
          <cell r="AF28" t="str">
            <v>-</v>
          </cell>
          <cell r="AG28">
            <v>23</v>
          </cell>
          <cell r="AH28" t="str">
            <v>○</v>
          </cell>
          <cell r="AI28">
            <v>0</v>
          </cell>
          <cell r="AJ28" t="str">
            <v>-</v>
          </cell>
          <cell r="AK28">
            <v>0</v>
          </cell>
          <cell r="AL28" t="str">
            <v>-</v>
          </cell>
          <cell r="AM28">
            <v>0</v>
          </cell>
          <cell r="AN28" t="str">
            <v>-</v>
          </cell>
        </row>
        <row r="29">
          <cell r="A29" t="str">
            <v>-</v>
          </cell>
          <cell r="B29" t="str">
            <v>사24</v>
          </cell>
          <cell r="C29" t="str">
            <v>-</v>
          </cell>
          <cell r="D29" t="str">
            <v>-</v>
          </cell>
          <cell r="E29" t="str">
            <v>-</v>
          </cell>
          <cell r="F29">
            <v>24</v>
          </cell>
          <cell r="G29" t="str">
            <v>검성리</v>
          </cell>
          <cell r="H29" t="str">
            <v>57</v>
          </cell>
          <cell r="I29" t="str">
            <v>임</v>
          </cell>
          <cell r="J29">
            <v>122</v>
          </cell>
          <cell r="K29">
            <v>0</v>
          </cell>
          <cell r="L29">
            <v>35</v>
          </cell>
          <cell r="M29">
            <v>0</v>
          </cell>
          <cell r="N29">
            <v>0</v>
          </cell>
          <cell r="O29" t="str">
            <v>서울 강동 천호동 21-13</v>
          </cell>
          <cell r="P29" t="str">
            <v>이준영</v>
          </cell>
          <cell r="T29">
            <v>391</v>
          </cell>
          <cell r="Y29">
            <v>35.299999999999997</v>
          </cell>
          <cell r="Z29">
            <v>0</v>
          </cell>
          <cell r="AE29">
            <v>1</v>
          </cell>
          <cell r="AF29" t="str">
            <v>-</v>
          </cell>
          <cell r="AG29">
            <v>24</v>
          </cell>
          <cell r="AH29" t="str">
            <v>○</v>
          </cell>
          <cell r="AI29">
            <v>0</v>
          </cell>
          <cell r="AJ29" t="str">
            <v>-</v>
          </cell>
          <cell r="AK29">
            <v>0</v>
          </cell>
          <cell r="AL29" t="str">
            <v>-</v>
          </cell>
          <cell r="AM29">
            <v>0</v>
          </cell>
          <cell r="AN29" t="str">
            <v>-</v>
          </cell>
        </row>
        <row r="30">
          <cell r="A30" t="str">
            <v>-</v>
          </cell>
          <cell r="B30" t="str">
            <v>사25</v>
          </cell>
          <cell r="C30" t="str">
            <v>-</v>
          </cell>
          <cell r="D30" t="str">
            <v>-</v>
          </cell>
          <cell r="E30" t="str">
            <v>-</v>
          </cell>
          <cell r="F30">
            <v>25</v>
          </cell>
          <cell r="G30" t="str">
            <v>검성리</v>
          </cell>
          <cell r="H30" t="str">
            <v>57-2</v>
          </cell>
          <cell r="I30" t="str">
            <v>임</v>
          </cell>
          <cell r="J30">
            <v>123</v>
          </cell>
          <cell r="K30">
            <v>0</v>
          </cell>
          <cell r="L30">
            <v>1</v>
          </cell>
          <cell r="M30">
            <v>0</v>
          </cell>
          <cell r="N30">
            <v>0</v>
          </cell>
          <cell r="O30">
            <v>0</v>
          </cell>
          <cell r="P30" t="str">
            <v>울진군</v>
          </cell>
          <cell r="T30">
            <v>391</v>
          </cell>
          <cell r="Y30">
            <v>0.5</v>
          </cell>
          <cell r="Z30">
            <v>0</v>
          </cell>
          <cell r="AE30">
            <v>1</v>
          </cell>
          <cell r="AF30" t="str">
            <v>-</v>
          </cell>
          <cell r="AG30">
            <v>25</v>
          </cell>
          <cell r="AH30" t="str">
            <v>○</v>
          </cell>
          <cell r="AI30">
            <v>0</v>
          </cell>
          <cell r="AJ30" t="str">
            <v>-</v>
          </cell>
          <cell r="AK30">
            <v>0</v>
          </cell>
          <cell r="AL30" t="str">
            <v>-</v>
          </cell>
          <cell r="AM30">
            <v>0</v>
          </cell>
          <cell r="AN30" t="str">
            <v>-</v>
          </cell>
        </row>
        <row r="31">
          <cell r="A31" t="str">
            <v>-</v>
          </cell>
          <cell r="B31" t="str">
            <v>사26</v>
          </cell>
          <cell r="C31" t="str">
            <v>-</v>
          </cell>
          <cell r="D31" t="str">
            <v>-</v>
          </cell>
          <cell r="E31" t="str">
            <v>-</v>
          </cell>
          <cell r="F31">
            <v>26</v>
          </cell>
          <cell r="G31" t="str">
            <v>검성리</v>
          </cell>
          <cell r="H31" t="str">
            <v>57-3</v>
          </cell>
          <cell r="I31" t="str">
            <v>임</v>
          </cell>
          <cell r="J31">
            <v>16</v>
          </cell>
          <cell r="K31">
            <v>0</v>
          </cell>
          <cell r="L31">
            <v>16</v>
          </cell>
          <cell r="M31">
            <v>0</v>
          </cell>
          <cell r="N31">
            <v>0</v>
          </cell>
          <cell r="O31">
            <v>0</v>
          </cell>
          <cell r="P31" t="str">
            <v>울진군</v>
          </cell>
          <cell r="T31">
            <v>391</v>
          </cell>
          <cell r="Y31">
            <v>16.3</v>
          </cell>
          <cell r="Z31">
            <v>0</v>
          </cell>
          <cell r="AE31">
            <v>1</v>
          </cell>
          <cell r="AF31" t="str">
            <v>-</v>
          </cell>
          <cell r="AG31">
            <v>26</v>
          </cell>
          <cell r="AH31" t="str">
            <v>○</v>
          </cell>
          <cell r="AI31">
            <v>0</v>
          </cell>
          <cell r="AJ31" t="str">
            <v>-</v>
          </cell>
          <cell r="AK31">
            <v>0</v>
          </cell>
          <cell r="AL31" t="str">
            <v>-</v>
          </cell>
          <cell r="AM31">
            <v>0</v>
          </cell>
          <cell r="AN31" t="str">
            <v>-</v>
          </cell>
        </row>
        <row r="32">
          <cell r="A32" t="str">
            <v>-</v>
          </cell>
          <cell r="B32" t="str">
            <v>사27</v>
          </cell>
          <cell r="C32" t="str">
            <v>-</v>
          </cell>
          <cell r="D32" t="str">
            <v>-</v>
          </cell>
          <cell r="E32" t="str">
            <v>-</v>
          </cell>
          <cell r="F32">
            <v>27</v>
          </cell>
          <cell r="G32" t="str">
            <v>검성리</v>
          </cell>
          <cell r="H32" t="str">
            <v>62-1</v>
          </cell>
          <cell r="I32" t="str">
            <v>도</v>
          </cell>
          <cell r="J32">
            <v>661</v>
          </cell>
          <cell r="K32">
            <v>0</v>
          </cell>
          <cell r="L32">
            <v>90</v>
          </cell>
          <cell r="M32">
            <v>0</v>
          </cell>
          <cell r="N32">
            <v>0</v>
          </cell>
          <cell r="O32" t="str">
            <v>농림부</v>
          </cell>
          <cell r="P32" t="str">
            <v>국</v>
          </cell>
          <cell r="T32">
            <v>302</v>
          </cell>
          <cell r="Y32">
            <v>90.2</v>
          </cell>
          <cell r="Z32">
            <v>0</v>
          </cell>
          <cell r="AE32">
            <v>1</v>
          </cell>
          <cell r="AF32" t="str">
            <v>-</v>
          </cell>
          <cell r="AG32">
            <v>27</v>
          </cell>
          <cell r="AH32" t="str">
            <v>○</v>
          </cell>
          <cell r="AI32">
            <v>0</v>
          </cell>
          <cell r="AJ32" t="str">
            <v>-</v>
          </cell>
          <cell r="AK32">
            <v>0</v>
          </cell>
          <cell r="AL32" t="str">
            <v>-</v>
          </cell>
          <cell r="AM32">
            <v>0</v>
          </cell>
          <cell r="AN32" t="str">
            <v>-</v>
          </cell>
        </row>
        <row r="33">
          <cell r="A33" t="str">
            <v>-</v>
          </cell>
          <cell r="B33" t="str">
            <v>사28</v>
          </cell>
          <cell r="C33" t="str">
            <v>-</v>
          </cell>
          <cell r="D33" t="str">
            <v>-</v>
          </cell>
          <cell r="E33" t="str">
            <v>-</v>
          </cell>
          <cell r="F33">
            <v>28</v>
          </cell>
          <cell r="G33" t="str">
            <v>검성리</v>
          </cell>
          <cell r="H33" t="str">
            <v>63-1</v>
          </cell>
          <cell r="I33" t="str">
            <v>임</v>
          </cell>
          <cell r="J33">
            <v>66</v>
          </cell>
          <cell r="K33">
            <v>0</v>
          </cell>
          <cell r="L33">
            <v>58</v>
          </cell>
          <cell r="M33">
            <v>0</v>
          </cell>
          <cell r="N33">
            <v>0</v>
          </cell>
          <cell r="O33">
            <v>0</v>
          </cell>
          <cell r="P33" t="str">
            <v>울진군</v>
          </cell>
          <cell r="T33">
            <v>302</v>
          </cell>
          <cell r="Y33">
            <v>57.9</v>
          </cell>
          <cell r="Z33">
            <v>0</v>
          </cell>
          <cell r="AE33">
            <v>1</v>
          </cell>
          <cell r="AF33" t="str">
            <v>-</v>
          </cell>
          <cell r="AG33">
            <v>28</v>
          </cell>
          <cell r="AH33" t="str">
            <v>○</v>
          </cell>
          <cell r="AI33">
            <v>0</v>
          </cell>
          <cell r="AJ33" t="str">
            <v>-</v>
          </cell>
          <cell r="AK33">
            <v>0</v>
          </cell>
          <cell r="AL33" t="str">
            <v>-</v>
          </cell>
          <cell r="AM33">
            <v>0</v>
          </cell>
          <cell r="AN33" t="str">
            <v>-</v>
          </cell>
        </row>
        <row r="34">
          <cell r="A34" t="str">
            <v>-</v>
          </cell>
          <cell r="B34" t="str">
            <v>사29</v>
          </cell>
          <cell r="C34" t="str">
            <v>-</v>
          </cell>
          <cell r="D34" t="str">
            <v>-</v>
          </cell>
          <cell r="E34" t="str">
            <v>-</v>
          </cell>
          <cell r="F34">
            <v>29</v>
          </cell>
          <cell r="G34" t="str">
            <v>검성리</v>
          </cell>
          <cell r="H34" t="str">
            <v>64</v>
          </cell>
          <cell r="I34" t="str">
            <v>임</v>
          </cell>
          <cell r="J34">
            <v>3334</v>
          </cell>
          <cell r="K34">
            <v>0</v>
          </cell>
          <cell r="L34">
            <v>7</v>
          </cell>
          <cell r="M34">
            <v>0</v>
          </cell>
          <cell r="N34">
            <v>0</v>
          </cell>
          <cell r="O34">
            <v>42</v>
          </cell>
          <cell r="P34" t="str">
            <v>신안주씨부사공검성파종중</v>
          </cell>
          <cell r="T34">
            <v>302</v>
          </cell>
          <cell r="Y34">
            <v>6.7</v>
          </cell>
          <cell r="Z34">
            <v>0</v>
          </cell>
          <cell r="AE34">
            <v>1</v>
          </cell>
          <cell r="AF34" t="str">
            <v>-</v>
          </cell>
          <cell r="AG34">
            <v>29</v>
          </cell>
          <cell r="AH34" t="str">
            <v>○</v>
          </cell>
          <cell r="AI34">
            <v>0</v>
          </cell>
          <cell r="AJ34" t="str">
            <v>-</v>
          </cell>
          <cell r="AK34">
            <v>0</v>
          </cell>
          <cell r="AL34" t="str">
            <v>-</v>
          </cell>
          <cell r="AM34">
            <v>0</v>
          </cell>
          <cell r="AN34" t="str">
            <v>-</v>
          </cell>
        </row>
        <row r="35">
          <cell r="A35" t="str">
            <v>-</v>
          </cell>
          <cell r="B35" t="str">
            <v>사30</v>
          </cell>
          <cell r="C35" t="str">
            <v>-</v>
          </cell>
          <cell r="D35" t="str">
            <v>-</v>
          </cell>
          <cell r="E35" t="str">
            <v>-</v>
          </cell>
          <cell r="F35">
            <v>30</v>
          </cell>
          <cell r="G35" t="str">
            <v>검성리</v>
          </cell>
          <cell r="H35" t="str">
            <v>64-2</v>
          </cell>
          <cell r="I35" t="str">
            <v>임</v>
          </cell>
          <cell r="J35">
            <v>309</v>
          </cell>
          <cell r="K35">
            <v>0</v>
          </cell>
          <cell r="L35">
            <v>287</v>
          </cell>
          <cell r="M35">
            <v>0</v>
          </cell>
          <cell r="N35">
            <v>0</v>
          </cell>
          <cell r="O35">
            <v>0</v>
          </cell>
          <cell r="P35" t="str">
            <v>울진군</v>
          </cell>
          <cell r="T35">
            <v>302</v>
          </cell>
          <cell r="Y35">
            <v>286.5</v>
          </cell>
          <cell r="Z35">
            <v>0</v>
          </cell>
          <cell r="AE35">
            <v>1</v>
          </cell>
          <cell r="AF35" t="str">
            <v>-</v>
          </cell>
          <cell r="AG35">
            <v>30</v>
          </cell>
          <cell r="AH35" t="str">
            <v>○</v>
          </cell>
          <cell r="AI35">
            <v>0</v>
          </cell>
          <cell r="AJ35" t="str">
            <v>-</v>
          </cell>
          <cell r="AK35">
            <v>0</v>
          </cell>
          <cell r="AL35" t="str">
            <v>-</v>
          </cell>
          <cell r="AM35">
            <v>0</v>
          </cell>
          <cell r="AN35" t="str">
            <v>-</v>
          </cell>
        </row>
        <row r="36">
          <cell r="A36" t="str">
            <v>-</v>
          </cell>
          <cell r="B36" t="str">
            <v>사31</v>
          </cell>
          <cell r="C36" t="str">
            <v>-</v>
          </cell>
          <cell r="D36" t="str">
            <v>-</v>
          </cell>
          <cell r="E36" t="str">
            <v>-</v>
          </cell>
          <cell r="F36">
            <v>31</v>
          </cell>
          <cell r="G36" t="str">
            <v>검성리</v>
          </cell>
          <cell r="H36" t="str">
            <v>67-2</v>
          </cell>
          <cell r="I36" t="str">
            <v>답</v>
          </cell>
          <cell r="J36">
            <v>1704</v>
          </cell>
          <cell r="K36">
            <v>0</v>
          </cell>
          <cell r="L36">
            <v>31</v>
          </cell>
          <cell r="M36">
            <v>0</v>
          </cell>
          <cell r="N36">
            <v>0</v>
          </cell>
          <cell r="O36">
            <v>42</v>
          </cell>
          <cell r="P36" t="str">
            <v>신안주씨부사공검성파종중</v>
          </cell>
          <cell r="T36">
            <v>3690</v>
          </cell>
          <cell r="Y36">
            <v>31</v>
          </cell>
          <cell r="Z36">
            <v>0</v>
          </cell>
          <cell r="AE36">
            <v>1</v>
          </cell>
          <cell r="AF36" t="str">
            <v>-</v>
          </cell>
          <cell r="AG36">
            <v>31</v>
          </cell>
          <cell r="AH36" t="str">
            <v>○</v>
          </cell>
          <cell r="AI36">
            <v>0</v>
          </cell>
          <cell r="AJ36" t="str">
            <v>-</v>
          </cell>
          <cell r="AK36">
            <v>0</v>
          </cell>
          <cell r="AL36" t="str">
            <v>-</v>
          </cell>
          <cell r="AM36">
            <v>0</v>
          </cell>
          <cell r="AN36" t="str">
            <v>-</v>
          </cell>
        </row>
        <row r="37">
          <cell r="A37" t="str">
            <v>-</v>
          </cell>
          <cell r="B37" t="str">
            <v>사32</v>
          </cell>
          <cell r="C37" t="str">
            <v>-</v>
          </cell>
          <cell r="D37" t="str">
            <v>-</v>
          </cell>
          <cell r="E37" t="str">
            <v>-</v>
          </cell>
          <cell r="F37">
            <v>32</v>
          </cell>
          <cell r="G37" t="str">
            <v>검성리</v>
          </cell>
          <cell r="H37" t="str">
            <v>67-3</v>
          </cell>
          <cell r="I37" t="str">
            <v>답</v>
          </cell>
          <cell r="J37">
            <v>68</v>
          </cell>
          <cell r="K37">
            <v>0</v>
          </cell>
          <cell r="L37">
            <v>68</v>
          </cell>
          <cell r="M37">
            <v>0</v>
          </cell>
          <cell r="N37">
            <v>0</v>
          </cell>
          <cell r="O37">
            <v>0</v>
          </cell>
          <cell r="P37" t="str">
            <v>울진군</v>
          </cell>
          <cell r="T37">
            <v>3690</v>
          </cell>
          <cell r="Y37">
            <v>73.8</v>
          </cell>
          <cell r="Z37" t="str">
            <v>공</v>
          </cell>
          <cell r="AE37">
            <v>1</v>
          </cell>
          <cell r="AF37" t="str">
            <v>-</v>
          </cell>
          <cell r="AG37">
            <v>32</v>
          </cell>
          <cell r="AH37" t="str">
            <v>○</v>
          </cell>
          <cell r="AI37">
            <v>0</v>
          </cell>
          <cell r="AJ37" t="str">
            <v>-</v>
          </cell>
          <cell r="AK37">
            <v>0</v>
          </cell>
          <cell r="AL37" t="str">
            <v>-</v>
          </cell>
          <cell r="AM37">
            <v>0</v>
          </cell>
          <cell r="AN37" t="str">
            <v>-</v>
          </cell>
        </row>
        <row r="38">
          <cell r="A38" t="str">
            <v>-</v>
          </cell>
          <cell r="B38" t="str">
            <v>사33</v>
          </cell>
          <cell r="C38" t="str">
            <v>-</v>
          </cell>
          <cell r="D38" t="str">
            <v>-</v>
          </cell>
          <cell r="E38" t="str">
            <v>-</v>
          </cell>
          <cell r="F38">
            <v>33</v>
          </cell>
          <cell r="G38" t="str">
            <v>검성리</v>
          </cell>
          <cell r="H38" t="str">
            <v>70</v>
          </cell>
          <cell r="I38" t="str">
            <v>전</v>
          </cell>
          <cell r="J38">
            <v>2342</v>
          </cell>
          <cell r="K38">
            <v>0</v>
          </cell>
          <cell r="L38">
            <v>17</v>
          </cell>
          <cell r="M38">
            <v>0</v>
          </cell>
          <cell r="N38">
            <v>0</v>
          </cell>
          <cell r="O38">
            <v>124</v>
          </cell>
          <cell r="P38" t="str">
            <v>주춘식</v>
          </cell>
          <cell r="T38">
            <v>3520</v>
          </cell>
          <cell r="Y38">
            <v>16.7</v>
          </cell>
          <cell r="Z38">
            <v>0</v>
          </cell>
          <cell r="AE38">
            <v>1</v>
          </cell>
          <cell r="AF38" t="str">
            <v>-</v>
          </cell>
          <cell r="AG38">
            <v>33</v>
          </cell>
          <cell r="AH38" t="str">
            <v>○</v>
          </cell>
          <cell r="AI38">
            <v>0</v>
          </cell>
          <cell r="AJ38" t="str">
            <v>-</v>
          </cell>
          <cell r="AK38">
            <v>0</v>
          </cell>
          <cell r="AL38" t="str">
            <v>-</v>
          </cell>
          <cell r="AM38">
            <v>0</v>
          </cell>
          <cell r="AN38" t="str">
            <v>-</v>
          </cell>
        </row>
        <row r="39">
          <cell r="A39" t="str">
            <v>-</v>
          </cell>
          <cell r="B39" t="str">
            <v>사34</v>
          </cell>
          <cell r="C39" t="str">
            <v>-</v>
          </cell>
          <cell r="D39" t="str">
            <v>-</v>
          </cell>
          <cell r="E39" t="str">
            <v>-</v>
          </cell>
          <cell r="F39">
            <v>34</v>
          </cell>
          <cell r="G39" t="str">
            <v>검성리</v>
          </cell>
          <cell r="H39" t="str">
            <v>70-1</v>
          </cell>
          <cell r="I39" t="str">
            <v>전</v>
          </cell>
          <cell r="J39">
            <v>84</v>
          </cell>
          <cell r="K39">
            <v>0</v>
          </cell>
          <cell r="L39">
            <v>83</v>
          </cell>
          <cell r="M39">
            <v>0</v>
          </cell>
          <cell r="N39">
            <v>0</v>
          </cell>
          <cell r="O39">
            <v>0</v>
          </cell>
          <cell r="P39" t="str">
            <v>울진군</v>
          </cell>
          <cell r="T39">
            <v>3520</v>
          </cell>
          <cell r="Y39">
            <v>83.3</v>
          </cell>
          <cell r="Z39">
            <v>0</v>
          </cell>
          <cell r="AE39">
            <v>1</v>
          </cell>
          <cell r="AF39" t="str">
            <v>-</v>
          </cell>
          <cell r="AG39">
            <v>34</v>
          </cell>
          <cell r="AH39" t="str">
            <v>○</v>
          </cell>
          <cell r="AI39">
            <v>0</v>
          </cell>
          <cell r="AJ39" t="str">
            <v>-</v>
          </cell>
          <cell r="AK39">
            <v>0</v>
          </cell>
          <cell r="AL39" t="str">
            <v>-</v>
          </cell>
          <cell r="AM39">
            <v>0</v>
          </cell>
          <cell r="AN39" t="str">
            <v>-</v>
          </cell>
        </row>
        <row r="40">
          <cell r="A40" t="str">
            <v>-</v>
          </cell>
          <cell r="B40" t="str">
            <v>사35</v>
          </cell>
          <cell r="C40" t="str">
            <v>-</v>
          </cell>
          <cell r="D40" t="str">
            <v>-</v>
          </cell>
          <cell r="E40" t="str">
            <v>-</v>
          </cell>
          <cell r="F40">
            <v>35</v>
          </cell>
          <cell r="G40" t="str">
            <v>검성리</v>
          </cell>
          <cell r="H40" t="str">
            <v>71-1</v>
          </cell>
          <cell r="I40" t="str">
            <v>도</v>
          </cell>
          <cell r="J40">
            <v>178</v>
          </cell>
          <cell r="K40">
            <v>0</v>
          </cell>
          <cell r="L40">
            <v>128</v>
          </cell>
          <cell r="M40">
            <v>0</v>
          </cell>
          <cell r="N40">
            <v>0</v>
          </cell>
          <cell r="O40" t="str">
            <v>농림부</v>
          </cell>
          <cell r="P40" t="str">
            <v>국</v>
          </cell>
          <cell r="T40">
            <v>3520</v>
          </cell>
          <cell r="Y40">
            <v>127.6</v>
          </cell>
          <cell r="Z40">
            <v>0</v>
          </cell>
          <cell r="AE40">
            <v>1</v>
          </cell>
          <cell r="AF40" t="str">
            <v>-</v>
          </cell>
          <cell r="AG40">
            <v>35</v>
          </cell>
          <cell r="AH40" t="str">
            <v>○</v>
          </cell>
          <cell r="AI40">
            <v>0</v>
          </cell>
          <cell r="AJ40" t="str">
            <v>-</v>
          </cell>
          <cell r="AK40">
            <v>0</v>
          </cell>
          <cell r="AL40" t="str">
            <v>-</v>
          </cell>
          <cell r="AM40">
            <v>0</v>
          </cell>
          <cell r="AN40" t="str">
            <v>-</v>
          </cell>
        </row>
        <row r="41">
          <cell r="A41" t="str">
            <v>-</v>
          </cell>
          <cell r="B41" t="str">
            <v>사36</v>
          </cell>
          <cell r="C41" t="str">
            <v>-</v>
          </cell>
          <cell r="D41" t="str">
            <v>-</v>
          </cell>
          <cell r="E41" t="str">
            <v>-</v>
          </cell>
          <cell r="F41">
            <v>36</v>
          </cell>
          <cell r="G41" t="str">
            <v>검성리</v>
          </cell>
          <cell r="H41" t="str">
            <v>72-1</v>
          </cell>
          <cell r="I41" t="str">
            <v>전</v>
          </cell>
          <cell r="J41">
            <v>1631</v>
          </cell>
          <cell r="K41">
            <v>0</v>
          </cell>
          <cell r="L41">
            <v>183</v>
          </cell>
          <cell r="M41">
            <v>0</v>
          </cell>
          <cell r="N41">
            <v>0</v>
          </cell>
          <cell r="O41">
            <v>42</v>
          </cell>
          <cell r="P41" t="str">
            <v>신안주씨부사공검성파종중</v>
          </cell>
          <cell r="T41">
            <v>3520</v>
          </cell>
          <cell r="Y41">
            <v>182.9</v>
          </cell>
          <cell r="Z41">
            <v>0</v>
          </cell>
          <cell r="AE41">
            <v>1</v>
          </cell>
          <cell r="AF41" t="str">
            <v>-</v>
          </cell>
          <cell r="AG41">
            <v>36</v>
          </cell>
          <cell r="AH41" t="str">
            <v>○</v>
          </cell>
          <cell r="AI41">
            <v>0</v>
          </cell>
          <cell r="AJ41" t="str">
            <v>-</v>
          </cell>
          <cell r="AK41">
            <v>0</v>
          </cell>
          <cell r="AL41" t="str">
            <v>-</v>
          </cell>
          <cell r="AM41">
            <v>0</v>
          </cell>
          <cell r="AN41" t="str">
            <v>-</v>
          </cell>
        </row>
        <row r="42">
          <cell r="A42" t="str">
            <v>-</v>
          </cell>
          <cell r="B42" t="str">
            <v>사37</v>
          </cell>
          <cell r="C42" t="str">
            <v>-</v>
          </cell>
          <cell r="D42" t="str">
            <v>-</v>
          </cell>
          <cell r="E42" t="str">
            <v>-</v>
          </cell>
          <cell r="F42">
            <v>37</v>
          </cell>
          <cell r="G42" t="str">
            <v>검성리</v>
          </cell>
          <cell r="H42" t="str">
            <v>72-3</v>
          </cell>
          <cell r="I42" t="str">
            <v>전</v>
          </cell>
          <cell r="J42">
            <v>1598</v>
          </cell>
          <cell r="K42">
            <v>0</v>
          </cell>
          <cell r="L42">
            <v>21</v>
          </cell>
          <cell r="M42">
            <v>0</v>
          </cell>
          <cell r="N42">
            <v>0</v>
          </cell>
          <cell r="O42">
            <v>125</v>
          </cell>
          <cell r="P42" t="str">
            <v>주광식</v>
          </cell>
          <cell r="T42">
            <v>3200</v>
          </cell>
          <cell r="Y42">
            <v>21</v>
          </cell>
          <cell r="Z42">
            <v>0</v>
          </cell>
          <cell r="AE42">
            <v>1</v>
          </cell>
          <cell r="AF42" t="str">
            <v>-</v>
          </cell>
          <cell r="AG42">
            <v>37</v>
          </cell>
          <cell r="AH42" t="str">
            <v>○</v>
          </cell>
          <cell r="AI42">
            <v>0</v>
          </cell>
          <cell r="AJ42" t="str">
            <v>-</v>
          </cell>
          <cell r="AK42">
            <v>0</v>
          </cell>
          <cell r="AL42" t="str">
            <v>-</v>
          </cell>
          <cell r="AM42">
            <v>0</v>
          </cell>
          <cell r="AN42" t="str">
            <v>-</v>
          </cell>
        </row>
        <row r="43">
          <cell r="A43" t="str">
            <v>-</v>
          </cell>
          <cell r="B43" t="str">
            <v>사38</v>
          </cell>
          <cell r="C43" t="str">
            <v>-</v>
          </cell>
          <cell r="D43" t="str">
            <v>-</v>
          </cell>
          <cell r="E43" t="str">
            <v>-</v>
          </cell>
          <cell r="F43">
            <v>38</v>
          </cell>
          <cell r="G43" t="str">
            <v>검성리</v>
          </cell>
          <cell r="H43" t="str">
            <v>72-4</v>
          </cell>
          <cell r="I43" t="str">
            <v>전</v>
          </cell>
          <cell r="J43">
            <v>359</v>
          </cell>
          <cell r="K43">
            <v>0</v>
          </cell>
          <cell r="L43">
            <v>338</v>
          </cell>
          <cell r="M43">
            <v>0</v>
          </cell>
          <cell r="N43">
            <v>0</v>
          </cell>
          <cell r="O43">
            <v>0</v>
          </cell>
          <cell r="P43" t="str">
            <v>울진군</v>
          </cell>
          <cell r="T43">
            <v>3200</v>
          </cell>
          <cell r="Y43">
            <v>337.6</v>
          </cell>
          <cell r="Z43">
            <v>0</v>
          </cell>
          <cell r="AE43">
            <v>1</v>
          </cell>
          <cell r="AF43" t="str">
            <v>-</v>
          </cell>
          <cell r="AG43">
            <v>38</v>
          </cell>
          <cell r="AH43" t="str">
            <v>○</v>
          </cell>
          <cell r="AI43">
            <v>0</v>
          </cell>
          <cell r="AJ43" t="str">
            <v>-</v>
          </cell>
          <cell r="AK43">
            <v>0</v>
          </cell>
          <cell r="AL43" t="str">
            <v>-</v>
          </cell>
          <cell r="AM43">
            <v>0</v>
          </cell>
          <cell r="AN43" t="str">
            <v>-</v>
          </cell>
        </row>
        <row r="44">
          <cell r="A44" t="str">
            <v>-</v>
          </cell>
          <cell r="B44" t="str">
            <v>사39</v>
          </cell>
          <cell r="C44" t="str">
            <v>-</v>
          </cell>
          <cell r="D44" t="str">
            <v>-</v>
          </cell>
          <cell r="E44" t="str">
            <v>-</v>
          </cell>
          <cell r="F44">
            <v>39</v>
          </cell>
          <cell r="G44" t="str">
            <v>검성리</v>
          </cell>
          <cell r="H44" t="str">
            <v>72-5</v>
          </cell>
          <cell r="I44" t="str">
            <v>전</v>
          </cell>
          <cell r="J44">
            <v>118</v>
          </cell>
          <cell r="K44">
            <v>0</v>
          </cell>
          <cell r="L44">
            <v>118</v>
          </cell>
          <cell r="M44">
            <v>0</v>
          </cell>
          <cell r="N44">
            <v>0</v>
          </cell>
          <cell r="O44">
            <v>0</v>
          </cell>
          <cell r="P44" t="str">
            <v>울진군</v>
          </cell>
          <cell r="T44">
            <v>3200</v>
          </cell>
          <cell r="Y44">
            <v>124</v>
          </cell>
          <cell r="Z44" t="str">
            <v>공</v>
          </cell>
          <cell r="AE44">
            <v>1</v>
          </cell>
          <cell r="AF44" t="str">
            <v>-</v>
          </cell>
          <cell r="AG44">
            <v>39</v>
          </cell>
          <cell r="AH44" t="str">
            <v>○</v>
          </cell>
          <cell r="AI44">
            <v>0</v>
          </cell>
          <cell r="AJ44" t="str">
            <v>-</v>
          </cell>
          <cell r="AK44">
            <v>0</v>
          </cell>
          <cell r="AL44" t="str">
            <v>-</v>
          </cell>
          <cell r="AM44">
            <v>0</v>
          </cell>
          <cell r="AN44" t="str">
            <v>-</v>
          </cell>
        </row>
        <row r="45">
          <cell r="A45" t="str">
            <v>-</v>
          </cell>
          <cell r="B45" t="str">
            <v>사40</v>
          </cell>
          <cell r="C45" t="str">
            <v>-</v>
          </cell>
          <cell r="D45" t="str">
            <v>-</v>
          </cell>
          <cell r="E45" t="str">
            <v>-</v>
          </cell>
          <cell r="F45">
            <v>40</v>
          </cell>
          <cell r="G45" t="str">
            <v>검성리</v>
          </cell>
          <cell r="H45" t="str">
            <v>73-1</v>
          </cell>
          <cell r="I45" t="str">
            <v>도</v>
          </cell>
          <cell r="J45">
            <v>625</v>
          </cell>
          <cell r="K45">
            <v>0</v>
          </cell>
          <cell r="L45">
            <v>32</v>
          </cell>
          <cell r="M45">
            <v>0</v>
          </cell>
          <cell r="N45">
            <v>0</v>
          </cell>
          <cell r="O45" t="str">
            <v>농림부</v>
          </cell>
          <cell r="P45" t="str">
            <v>국</v>
          </cell>
          <cell r="T45">
            <v>3200</v>
          </cell>
          <cell r="Y45">
            <v>32.200000000000003</v>
          </cell>
          <cell r="Z45">
            <v>0</v>
          </cell>
          <cell r="AE45">
            <v>1</v>
          </cell>
          <cell r="AF45" t="str">
            <v>-</v>
          </cell>
          <cell r="AG45">
            <v>40</v>
          </cell>
          <cell r="AH45" t="str">
            <v>○</v>
          </cell>
          <cell r="AI45">
            <v>0</v>
          </cell>
          <cell r="AJ45" t="str">
            <v>-</v>
          </cell>
          <cell r="AK45">
            <v>0</v>
          </cell>
          <cell r="AL45" t="str">
            <v>-</v>
          </cell>
          <cell r="AM45">
            <v>0</v>
          </cell>
          <cell r="AN45" t="str">
            <v>-</v>
          </cell>
        </row>
        <row r="46">
          <cell r="A46" t="str">
            <v>-</v>
          </cell>
          <cell r="B46" t="str">
            <v>사41</v>
          </cell>
          <cell r="C46" t="str">
            <v>-</v>
          </cell>
          <cell r="D46" t="str">
            <v>-</v>
          </cell>
          <cell r="E46" t="str">
            <v>-</v>
          </cell>
          <cell r="F46">
            <v>41</v>
          </cell>
          <cell r="G46" t="str">
            <v>검성리</v>
          </cell>
          <cell r="H46" t="str">
            <v>139</v>
          </cell>
          <cell r="I46" t="str">
            <v>전</v>
          </cell>
          <cell r="J46">
            <v>625</v>
          </cell>
          <cell r="K46">
            <v>0</v>
          </cell>
          <cell r="L46">
            <v>75</v>
          </cell>
          <cell r="M46">
            <v>0</v>
          </cell>
          <cell r="N46">
            <v>0</v>
          </cell>
          <cell r="O46">
            <v>123</v>
          </cell>
          <cell r="P46" t="str">
            <v>주경원</v>
          </cell>
          <cell r="T46">
            <v>3520</v>
          </cell>
          <cell r="Y46">
            <v>74.900000000000006</v>
          </cell>
          <cell r="Z46">
            <v>0</v>
          </cell>
          <cell r="AE46">
            <v>1</v>
          </cell>
          <cell r="AF46" t="str">
            <v>-</v>
          </cell>
          <cell r="AG46">
            <v>41</v>
          </cell>
          <cell r="AH46" t="str">
            <v>○</v>
          </cell>
          <cell r="AI46">
            <v>0</v>
          </cell>
          <cell r="AJ46" t="str">
            <v>-</v>
          </cell>
          <cell r="AK46">
            <v>0</v>
          </cell>
          <cell r="AL46" t="str">
            <v>-</v>
          </cell>
          <cell r="AM46">
            <v>0</v>
          </cell>
          <cell r="AN46" t="str">
            <v>-</v>
          </cell>
        </row>
        <row r="47">
          <cell r="A47" t="str">
            <v>-</v>
          </cell>
          <cell r="B47" t="str">
            <v>사42</v>
          </cell>
          <cell r="C47" t="str">
            <v>-</v>
          </cell>
          <cell r="D47" t="str">
            <v>-</v>
          </cell>
          <cell r="E47" t="str">
            <v>-</v>
          </cell>
          <cell r="F47">
            <v>42</v>
          </cell>
          <cell r="G47" t="str">
            <v>검성리</v>
          </cell>
          <cell r="H47" t="str">
            <v>139-1</v>
          </cell>
          <cell r="I47" t="str">
            <v>전</v>
          </cell>
          <cell r="J47">
            <v>201</v>
          </cell>
          <cell r="K47">
            <v>0</v>
          </cell>
          <cell r="L47">
            <v>187</v>
          </cell>
          <cell r="M47">
            <v>0</v>
          </cell>
          <cell r="N47">
            <v>0</v>
          </cell>
          <cell r="O47">
            <v>0</v>
          </cell>
          <cell r="P47" t="str">
            <v>울진군</v>
          </cell>
          <cell r="T47">
            <v>3520</v>
          </cell>
          <cell r="Y47">
            <v>186.7</v>
          </cell>
          <cell r="Z47">
            <v>0</v>
          </cell>
          <cell r="AE47">
            <v>1</v>
          </cell>
          <cell r="AF47" t="str">
            <v>-</v>
          </cell>
          <cell r="AG47">
            <v>42</v>
          </cell>
          <cell r="AH47" t="str">
            <v>○</v>
          </cell>
          <cell r="AI47">
            <v>0</v>
          </cell>
          <cell r="AJ47" t="str">
            <v>-</v>
          </cell>
          <cell r="AK47">
            <v>0</v>
          </cell>
          <cell r="AL47" t="str">
            <v>-</v>
          </cell>
          <cell r="AM47">
            <v>0</v>
          </cell>
          <cell r="AN47" t="str">
            <v>-</v>
          </cell>
        </row>
        <row r="48">
          <cell r="A48" t="str">
            <v>-</v>
          </cell>
          <cell r="B48" t="str">
            <v>사43</v>
          </cell>
          <cell r="C48" t="str">
            <v>-</v>
          </cell>
          <cell r="D48" t="str">
            <v>-</v>
          </cell>
          <cell r="E48" t="str">
            <v>-</v>
          </cell>
          <cell r="F48">
            <v>43</v>
          </cell>
          <cell r="G48" t="str">
            <v>검성리</v>
          </cell>
          <cell r="H48" t="str">
            <v>140</v>
          </cell>
          <cell r="I48" t="str">
            <v>전</v>
          </cell>
          <cell r="J48">
            <v>2099</v>
          </cell>
          <cell r="K48">
            <v>0</v>
          </cell>
          <cell r="L48">
            <v>4</v>
          </cell>
          <cell r="M48">
            <v>0</v>
          </cell>
          <cell r="N48">
            <v>0</v>
          </cell>
          <cell r="O48">
            <v>38</v>
          </cell>
          <cell r="P48" t="str">
            <v>이호풍</v>
          </cell>
          <cell r="T48">
            <v>3200</v>
          </cell>
          <cell r="Y48">
            <v>3.6</v>
          </cell>
          <cell r="Z48">
            <v>0</v>
          </cell>
          <cell r="AE48">
            <v>1</v>
          </cell>
          <cell r="AF48" t="str">
            <v>-</v>
          </cell>
          <cell r="AG48">
            <v>43</v>
          </cell>
          <cell r="AH48" t="str">
            <v>○</v>
          </cell>
          <cell r="AI48">
            <v>0</v>
          </cell>
          <cell r="AJ48" t="str">
            <v>-</v>
          </cell>
          <cell r="AK48">
            <v>0</v>
          </cell>
          <cell r="AL48" t="str">
            <v>-</v>
          </cell>
          <cell r="AM48">
            <v>0</v>
          </cell>
          <cell r="AN48" t="str">
            <v>-</v>
          </cell>
        </row>
        <row r="49">
          <cell r="A49" t="str">
            <v>-</v>
          </cell>
          <cell r="B49" t="str">
            <v>사44</v>
          </cell>
          <cell r="C49" t="str">
            <v>-</v>
          </cell>
          <cell r="D49" t="str">
            <v>-</v>
          </cell>
          <cell r="E49" t="str">
            <v>-</v>
          </cell>
          <cell r="F49">
            <v>44</v>
          </cell>
          <cell r="G49" t="str">
            <v>검성리</v>
          </cell>
          <cell r="H49" t="str">
            <v>140-1</v>
          </cell>
          <cell r="I49" t="str">
            <v>전</v>
          </cell>
          <cell r="J49">
            <v>3</v>
          </cell>
          <cell r="K49">
            <v>0</v>
          </cell>
          <cell r="L49">
            <v>3</v>
          </cell>
          <cell r="M49">
            <v>0</v>
          </cell>
          <cell r="N49">
            <v>0</v>
          </cell>
          <cell r="O49">
            <v>0</v>
          </cell>
          <cell r="P49" t="str">
            <v>울진군</v>
          </cell>
          <cell r="T49">
            <v>3200</v>
          </cell>
          <cell r="Y49">
            <v>4</v>
          </cell>
          <cell r="Z49" t="str">
            <v>공</v>
          </cell>
          <cell r="AE49">
            <v>1</v>
          </cell>
          <cell r="AF49" t="str">
            <v>-</v>
          </cell>
          <cell r="AG49">
            <v>44</v>
          </cell>
          <cell r="AH49" t="str">
            <v>○</v>
          </cell>
          <cell r="AI49">
            <v>0</v>
          </cell>
          <cell r="AJ49" t="str">
            <v>-</v>
          </cell>
          <cell r="AK49">
            <v>0</v>
          </cell>
          <cell r="AL49" t="str">
            <v>-</v>
          </cell>
          <cell r="AM49">
            <v>0</v>
          </cell>
          <cell r="AN49" t="str">
            <v>-</v>
          </cell>
        </row>
        <row r="50">
          <cell r="A50" t="str">
            <v>-</v>
          </cell>
          <cell r="B50" t="str">
            <v>사45</v>
          </cell>
          <cell r="C50" t="str">
            <v>-</v>
          </cell>
          <cell r="D50" t="str">
            <v>-</v>
          </cell>
          <cell r="E50" t="str">
            <v>-</v>
          </cell>
          <cell r="F50">
            <v>45</v>
          </cell>
          <cell r="G50" t="str">
            <v>검성리</v>
          </cell>
          <cell r="H50" t="str">
            <v>142</v>
          </cell>
          <cell r="I50" t="str">
            <v>전</v>
          </cell>
          <cell r="J50">
            <v>609</v>
          </cell>
          <cell r="K50">
            <v>0</v>
          </cell>
          <cell r="L50">
            <v>5</v>
          </cell>
          <cell r="M50">
            <v>0</v>
          </cell>
          <cell r="N50">
            <v>0</v>
          </cell>
          <cell r="O50">
            <v>42</v>
          </cell>
          <cell r="P50" t="str">
            <v>주재순</v>
          </cell>
          <cell r="T50">
            <v>3520</v>
          </cell>
          <cell r="Y50">
            <v>4.5</v>
          </cell>
          <cell r="Z50">
            <v>0</v>
          </cell>
          <cell r="AE50">
            <v>1</v>
          </cell>
          <cell r="AF50" t="str">
            <v>-</v>
          </cell>
          <cell r="AG50">
            <v>45</v>
          </cell>
          <cell r="AH50" t="str">
            <v>○</v>
          </cell>
          <cell r="AI50">
            <v>0</v>
          </cell>
          <cell r="AJ50" t="str">
            <v>-</v>
          </cell>
          <cell r="AK50">
            <v>0</v>
          </cell>
          <cell r="AL50" t="str">
            <v>-</v>
          </cell>
          <cell r="AM50">
            <v>0</v>
          </cell>
          <cell r="AN50" t="str">
            <v>-</v>
          </cell>
        </row>
        <row r="51">
          <cell r="A51" t="str">
            <v>-</v>
          </cell>
          <cell r="B51" t="str">
            <v>사46</v>
          </cell>
          <cell r="C51" t="str">
            <v>-</v>
          </cell>
          <cell r="D51" t="str">
            <v>-</v>
          </cell>
          <cell r="E51" t="str">
            <v>-</v>
          </cell>
          <cell r="F51">
            <v>46</v>
          </cell>
          <cell r="G51" t="str">
            <v>검성리</v>
          </cell>
          <cell r="H51" t="str">
            <v>142-1</v>
          </cell>
          <cell r="I51" t="str">
            <v>천</v>
          </cell>
          <cell r="J51">
            <v>790</v>
          </cell>
          <cell r="K51">
            <v>0</v>
          </cell>
          <cell r="L51">
            <v>114</v>
          </cell>
          <cell r="M51">
            <v>0</v>
          </cell>
          <cell r="N51">
            <v>0</v>
          </cell>
          <cell r="O51" t="str">
            <v>건교부</v>
          </cell>
          <cell r="P51" t="str">
            <v>국</v>
          </cell>
          <cell r="T51">
            <v>3520</v>
          </cell>
          <cell r="Y51">
            <v>114.4</v>
          </cell>
          <cell r="Z51">
            <v>0</v>
          </cell>
          <cell r="AE51">
            <v>1</v>
          </cell>
          <cell r="AF51" t="str">
            <v>-</v>
          </cell>
          <cell r="AG51">
            <v>46</v>
          </cell>
          <cell r="AH51" t="str">
            <v>○</v>
          </cell>
          <cell r="AI51">
            <v>0</v>
          </cell>
          <cell r="AJ51" t="str">
            <v>-</v>
          </cell>
          <cell r="AK51">
            <v>0</v>
          </cell>
          <cell r="AL51" t="str">
            <v>-</v>
          </cell>
          <cell r="AM51">
            <v>0</v>
          </cell>
          <cell r="AN51" t="str">
            <v>-</v>
          </cell>
        </row>
        <row r="52">
          <cell r="A52" t="str">
            <v>-</v>
          </cell>
          <cell r="B52" t="str">
            <v>사47</v>
          </cell>
          <cell r="C52" t="str">
            <v>-</v>
          </cell>
          <cell r="D52" t="str">
            <v>-</v>
          </cell>
          <cell r="E52" t="str">
            <v>-</v>
          </cell>
          <cell r="F52">
            <v>47</v>
          </cell>
          <cell r="G52" t="str">
            <v>검성리</v>
          </cell>
          <cell r="H52" t="str">
            <v>142-2</v>
          </cell>
          <cell r="I52" t="str">
            <v>전</v>
          </cell>
          <cell r="J52">
            <v>155</v>
          </cell>
          <cell r="K52">
            <v>0</v>
          </cell>
          <cell r="L52">
            <v>138</v>
          </cell>
          <cell r="M52">
            <v>0</v>
          </cell>
          <cell r="N52">
            <v>0</v>
          </cell>
          <cell r="O52">
            <v>0</v>
          </cell>
          <cell r="P52" t="str">
            <v>울진군</v>
          </cell>
          <cell r="T52">
            <v>3520</v>
          </cell>
          <cell r="Y52">
            <v>138</v>
          </cell>
          <cell r="Z52">
            <v>0</v>
          </cell>
          <cell r="AE52">
            <v>1</v>
          </cell>
          <cell r="AF52" t="str">
            <v>-</v>
          </cell>
          <cell r="AG52">
            <v>47</v>
          </cell>
          <cell r="AH52" t="str">
            <v>○</v>
          </cell>
          <cell r="AI52">
            <v>0</v>
          </cell>
          <cell r="AJ52" t="str">
            <v>-</v>
          </cell>
          <cell r="AK52">
            <v>0</v>
          </cell>
          <cell r="AL52" t="str">
            <v>-</v>
          </cell>
          <cell r="AM52">
            <v>0</v>
          </cell>
          <cell r="AN52" t="str">
            <v>-</v>
          </cell>
        </row>
        <row r="53">
          <cell r="A53" t="str">
            <v>-</v>
          </cell>
          <cell r="B53" t="str">
            <v>사48</v>
          </cell>
          <cell r="C53" t="str">
            <v>-</v>
          </cell>
          <cell r="D53" t="str">
            <v>-</v>
          </cell>
          <cell r="E53" t="str">
            <v>-</v>
          </cell>
          <cell r="F53">
            <v>48</v>
          </cell>
          <cell r="G53" t="str">
            <v>검성리</v>
          </cell>
          <cell r="H53" t="str">
            <v>143-1</v>
          </cell>
          <cell r="I53" t="str">
            <v>전</v>
          </cell>
          <cell r="J53">
            <v>260</v>
          </cell>
          <cell r="K53">
            <v>0</v>
          </cell>
          <cell r="L53">
            <v>6</v>
          </cell>
          <cell r="M53">
            <v>0</v>
          </cell>
          <cell r="N53">
            <v>0</v>
          </cell>
          <cell r="O53">
            <v>0</v>
          </cell>
          <cell r="P53" t="str">
            <v>울진군</v>
          </cell>
          <cell r="T53">
            <v>3520</v>
          </cell>
          <cell r="Y53">
            <v>6.2</v>
          </cell>
          <cell r="Z53">
            <v>0</v>
          </cell>
          <cell r="AE53">
            <v>1</v>
          </cell>
          <cell r="AF53" t="str">
            <v>-</v>
          </cell>
          <cell r="AG53">
            <v>48</v>
          </cell>
          <cell r="AH53" t="str">
            <v>○</v>
          </cell>
          <cell r="AI53">
            <v>0</v>
          </cell>
          <cell r="AJ53" t="str">
            <v>-</v>
          </cell>
          <cell r="AK53">
            <v>0</v>
          </cell>
          <cell r="AL53" t="str">
            <v>-</v>
          </cell>
          <cell r="AM53">
            <v>0</v>
          </cell>
          <cell r="AN53" t="str">
            <v>-</v>
          </cell>
        </row>
        <row r="54">
          <cell r="J54">
            <v>572977</v>
          </cell>
          <cell r="K54">
            <v>2783</v>
          </cell>
          <cell r="L54">
            <v>18939</v>
          </cell>
          <cell r="Y54">
            <v>18951.000000000004</v>
          </cell>
        </row>
      </sheetData>
      <sheetData sheetId="4" refreshError="1">
        <row r="1">
          <cell r="F1" t="str">
            <v>강원도 삼척시 원덕읍</v>
          </cell>
        </row>
        <row r="2">
          <cell r="A2" t="str">
            <v>index01</v>
          </cell>
          <cell r="B2" t="str">
            <v>index02</v>
          </cell>
          <cell r="C2" t="str">
            <v>index03</v>
          </cell>
          <cell r="D2" t="str">
            <v>index04</v>
          </cell>
          <cell r="E2" t="str">
            <v>index05</v>
          </cell>
          <cell r="F2" t="str">
            <v>일련번호</v>
          </cell>
          <cell r="G2" t="str">
            <v>소재지</v>
          </cell>
          <cell r="H2" t="str">
            <v>지번</v>
          </cell>
          <cell r="I2" t="str">
            <v>지목</v>
          </cell>
          <cell r="J2" t="str">
            <v>면적</v>
          </cell>
          <cell r="O2" t="str">
            <v>소유자</v>
          </cell>
          <cell r="Q2" t="str">
            <v>소유권이외의 권리</v>
          </cell>
          <cell r="T2" t="str">
            <v>공지시가</v>
          </cell>
          <cell r="U2" t="str">
            <v>용지비</v>
          </cell>
          <cell r="V2" t="str">
            <v>비고</v>
          </cell>
          <cell r="W2" t="str">
            <v>실 편입면적</v>
          </cell>
        </row>
        <row r="3">
          <cell r="J3" t="str">
            <v>공  부</v>
          </cell>
          <cell r="K3" t="str">
            <v>편입면적</v>
          </cell>
          <cell r="W3" t="str">
            <v>수용</v>
          </cell>
          <cell r="Y3" t="str">
            <v>사용</v>
          </cell>
          <cell r="AA3" t="str">
            <v>무상귀속관련</v>
          </cell>
          <cell r="AE3" t="str">
            <v>수용</v>
          </cell>
          <cell r="AG3" t="str">
            <v>사용</v>
          </cell>
          <cell r="AI3" t="str">
            <v>전필지</v>
          </cell>
          <cell r="AK3" t="str">
            <v>귀속</v>
          </cell>
          <cell r="AM3" t="str">
            <v>이관</v>
          </cell>
        </row>
        <row r="4">
          <cell r="K4" t="str">
            <v>수용</v>
          </cell>
          <cell r="L4" t="str">
            <v>사용</v>
          </cell>
          <cell r="M4" t="str">
            <v>무상귀속관련</v>
          </cell>
          <cell r="O4" t="str">
            <v>주  소</v>
          </cell>
          <cell r="P4" t="str">
            <v>성  명</v>
          </cell>
          <cell r="Q4" t="str">
            <v>종  류</v>
          </cell>
          <cell r="R4" t="str">
            <v>주  소</v>
          </cell>
          <cell r="S4" t="str">
            <v>성   명</v>
          </cell>
          <cell r="U4" t="str">
            <v>(공지시가*1.766배)</v>
          </cell>
          <cell r="AA4" t="str">
            <v>대체귀속</v>
          </cell>
          <cell r="AC4" t="str">
            <v>대체이관</v>
          </cell>
        </row>
        <row r="5">
          <cell r="M5" t="str">
            <v>대체귀속</v>
          </cell>
          <cell r="N5" t="str">
            <v>대체이관</v>
          </cell>
          <cell r="W5" t="str">
            <v>실편입</v>
          </cell>
          <cell r="X5" t="str">
            <v>공부</v>
          </cell>
          <cell r="Y5" t="str">
            <v>실편입</v>
          </cell>
          <cell r="Z5" t="str">
            <v>공부</v>
          </cell>
          <cell r="AA5" t="str">
            <v>실편입</v>
          </cell>
          <cell r="AB5" t="str">
            <v>공부</v>
          </cell>
          <cell r="AC5" t="str">
            <v>실편입</v>
          </cell>
          <cell r="AD5" t="str">
            <v>공부</v>
          </cell>
        </row>
        <row r="6">
          <cell r="A6" t="str">
            <v>수1</v>
          </cell>
          <cell r="B6" t="str">
            <v>-</v>
          </cell>
          <cell r="C6" t="str">
            <v>-</v>
          </cell>
          <cell r="D6" t="str">
            <v>-</v>
          </cell>
          <cell r="E6" t="str">
            <v>이1</v>
          </cell>
          <cell r="F6">
            <v>1</v>
          </cell>
          <cell r="G6" t="str">
            <v>월천리</v>
          </cell>
          <cell r="H6" t="str">
            <v>산27</v>
          </cell>
          <cell r="I6" t="str">
            <v>임</v>
          </cell>
          <cell r="J6">
            <v>35454</v>
          </cell>
          <cell r="K6">
            <v>4681</v>
          </cell>
          <cell r="L6">
            <v>0</v>
          </cell>
          <cell r="M6">
            <v>0</v>
          </cell>
          <cell r="N6">
            <v>19</v>
          </cell>
          <cell r="O6" t="str">
            <v>호산리 208-23</v>
          </cell>
          <cell r="P6" t="str">
            <v>박옥녀 외1인</v>
          </cell>
          <cell r="T6">
            <v>290</v>
          </cell>
          <cell r="W6">
            <v>4681.3999999999996</v>
          </cell>
          <cell r="X6">
            <v>0</v>
          </cell>
          <cell r="AA6">
            <v>0</v>
          </cell>
          <cell r="AB6">
            <v>0</v>
          </cell>
          <cell r="AC6">
            <v>18.7</v>
          </cell>
          <cell r="AD6">
            <v>0</v>
          </cell>
          <cell r="AE6">
            <v>1</v>
          </cell>
          <cell r="AF6" t="str">
            <v>○</v>
          </cell>
          <cell r="AG6">
            <v>0</v>
          </cell>
          <cell r="AH6" t="str">
            <v>-</v>
          </cell>
          <cell r="AI6">
            <v>0</v>
          </cell>
          <cell r="AJ6" t="str">
            <v>-</v>
          </cell>
          <cell r="AK6">
            <v>0</v>
          </cell>
          <cell r="AL6" t="str">
            <v>-</v>
          </cell>
          <cell r="AM6">
            <v>1</v>
          </cell>
          <cell r="AN6" t="str">
            <v>○</v>
          </cell>
        </row>
        <row r="7">
          <cell r="A7" t="str">
            <v>수2</v>
          </cell>
          <cell r="B7" t="str">
            <v>-</v>
          </cell>
          <cell r="C7" t="str">
            <v>-</v>
          </cell>
          <cell r="D7" t="str">
            <v>-</v>
          </cell>
          <cell r="E7" t="str">
            <v>이2</v>
          </cell>
          <cell r="F7">
            <v>2</v>
          </cell>
          <cell r="G7" t="str">
            <v>월천리</v>
          </cell>
          <cell r="H7" t="str">
            <v>산27-1</v>
          </cell>
          <cell r="I7" t="str">
            <v>임</v>
          </cell>
          <cell r="J7">
            <v>1712</v>
          </cell>
          <cell r="K7">
            <v>780</v>
          </cell>
          <cell r="L7">
            <v>0</v>
          </cell>
          <cell r="M7">
            <v>0</v>
          </cell>
          <cell r="N7">
            <v>778</v>
          </cell>
          <cell r="O7" t="str">
            <v>324-10</v>
          </cell>
          <cell r="P7" t="str">
            <v>이순옥</v>
          </cell>
          <cell r="T7">
            <v>301</v>
          </cell>
          <cell r="W7">
            <v>780.2</v>
          </cell>
          <cell r="X7">
            <v>0</v>
          </cell>
          <cell r="AA7">
            <v>0</v>
          </cell>
          <cell r="AB7">
            <v>0</v>
          </cell>
          <cell r="AC7">
            <v>778</v>
          </cell>
          <cell r="AD7">
            <v>0</v>
          </cell>
          <cell r="AE7">
            <v>2</v>
          </cell>
          <cell r="AF7" t="str">
            <v>○</v>
          </cell>
          <cell r="AG7">
            <v>0</v>
          </cell>
          <cell r="AH7" t="str">
            <v>-</v>
          </cell>
          <cell r="AI7">
            <v>0</v>
          </cell>
          <cell r="AJ7" t="str">
            <v>-</v>
          </cell>
          <cell r="AK7">
            <v>0</v>
          </cell>
          <cell r="AL7" t="str">
            <v>-</v>
          </cell>
          <cell r="AM7">
            <v>2</v>
          </cell>
          <cell r="AN7" t="str">
            <v>○</v>
          </cell>
        </row>
        <row r="8">
          <cell r="A8" t="str">
            <v>수3</v>
          </cell>
          <cell r="B8" t="str">
            <v>-</v>
          </cell>
          <cell r="C8" t="str">
            <v>-</v>
          </cell>
          <cell r="D8" t="str">
            <v>-</v>
          </cell>
          <cell r="E8" t="str">
            <v>-</v>
          </cell>
          <cell r="F8">
            <v>3</v>
          </cell>
          <cell r="G8" t="str">
            <v>월천리</v>
          </cell>
          <cell r="H8" t="str">
            <v>산28-2</v>
          </cell>
          <cell r="I8" t="str">
            <v>임</v>
          </cell>
          <cell r="J8">
            <v>96355</v>
          </cell>
          <cell r="K8">
            <v>3864</v>
          </cell>
          <cell r="L8">
            <v>0</v>
          </cell>
          <cell r="M8">
            <v>0</v>
          </cell>
          <cell r="N8">
            <v>0</v>
          </cell>
          <cell r="O8">
            <v>322</v>
          </cell>
          <cell r="P8" t="str">
            <v>김진화</v>
          </cell>
          <cell r="T8">
            <v>303</v>
          </cell>
          <cell r="W8">
            <v>3863.9</v>
          </cell>
          <cell r="X8">
            <v>0</v>
          </cell>
          <cell r="AA8">
            <v>0</v>
          </cell>
          <cell r="AB8">
            <v>0</v>
          </cell>
          <cell r="AE8">
            <v>3</v>
          </cell>
          <cell r="AF8" t="str">
            <v>○</v>
          </cell>
          <cell r="AG8">
            <v>0</v>
          </cell>
          <cell r="AH8" t="str">
            <v>-</v>
          </cell>
          <cell r="AI8">
            <v>0</v>
          </cell>
          <cell r="AJ8" t="str">
            <v>-</v>
          </cell>
          <cell r="AK8">
            <v>0</v>
          </cell>
          <cell r="AL8" t="str">
            <v>-</v>
          </cell>
          <cell r="AM8">
            <v>2</v>
          </cell>
          <cell r="AN8" t="str">
            <v>-</v>
          </cell>
        </row>
        <row r="9">
          <cell r="A9" t="str">
            <v>수4</v>
          </cell>
          <cell r="B9" t="str">
            <v>-</v>
          </cell>
          <cell r="C9" t="str">
            <v>-</v>
          </cell>
          <cell r="D9" t="str">
            <v>-</v>
          </cell>
          <cell r="E9" t="str">
            <v>-</v>
          </cell>
          <cell r="F9">
            <v>4</v>
          </cell>
          <cell r="G9" t="str">
            <v>월천리</v>
          </cell>
          <cell r="H9" t="str">
            <v>산29</v>
          </cell>
          <cell r="I9" t="str">
            <v>임</v>
          </cell>
          <cell r="J9">
            <v>2479</v>
          </cell>
          <cell r="K9">
            <v>2394</v>
          </cell>
          <cell r="L9">
            <v>0</v>
          </cell>
          <cell r="M9">
            <v>0</v>
          </cell>
          <cell r="N9">
            <v>0</v>
          </cell>
          <cell r="O9">
            <v>322</v>
          </cell>
          <cell r="P9" t="str">
            <v>김진화</v>
          </cell>
          <cell r="T9">
            <v>318</v>
          </cell>
          <cell r="W9">
            <v>2394.4</v>
          </cell>
          <cell r="X9">
            <v>0</v>
          </cell>
          <cell r="AA9">
            <v>0</v>
          </cell>
          <cell r="AB9">
            <v>0</v>
          </cell>
          <cell r="AE9">
            <v>4</v>
          </cell>
          <cell r="AF9" t="str">
            <v>○</v>
          </cell>
          <cell r="AG9">
            <v>0</v>
          </cell>
          <cell r="AH9" t="str">
            <v>-</v>
          </cell>
          <cell r="AI9">
            <v>0</v>
          </cell>
          <cell r="AJ9" t="str">
            <v>-</v>
          </cell>
          <cell r="AK9">
            <v>0</v>
          </cell>
          <cell r="AL9" t="str">
            <v>-</v>
          </cell>
          <cell r="AM9">
            <v>2</v>
          </cell>
          <cell r="AN9" t="str">
            <v>-</v>
          </cell>
        </row>
        <row r="10">
          <cell r="A10" t="str">
            <v>수5</v>
          </cell>
          <cell r="B10" t="str">
            <v>-</v>
          </cell>
          <cell r="C10" t="str">
            <v>-</v>
          </cell>
          <cell r="D10" t="str">
            <v>-</v>
          </cell>
          <cell r="E10" t="str">
            <v>-</v>
          </cell>
          <cell r="F10">
            <v>5</v>
          </cell>
          <cell r="G10" t="str">
            <v>월천리</v>
          </cell>
          <cell r="H10" t="str">
            <v>산35-1</v>
          </cell>
          <cell r="I10" t="str">
            <v>임</v>
          </cell>
          <cell r="J10">
            <v>35934</v>
          </cell>
          <cell r="K10">
            <v>2608</v>
          </cell>
          <cell r="L10">
            <v>0</v>
          </cell>
          <cell r="M10">
            <v>0</v>
          </cell>
          <cell r="N10">
            <v>0</v>
          </cell>
          <cell r="O10" t="str">
            <v>서울 서초구 방배동 882-1 삼호아파트 1-508</v>
          </cell>
          <cell r="P10" t="str">
            <v>김명자</v>
          </cell>
          <cell r="T10">
            <v>295</v>
          </cell>
          <cell r="W10">
            <v>2608.1999999999998</v>
          </cell>
          <cell r="X10">
            <v>0</v>
          </cell>
          <cell r="AA10">
            <v>0</v>
          </cell>
          <cell r="AB10">
            <v>0</v>
          </cell>
          <cell r="AE10">
            <v>5</v>
          </cell>
          <cell r="AF10" t="str">
            <v>○</v>
          </cell>
          <cell r="AG10">
            <v>0</v>
          </cell>
          <cell r="AH10" t="str">
            <v>-</v>
          </cell>
          <cell r="AI10">
            <v>0</v>
          </cell>
          <cell r="AJ10" t="str">
            <v>-</v>
          </cell>
          <cell r="AK10">
            <v>0</v>
          </cell>
          <cell r="AL10" t="str">
            <v>-</v>
          </cell>
          <cell r="AM10">
            <v>2</v>
          </cell>
          <cell r="AN10" t="str">
            <v>-</v>
          </cell>
        </row>
        <row r="11">
          <cell r="A11" t="str">
            <v>수6</v>
          </cell>
          <cell r="B11" t="str">
            <v>사1</v>
          </cell>
          <cell r="C11" t="str">
            <v>-</v>
          </cell>
          <cell r="D11" t="str">
            <v>-</v>
          </cell>
          <cell r="E11" t="str">
            <v>-</v>
          </cell>
          <cell r="F11">
            <v>6</v>
          </cell>
          <cell r="G11" t="str">
            <v>월천리</v>
          </cell>
          <cell r="H11" t="str">
            <v>산35-3</v>
          </cell>
          <cell r="I11" t="str">
            <v>임</v>
          </cell>
          <cell r="J11">
            <v>46281</v>
          </cell>
          <cell r="K11">
            <v>2313</v>
          </cell>
          <cell r="L11">
            <v>336</v>
          </cell>
          <cell r="M11">
            <v>0</v>
          </cell>
          <cell r="N11">
            <v>0</v>
          </cell>
          <cell r="O11" t="str">
            <v>서울 성동구 성수동2가 8-1</v>
          </cell>
          <cell r="P11" t="str">
            <v>안욱선</v>
          </cell>
          <cell r="T11">
            <v>298</v>
          </cell>
          <cell r="W11">
            <v>2313.3000000000002</v>
          </cell>
          <cell r="X11">
            <v>0</v>
          </cell>
          <cell r="Y11">
            <v>336</v>
          </cell>
          <cell r="AA11">
            <v>0</v>
          </cell>
          <cell r="AB11">
            <v>0</v>
          </cell>
          <cell r="AE11">
            <v>6</v>
          </cell>
          <cell r="AF11" t="str">
            <v>○</v>
          </cell>
          <cell r="AG11">
            <v>1</v>
          </cell>
          <cell r="AH11" t="str">
            <v>○</v>
          </cell>
          <cell r="AI11">
            <v>0</v>
          </cell>
          <cell r="AJ11" t="str">
            <v>-</v>
          </cell>
          <cell r="AK11">
            <v>0</v>
          </cell>
          <cell r="AL11" t="str">
            <v>-</v>
          </cell>
          <cell r="AM11">
            <v>2</v>
          </cell>
          <cell r="AN11" t="str">
            <v>-</v>
          </cell>
        </row>
        <row r="12">
          <cell r="A12" t="str">
            <v>수7</v>
          </cell>
          <cell r="B12" t="str">
            <v>-</v>
          </cell>
          <cell r="C12" t="str">
            <v>-</v>
          </cell>
          <cell r="D12" t="str">
            <v>-</v>
          </cell>
          <cell r="E12" t="str">
            <v>-</v>
          </cell>
          <cell r="F12">
            <v>7</v>
          </cell>
          <cell r="G12" t="str">
            <v>월천리</v>
          </cell>
          <cell r="H12" t="str">
            <v>산44</v>
          </cell>
          <cell r="I12" t="str">
            <v>임</v>
          </cell>
          <cell r="J12">
            <v>95604</v>
          </cell>
          <cell r="K12">
            <v>348</v>
          </cell>
          <cell r="L12">
            <v>0</v>
          </cell>
          <cell r="M12">
            <v>0</v>
          </cell>
          <cell r="N12">
            <v>0</v>
          </cell>
          <cell r="O12" t="str">
            <v>서울 금천구 독산동 165-18 문성궁전빌라 B동3층301</v>
          </cell>
          <cell r="P12" t="str">
            <v>강대준 외2인</v>
          </cell>
          <cell r="T12">
            <v>215</v>
          </cell>
          <cell r="W12">
            <v>347.6</v>
          </cell>
          <cell r="X12">
            <v>0</v>
          </cell>
          <cell r="AA12">
            <v>0</v>
          </cell>
          <cell r="AB12">
            <v>0</v>
          </cell>
          <cell r="AE12">
            <v>7</v>
          </cell>
          <cell r="AF12" t="str">
            <v>○</v>
          </cell>
          <cell r="AG12">
            <v>1</v>
          </cell>
          <cell r="AH12" t="str">
            <v>-</v>
          </cell>
          <cell r="AI12">
            <v>0</v>
          </cell>
          <cell r="AJ12" t="str">
            <v>-</v>
          </cell>
          <cell r="AK12">
            <v>0</v>
          </cell>
          <cell r="AL12" t="str">
            <v>-</v>
          </cell>
          <cell r="AM12">
            <v>2</v>
          </cell>
          <cell r="AN12" t="str">
            <v>-</v>
          </cell>
        </row>
        <row r="13">
          <cell r="A13" t="str">
            <v>수8</v>
          </cell>
          <cell r="B13" t="str">
            <v>사2</v>
          </cell>
          <cell r="C13" t="str">
            <v>-</v>
          </cell>
          <cell r="D13" t="str">
            <v>-</v>
          </cell>
          <cell r="E13" t="str">
            <v>-</v>
          </cell>
          <cell r="F13">
            <v>8</v>
          </cell>
          <cell r="G13" t="str">
            <v>월천리</v>
          </cell>
          <cell r="H13" t="str">
            <v>산45</v>
          </cell>
          <cell r="I13" t="str">
            <v>임</v>
          </cell>
          <cell r="J13">
            <v>36595</v>
          </cell>
          <cell r="K13">
            <v>4971</v>
          </cell>
          <cell r="L13">
            <v>734</v>
          </cell>
          <cell r="M13">
            <v>0</v>
          </cell>
          <cell r="N13">
            <v>0</v>
          </cell>
          <cell r="O13" t="str">
            <v>서울 서초구 잠원동 30-3 신반포10차아파트 315동1003호</v>
          </cell>
          <cell r="P13" t="str">
            <v>최은녕</v>
          </cell>
          <cell r="T13">
            <v>289</v>
          </cell>
          <cell r="W13">
            <v>4970.7</v>
          </cell>
          <cell r="X13">
            <v>0</v>
          </cell>
          <cell r="Y13">
            <v>734</v>
          </cell>
          <cell r="AA13">
            <v>0</v>
          </cell>
          <cell r="AB13">
            <v>0</v>
          </cell>
          <cell r="AE13">
            <v>8</v>
          </cell>
          <cell r="AF13" t="str">
            <v>○</v>
          </cell>
          <cell r="AG13">
            <v>2</v>
          </cell>
          <cell r="AH13" t="str">
            <v>○</v>
          </cell>
          <cell r="AI13">
            <v>0</v>
          </cell>
          <cell r="AJ13" t="str">
            <v>-</v>
          </cell>
          <cell r="AK13">
            <v>0</v>
          </cell>
          <cell r="AL13" t="str">
            <v>-</v>
          </cell>
          <cell r="AM13">
            <v>2</v>
          </cell>
          <cell r="AN13" t="str">
            <v>-</v>
          </cell>
        </row>
        <row r="14">
          <cell r="A14" t="str">
            <v>수9</v>
          </cell>
          <cell r="B14" t="str">
            <v>-</v>
          </cell>
          <cell r="C14" t="str">
            <v>-</v>
          </cell>
          <cell r="D14" t="str">
            <v>-</v>
          </cell>
          <cell r="E14" t="str">
            <v>-</v>
          </cell>
          <cell r="F14">
            <v>9</v>
          </cell>
          <cell r="G14" t="str">
            <v>월천리</v>
          </cell>
          <cell r="H14" t="str">
            <v>산47</v>
          </cell>
          <cell r="I14" t="str">
            <v>임</v>
          </cell>
          <cell r="J14">
            <v>26479</v>
          </cell>
          <cell r="K14">
            <v>846</v>
          </cell>
          <cell r="L14">
            <v>0</v>
          </cell>
          <cell r="M14">
            <v>0</v>
          </cell>
          <cell r="N14">
            <v>0</v>
          </cell>
          <cell r="O14">
            <v>311</v>
          </cell>
          <cell r="P14" t="str">
            <v>황윤주</v>
          </cell>
          <cell r="Q14" t="str">
            <v>지상권</v>
          </cell>
          <cell r="R14" t="str">
            <v>서울 강남 삼성동 167</v>
          </cell>
          <cell r="S14" t="str">
            <v>한국전력공사</v>
          </cell>
          <cell r="T14">
            <v>298</v>
          </cell>
          <cell r="W14">
            <v>845.8</v>
          </cell>
          <cell r="X14">
            <v>0</v>
          </cell>
          <cell r="AA14">
            <v>0</v>
          </cell>
          <cell r="AB14">
            <v>0</v>
          </cell>
          <cell r="AE14">
            <v>9</v>
          </cell>
          <cell r="AF14" t="str">
            <v>○</v>
          </cell>
          <cell r="AG14">
            <v>2</v>
          </cell>
          <cell r="AH14" t="str">
            <v>-</v>
          </cell>
          <cell r="AI14">
            <v>0</v>
          </cell>
          <cell r="AJ14" t="str">
            <v>-</v>
          </cell>
          <cell r="AK14">
            <v>0</v>
          </cell>
          <cell r="AL14" t="str">
            <v>-</v>
          </cell>
          <cell r="AM14">
            <v>2</v>
          </cell>
          <cell r="AN14" t="str">
            <v>-</v>
          </cell>
        </row>
        <row r="15">
          <cell r="A15" t="str">
            <v>수10</v>
          </cell>
          <cell r="B15" t="str">
            <v>-</v>
          </cell>
          <cell r="C15" t="str">
            <v>-</v>
          </cell>
          <cell r="D15" t="str">
            <v>-</v>
          </cell>
          <cell r="E15" t="str">
            <v>-</v>
          </cell>
          <cell r="F15">
            <v>10</v>
          </cell>
          <cell r="G15" t="str">
            <v>월천리</v>
          </cell>
          <cell r="H15" t="str">
            <v>산48</v>
          </cell>
          <cell r="I15" t="str">
            <v>임</v>
          </cell>
          <cell r="J15">
            <v>97686</v>
          </cell>
          <cell r="K15">
            <v>2488</v>
          </cell>
          <cell r="L15">
            <v>0</v>
          </cell>
          <cell r="M15">
            <v>0</v>
          </cell>
          <cell r="N15">
            <v>0</v>
          </cell>
          <cell r="O15">
            <v>311</v>
          </cell>
          <cell r="P15" t="str">
            <v>황용주</v>
          </cell>
          <cell r="T15">
            <v>292</v>
          </cell>
          <cell r="W15">
            <v>2488.4</v>
          </cell>
          <cell r="X15">
            <v>0</v>
          </cell>
          <cell r="AA15">
            <v>0</v>
          </cell>
          <cell r="AB15">
            <v>0</v>
          </cell>
          <cell r="AE15">
            <v>10</v>
          </cell>
          <cell r="AF15" t="str">
            <v>○</v>
          </cell>
          <cell r="AG15">
            <v>2</v>
          </cell>
          <cell r="AH15" t="str">
            <v>-</v>
          </cell>
          <cell r="AI15">
            <v>0</v>
          </cell>
          <cell r="AJ15" t="str">
            <v>-</v>
          </cell>
          <cell r="AK15">
            <v>0</v>
          </cell>
          <cell r="AL15" t="str">
            <v>-</v>
          </cell>
          <cell r="AM15">
            <v>2</v>
          </cell>
          <cell r="AN15" t="str">
            <v>-</v>
          </cell>
        </row>
        <row r="16">
          <cell r="A16" t="str">
            <v>수11</v>
          </cell>
          <cell r="B16" t="str">
            <v>-</v>
          </cell>
          <cell r="C16" t="str">
            <v>-</v>
          </cell>
          <cell r="D16" t="str">
            <v>-</v>
          </cell>
          <cell r="E16" t="str">
            <v>-</v>
          </cell>
          <cell r="F16">
            <v>11</v>
          </cell>
          <cell r="G16" t="str">
            <v>월천리</v>
          </cell>
          <cell r="H16" t="str">
            <v>산49-1</v>
          </cell>
          <cell r="I16" t="str">
            <v>임</v>
          </cell>
          <cell r="J16">
            <v>14281</v>
          </cell>
          <cell r="K16">
            <v>28</v>
          </cell>
          <cell r="L16">
            <v>0</v>
          </cell>
          <cell r="M16">
            <v>0</v>
          </cell>
          <cell r="N16">
            <v>0</v>
          </cell>
          <cell r="O16">
            <v>311</v>
          </cell>
          <cell r="P16" t="str">
            <v>황윤주</v>
          </cell>
          <cell r="T16">
            <v>304</v>
          </cell>
          <cell r="W16">
            <v>27.7</v>
          </cell>
          <cell r="X16">
            <v>0</v>
          </cell>
          <cell r="AA16">
            <v>0</v>
          </cell>
          <cell r="AB16">
            <v>0</v>
          </cell>
          <cell r="AE16">
            <v>11</v>
          </cell>
          <cell r="AF16" t="str">
            <v>○</v>
          </cell>
          <cell r="AG16">
            <v>2</v>
          </cell>
          <cell r="AH16" t="str">
            <v>-</v>
          </cell>
          <cell r="AI16">
            <v>0</v>
          </cell>
          <cell r="AJ16" t="str">
            <v>-</v>
          </cell>
          <cell r="AK16">
            <v>0</v>
          </cell>
          <cell r="AL16" t="str">
            <v>-</v>
          </cell>
          <cell r="AM16">
            <v>2</v>
          </cell>
          <cell r="AN16" t="str">
            <v>-</v>
          </cell>
        </row>
        <row r="17">
          <cell r="A17" t="str">
            <v>수12</v>
          </cell>
          <cell r="B17" t="str">
            <v>-</v>
          </cell>
          <cell r="C17" t="str">
            <v>-</v>
          </cell>
          <cell r="D17" t="str">
            <v>-</v>
          </cell>
          <cell r="E17" t="str">
            <v>-</v>
          </cell>
          <cell r="F17">
            <v>12</v>
          </cell>
          <cell r="G17" t="str">
            <v>월천리</v>
          </cell>
          <cell r="H17" t="str">
            <v>산50-1</v>
          </cell>
          <cell r="I17" t="str">
            <v>임</v>
          </cell>
          <cell r="J17">
            <v>24198</v>
          </cell>
          <cell r="K17">
            <v>1177</v>
          </cell>
          <cell r="L17">
            <v>0</v>
          </cell>
          <cell r="M17">
            <v>0</v>
          </cell>
          <cell r="N17">
            <v>0</v>
          </cell>
          <cell r="O17" t="str">
            <v>서울 서초구 서초동 60-4 반포미도아파트 305-204</v>
          </cell>
          <cell r="P17" t="str">
            <v>김동선</v>
          </cell>
          <cell r="Q17" t="str">
            <v>가압류</v>
          </cell>
          <cell r="R17" t="str">
            <v>부산 중구 중앙동4가 17-7, 서울 마포 공덕동 254-5</v>
          </cell>
          <cell r="S17" t="str">
            <v>기술신용보증기금,신용보증기금</v>
          </cell>
          <cell r="T17">
            <v>224</v>
          </cell>
          <cell r="W17">
            <v>1177.2</v>
          </cell>
          <cell r="X17">
            <v>0</v>
          </cell>
          <cell r="AA17">
            <v>0</v>
          </cell>
          <cell r="AB17">
            <v>0</v>
          </cell>
          <cell r="AE17">
            <v>12</v>
          </cell>
          <cell r="AF17" t="str">
            <v>○</v>
          </cell>
          <cell r="AG17">
            <v>2</v>
          </cell>
          <cell r="AH17" t="str">
            <v>-</v>
          </cell>
          <cell r="AI17">
            <v>0</v>
          </cell>
          <cell r="AJ17" t="str">
            <v>-</v>
          </cell>
          <cell r="AK17">
            <v>0</v>
          </cell>
          <cell r="AL17" t="str">
            <v>-</v>
          </cell>
          <cell r="AM17">
            <v>2</v>
          </cell>
          <cell r="AN17" t="str">
            <v>-</v>
          </cell>
        </row>
        <row r="18">
          <cell r="A18" t="str">
            <v>수13</v>
          </cell>
          <cell r="B18" t="str">
            <v>-</v>
          </cell>
          <cell r="C18" t="str">
            <v>-</v>
          </cell>
          <cell r="D18" t="str">
            <v>-</v>
          </cell>
          <cell r="E18" t="str">
            <v>-</v>
          </cell>
          <cell r="F18">
            <v>13</v>
          </cell>
          <cell r="G18" t="str">
            <v>월천리</v>
          </cell>
          <cell r="H18" t="str">
            <v>산50-2</v>
          </cell>
          <cell r="I18" t="str">
            <v>임</v>
          </cell>
          <cell r="J18">
            <v>21422</v>
          </cell>
          <cell r="K18">
            <v>487</v>
          </cell>
          <cell r="L18">
            <v>0</v>
          </cell>
          <cell r="M18">
            <v>0</v>
          </cell>
          <cell r="N18">
            <v>0</v>
          </cell>
          <cell r="O18" t="str">
            <v>서울 서초구 서초동 60-4 반포미도아파트 305-204</v>
          </cell>
          <cell r="P18" t="str">
            <v>김동선</v>
          </cell>
          <cell r="Q18" t="str">
            <v>가압류</v>
          </cell>
          <cell r="R18" t="str">
            <v>부산 중구 중앙동4가 17-7, 서울 마포 공덕동 254-5</v>
          </cell>
          <cell r="S18" t="str">
            <v>기술신용보증기금,신용보증기금</v>
          </cell>
          <cell r="T18">
            <v>224</v>
          </cell>
          <cell r="W18">
            <v>487.2</v>
          </cell>
          <cell r="X18">
            <v>0</v>
          </cell>
          <cell r="AA18">
            <v>0</v>
          </cell>
          <cell r="AB18">
            <v>0</v>
          </cell>
          <cell r="AE18">
            <v>13</v>
          </cell>
          <cell r="AF18" t="str">
            <v>○</v>
          </cell>
          <cell r="AG18">
            <v>2</v>
          </cell>
          <cell r="AH18" t="str">
            <v>-</v>
          </cell>
          <cell r="AI18">
            <v>0</v>
          </cell>
          <cell r="AJ18" t="str">
            <v>-</v>
          </cell>
          <cell r="AK18">
            <v>0</v>
          </cell>
          <cell r="AL18" t="str">
            <v>-</v>
          </cell>
          <cell r="AM18">
            <v>2</v>
          </cell>
          <cell r="AN18" t="str">
            <v>-</v>
          </cell>
        </row>
        <row r="19">
          <cell r="A19" t="str">
            <v>수14</v>
          </cell>
          <cell r="B19" t="str">
            <v>-</v>
          </cell>
          <cell r="C19" t="str">
            <v>-</v>
          </cell>
          <cell r="D19" t="str">
            <v>-</v>
          </cell>
          <cell r="E19" t="str">
            <v>-</v>
          </cell>
          <cell r="F19">
            <v>14</v>
          </cell>
          <cell r="G19" t="str">
            <v>월천리</v>
          </cell>
          <cell r="H19" t="str">
            <v>산51</v>
          </cell>
          <cell r="I19" t="str">
            <v>임</v>
          </cell>
          <cell r="J19">
            <v>21818</v>
          </cell>
          <cell r="K19">
            <v>1212</v>
          </cell>
          <cell r="L19">
            <v>0</v>
          </cell>
          <cell r="M19">
            <v>0</v>
          </cell>
          <cell r="N19">
            <v>0</v>
          </cell>
          <cell r="O19" t="str">
            <v>경기도 김포군 양촌면 학운리 367</v>
          </cell>
          <cell r="P19" t="str">
            <v>최성호</v>
          </cell>
          <cell r="T19">
            <v>226</v>
          </cell>
          <cell r="W19">
            <v>1212.2</v>
          </cell>
          <cell r="X19">
            <v>0</v>
          </cell>
          <cell r="AA19">
            <v>0</v>
          </cell>
          <cell r="AB19">
            <v>0</v>
          </cell>
          <cell r="AE19">
            <v>14</v>
          </cell>
          <cell r="AF19" t="str">
            <v>○</v>
          </cell>
          <cell r="AG19">
            <v>2</v>
          </cell>
          <cell r="AH19" t="str">
            <v>-</v>
          </cell>
          <cell r="AI19">
            <v>0</v>
          </cell>
          <cell r="AJ19" t="str">
            <v>-</v>
          </cell>
          <cell r="AK19">
            <v>0</v>
          </cell>
          <cell r="AL19" t="str">
            <v>-</v>
          </cell>
          <cell r="AM19">
            <v>2</v>
          </cell>
          <cell r="AN19" t="str">
            <v>-</v>
          </cell>
        </row>
        <row r="20">
          <cell r="A20" t="str">
            <v>수15</v>
          </cell>
          <cell r="B20" t="str">
            <v>-</v>
          </cell>
          <cell r="C20" t="str">
            <v>-</v>
          </cell>
          <cell r="D20" t="str">
            <v>-</v>
          </cell>
          <cell r="E20" t="str">
            <v>-</v>
          </cell>
          <cell r="F20">
            <v>15</v>
          </cell>
          <cell r="G20" t="str">
            <v>월천리</v>
          </cell>
          <cell r="H20" t="str">
            <v>산54</v>
          </cell>
          <cell r="I20" t="str">
            <v>임</v>
          </cell>
          <cell r="J20">
            <v>45620</v>
          </cell>
          <cell r="K20">
            <v>1458</v>
          </cell>
          <cell r="L20">
            <v>0</v>
          </cell>
          <cell r="M20">
            <v>0</v>
          </cell>
          <cell r="N20">
            <v>0</v>
          </cell>
          <cell r="O20" t="str">
            <v>경기도 김포군 양촌면 학운리 367</v>
          </cell>
          <cell r="P20" t="str">
            <v>최성호</v>
          </cell>
          <cell r="T20">
            <v>224</v>
          </cell>
          <cell r="W20">
            <v>1457.9</v>
          </cell>
          <cell r="X20">
            <v>0</v>
          </cell>
          <cell r="AA20">
            <v>0</v>
          </cell>
          <cell r="AB20">
            <v>0</v>
          </cell>
          <cell r="AE20">
            <v>15</v>
          </cell>
          <cell r="AF20" t="str">
            <v>○</v>
          </cell>
          <cell r="AG20">
            <v>2</v>
          </cell>
          <cell r="AH20" t="str">
            <v>-</v>
          </cell>
          <cell r="AI20">
            <v>0</v>
          </cell>
          <cell r="AJ20" t="str">
            <v>-</v>
          </cell>
          <cell r="AK20">
            <v>0</v>
          </cell>
          <cell r="AL20" t="str">
            <v>-</v>
          </cell>
          <cell r="AM20">
            <v>2</v>
          </cell>
          <cell r="AN20" t="str">
            <v>-</v>
          </cell>
        </row>
        <row r="21">
          <cell r="A21" t="str">
            <v>-</v>
          </cell>
          <cell r="B21" t="str">
            <v>사3</v>
          </cell>
          <cell r="C21" t="str">
            <v>-</v>
          </cell>
          <cell r="D21" t="str">
            <v>-</v>
          </cell>
          <cell r="E21" t="str">
            <v>-</v>
          </cell>
          <cell r="F21">
            <v>16</v>
          </cell>
          <cell r="G21" t="str">
            <v>월천리</v>
          </cell>
          <cell r="H21" t="str">
            <v>산69-2</v>
          </cell>
          <cell r="I21" t="str">
            <v>임</v>
          </cell>
          <cell r="J21">
            <v>4066</v>
          </cell>
          <cell r="K21">
            <v>0</v>
          </cell>
          <cell r="L21">
            <v>135</v>
          </cell>
          <cell r="M21">
            <v>0</v>
          </cell>
          <cell r="N21">
            <v>0</v>
          </cell>
          <cell r="O21" t="str">
            <v>산림청</v>
          </cell>
          <cell r="P21" t="str">
            <v>국</v>
          </cell>
          <cell r="T21">
            <v>312</v>
          </cell>
          <cell r="Y21">
            <v>135.1</v>
          </cell>
          <cell r="AA21">
            <v>0</v>
          </cell>
          <cell r="AB21">
            <v>0</v>
          </cell>
          <cell r="AE21">
            <v>15</v>
          </cell>
          <cell r="AF21" t="str">
            <v>-</v>
          </cell>
          <cell r="AG21">
            <v>3</v>
          </cell>
          <cell r="AH21" t="str">
            <v>○</v>
          </cell>
          <cell r="AI21">
            <v>0</v>
          </cell>
          <cell r="AJ21" t="str">
            <v>-</v>
          </cell>
          <cell r="AK21">
            <v>0</v>
          </cell>
          <cell r="AL21" t="str">
            <v>-</v>
          </cell>
          <cell r="AM21">
            <v>2</v>
          </cell>
          <cell r="AN21" t="str">
            <v>-</v>
          </cell>
        </row>
        <row r="22">
          <cell r="A22" t="str">
            <v>-</v>
          </cell>
          <cell r="B22" t="str">
            <v>사4</v>
          </cell>
          <cell r="C22" t="str">
            <v>-</v>
          </cell>
          <cell r="D22" t="str">
            <v>-</v>
          </cell>
          <cell r="E22" t="str">
            <v>-</v>
          </cell>
          <cell r="F22">
            <v>17</v>
          </cell>
          <cell r="G22" t="str">
            <v>월천리</v>
          </cell>
          <cell r="H22" t="str">
            <v>산69-4</v>
          </cell>
          <cell r="I22" t="str">
            <v>도</v>
          </cell>
          <cell r="J22">
            <v>1884</v>
          </cell>
          <cell r="K22">
            <v>0</v>
          </cell>
          <cell r="L22">
            <v>2</v>
          </cell>
          <cell r="M22">
            <v>0</v>
          </cell>
          <cell r="N22">
            <v>0</v>
          </cell>
          <cell r="O22">
            <v>0</v>
          </cell>
          <cell r="P22" t="str">
            <v>강원도</v>
          </cell>
          <cell r="T22">
            <v>312</v>
          </cell>
          <cell r="Y22">
            <v>2.1</v>
          </cell>
          <cell r="AA22">
            <v>0</v>
          </cell>
          <cell r="AB22">
            <v>0</v>
          </cell>
          <cell r="AE22">
            <v>15</v>
          </cell>
          <cell r="AF22" t="str">
            <v>-</v>
          </cell>
          <cell r="AG22">
            <v>4</v>
          </cell>
          <cell r="AH22" t="str">
            <v>○</v>
          </cell>
          <cell r="AI22">
            <v>0</v>
          </cell>
          <cell r="AJ22" t="str">
            <v>-</v>
          </cell>
          <cell r="AK22">
            <v>0</v>
          </cell>
          <cell r="AL22" t="str">
            <v>-</v>
          </cell>
          <cell r="AM22">
            <v>2</v>
          </cell>
          <cell r="AN22" t="str">
            <v>-</v>
          </cell>
        </row>
        <row r="23">
          <cell r="A23" t="str">
            <v>수16</v>
          </cell>
          <cell r="B23" t="str">
            <v>-</v>
          </cell>
          <cell r="C23" t="str">
            <v>-</v>
          </cell>
          <cell r="D23" t="str">
            <v>-</v>
          </cell>
          <cell r="E23" t="str">
            <v>-</v>
          </cell>
          <cell r="F23">
            <v>18</v>
          </cell>
          <cell r="G23" t="str">
            <v>월천리</v>
          </cell>
          <cell r="H23" t="str">
            <v>314</v>
          </cell>
          <cell r="I23" t="str">
            <v>답</v>
          </cell>
          <cell r="J23">
            <v>1703</v>
          </cell>
          <cell r="K23">
            <v>242</v>
          </cell>
          <cell r="L23">
            <v>0</v>
          </cell>
          <cell r="M23">
            <v>0</v>
          </cell>
          <cell r="N23">
            <v>0</v>
          </cell>
          <cell r="O23" t="str">
            <v>276-6</v>
          </cell>
          <cell r="P23" t="str">
            <v>남명용</v>
          </cell>
          <cell r="Q23" t="str">
            <v>근저당권</v>
          </cell>
          <cell r="R23" t="str">
            <v>원덕읍 호산리 237</v>
          </cell>
          <cell r="S23" t="str">
            <v>원덕농업협동조합</v>
          </cell>
          <cell r="T23">
            <v>4500</v>
          </cell>
          <cell r="W23">
            <v>242.1</v>
          </cell>
          <cell r="X23">
            <v>0</v>
          </cell>
          <cell r="AA23">
            <v>0</v>
          </cell>
          <cell r="AB23">
            <v>0</v>
          </cell>
          <cell r="AE23">
            <v>16</v>
          </cell>
          <cell r="AF23" t="str">
            <v>○</v>
          </cell>
          <cell r="AG23">
            <v>4</v>
          </cell>
          <cell r="AH23" t="str">
            <v>-</v>
          </cell>
          <cell r="AI23">
            <v>0</v>
          </cell>
          <cell r="AJ23" t="str">
            <v>-</v>
          </cell>
          <cell r="AK23">
            <v>0</v>
          </cell>
          <cell r="AL23" t="str">
            <v>-</v>
          </cell>
          <cell r="AM23">
            <v>2</v>
          </cell>
          <cell r="AN23" t="str">
            <v>-</v>
          </cell>
        </row>
        <row r="24">
          <cell r="A24" t="str">
            <v>수17</v>
          </cell>
          <cell r="B24" t="str">
            <v>-</v>
          </cell>
          <cell r="C24" t="str">
            <v>-</v>
          </cell>
          <cell r="D24" t="str">
            <v>-</v>
          </cell>
          <cell r="E24" t="str">
            <v>이3</v>
          </cell>
          <cell r="F24">
            <v>19</v>
          </cell>
          <cell r="G24" t="str">
            <v>월천리</v>
          </cell>
          <cell r="H24" t="str">
            <v>315</v>
          </cell>
          <cell r="I24" t="str">
            <v>답</v>
          </cell>
          <cell r="J24">
            <v>2483</v>
          </cell>
          <cell r="K24">
            <v>1083</v>
          </cell>
          <cell r="L24">
            <v>0</v>
          </cell>
          <cell r="M24">
            <v>0</v>
          </cell>
          <cell r="N24">
            <v>105</v>
          </cell>
          <cell r="O24" t="str">
            <v>서울 성북구 보문동1가 207-2</v>
          </cell>
          <cell r="P24" t="str">
            <v>홍규철</v>
          </cell>
          <cell r="Q24" t="str">
            <v>근저당권</v>
          </cell>
          <cell r="R24" t="str">
            <v>삼척읍 당저리 145-3</v>
          </cell>
          <cell r="S24" t="str">
            <v>삼척시농업협동조합</v>
          </cell>
          <cell r="T24">
            <v>4500</v>
          </cell>
          <cell r="W24">
            <v>1082.7</v>
          </cell>
          <cell r="X24">
            <v>0</v>
          </cell>
          <cell r="AA24">
            <v>0</v>
          </cell>
          <cell r="AB24">
            <v>0</v>
          </cell>
          <cell r="AC24">
            <v>104.7</v>
          </cell>
          <cell r="AD24">
            <v>0</v>
          </cell>
          <cell r="AE24">
            <v>17</v>
          </cell>
          <cell r="AF24" t="str">
            <v>○</v>
          </cell>
          <cell r="AG24">
            <v>4</v>
          </cell>
          <cell r="AH24" t="str">
            <v>-</v>
          </cell>
          <cell r="AI24">
            <v>0</v>
          </cell>
          <cell r="AJ24" t="str">
            <v>-</v>
          </cell>
          <cell r="AK24">
            <v>0</v>
          </cell>
          <cell r="AL24" t="str">
            <v>-</v>
          </cell>
          <cell r="AM24">
            <v>3</v>
          </cell>
          <cell r="AN24" t="str">
            <v>○</v>
          </cell>
        </row>
        <row r="25">
          <cell r="A25" t="str">
            <v>수18</v>
          </cell>
          <cell r="B25" t="str">
            <v>-</v>
          </cell>
          <cell r="C25" t="str">
            <v>-</v>
          </cell>
          <cell r="D25" t="str">
            <v>-</v>
          </cell>
          <cell r="E25" t="str">
            <v>이4</v>
          </cell>
          <cell r="F25">
            <v>20</v>
          </cell>
          <cell r="G25" t="str">
            <v>월천리</v>
          </cell>
          <cell r="H25" t="str">
            <v>316</v>
          </cell>
          <cell r="I25" t="str">
            <v>답</v>
          </cell>
          <cell r="J25">
            <v>4721</v>
          </cell>
          <cell r="K25">
            <v>4012</v>
          </cell>
          <cell r="L25">
            <v>0</v>
          </cell>
          <cell r="M25">
            <v>0</v>
          </cell>
          <cell r="N25">
            <v>230</v>
          </cell>
          <cell r="O25">
            <v>311</v>
          </cell>
          <cell r="P25" t="str">
            <v>황용주 외1인</v>
          </cell>
          <cell r="T25">
            <v>4500</v>
          </cell>
          <cell r="W25">
            <v>4011.5</v>
          </cell>
          <cell r="X25">
            <v>0</v>
          </cell>
          <cell r="AA25">
            <v>0</v>
          </cell>
          <cell r="AB25">
            <v>0</v>
          </cell>
          <cell r="AC25">
            <v>230.2</v>
          </cell>
          <cell r="AD25">
            <v>0</v>
          </cell>
          <cell r="AE25">
            <v>18</v>
          </cell>
          <cell r="AF25" t="str">
            <v>○</v>
          </cell>
          <cell r="AG25">
            <v>4</v>
          </cell>
          <cell r="AH25" t="str">
            <v>-</v>
          </cell>
          <cell r="AI25">
            <v>0</v>
          </cell>
          <cell r="AJ25" t="str">
            <v>-</v>
          </cell>
          <cell r="AK25">
            <v>0</v>
          </cell>
          <cell r="AL25" t="str">
            <v>-</v>
          </cell>
          <cell r="AM25">
            <v>4</v>
          </cell>
          <cell r="AN25" t="str">
            <v>○</v>
          </cell>
        </row>
        <row r="26">
          <cell r="A26" t="str">
            <v>수19</v>
          </cell>
          <cell r="B26" t="str">
            <v>-</v>
          </cell>
          <cell r="C26" t="str">
            <v>전1</v>
          </cell>
          <cell r="D26" t="str">
            <v>-</v>
          </cell>
          <cell r="E26" t="str">
            <v>-</v>
          </cell>
          <cell r="F26">
            <v>21</v>
          </cell>
          <cell r="G26" t="str">
            <v>월천리</v>
          </cell>
          <cell r="H26" t="str">
            <v>329</v>
          </cell>
          <cell r="I26" t="str">
            <v>답</v>
          </cell>
          <cell r="J26">
            <v>446</v>
          </cell>
          <cell r="K26">
            <v>446</v>
          </cell>
          <cell r="L26">
            <v>0</v>
          </cell>
          <cell r="M26">
            <v>0</v>
          </cell>
          <cell r="N26">
            <v>0</v>
          </cell>
          <cell r="O26" t="str">
            <v>삼척시 원덕읍 월천리 229-1</v>
          </cell>
          <cell r="P26" t="str">
            <v>황용주</v>
          </cell>
          <cell r="T26">
            <v>4360</v>
          </cell>
          <cell r="W26">
            <v>433.8</v>
          </cell>
          <cell r="X26" t="str">
            <v>공</v>
          </cell>
          <cell r="AA26">
            <v>0</v>
          </cell>
          <cell r="AB26">
            <v>0</v>
          </cell>
          <cell r="AE26">
            <v>19</v>
          </cell>
          <cell r="AF26" t="str">
            <v>○</v>
          </cell>
          <cell r="AG26">
            <v>4</v>
          </cell>
          <cell r="AH26" t="str">
            <v>-</v>
          </cell>
          <cell r="AI26">
            <v>1</v>
          </cell>
          <cell r="AJ26" t="str">
            <v>○</v>
          </cell>
          <cell r="AK26">
            <v>0</v>
          </cell>
          <cell r="AL26" t="str">
            <v>-</v>
          </cell>
          <cell r="AM26">
            <v>4</v>
          </cell>
          <cell r="AN26" t="str">
            <v>-</v>
          </cell>
        </row>
        <row r="27">
          <cell r="A27" t="str">
            <v>수20</v>
          </cell>
          <cell r="B27" t="str">
            <v>-</v>
          </cell>
          <cell r="C27" t="str">
            <v>-</v>
          </cell>
          <cell r="D27" t="str">
            <v>-</v>
          </cell>
          <cell r="E27" t="str">
            <v>-</v>
          </cell>
          <cell r="F27">
            <v>22</v>
          </cell>
          <cell r="G27" t="str">
            <v>월천리</v>
          </cell>
          <cell r="H27" t="str">
            <v>330</v>
          </cell>
          <cell r="I27" t="str">
            <v>답</v>
          </cell>
          <cell r="J27">
            <v>1084</v>
          </cell>
          <cell r="K27">
            <v>835</v>
          </cell>
          <cell r="L27">
            <v>0</v>
          </cell>
          <cell r="M27">
            <v>0</v>
          </cell>
          <cell r="N27">
            <v>0</v>
          </cell>
          <cell r="O27">
            <v>302</v>
          </cell>
          <cell r="P27" t="str">
            <v>김종우 외2인</v>
          </cell>
          <cell r="T27">
            <v>4360</v>
          </cell>
          <cell r="W27">
            <v>835.2</v>
          </cell>
          <cell r="X27">
            <v>0</v>
          </cell>
          <cell r="AA27">
            <v>0</v>
          </cell>
          <cell r="AB27">
            <v>0</v>
          </cell>
          <cell r="AE27">
            <v>20</v>
          </cell>
          <cell r="AF27" t="str">
            <v>○</v>
          </cell>
          <cell r="AG27">
            <v>4</v>
          </cell>
          <cell r="AH27" t="str">
            <v>-</v>
          </cell>
          <cell r="AI27">
            <v>1</v>
          </cell>
          <cell r="AJ27" t="str">
            <v>-</v>
          </cell>
          <cell r="AK27">
            <v>0</v>
          </cell>
          <cell r="AL27" t="str">
            <v>-</v>
          </cell>
          <cell r="AM27">
            <v>4</v>
          </cell>
          <cell r="AN27" t="str">
            <v>-</v>
          </cell>
        </row>
        <row r="28">
          <cell r="A28" t="str">
            <v>수21</v>
          </cell>
          <cell r="B28" t="str">
            <v>-</v>
          </cell>
          <cell r="C28" t="str">
            <v>-</v>
          </cell>
          <cell r="D28" t="str">
            <v>-</v>
          </cell>
          <cell r="E28" t="str">
            <v>-</v>
          </cell>
          <cell r="F28">
            <v>23</v>
          </cell>
          <cell r="G28" t="str">
            <v>월천리</v>
          </cell>
          <cell r="H28" t="str">
            <v>331</v>
          </cell>
          <cell r="I28" t="str">
            <v>답</v>
          </cell>
          <cell r="J28">
            <v>1379</v>
          </cell>
          <cell r="K28">
            <v>320</v>
          </cell>
          <cell r="L28">
            <v>0</v>
          </cell>
          <cell r="M28">
            <v>0</v>
          </cell>
          <cell r="N28">
            <v>0</v>
          </cell>
          <cell r="O28">
            <v>322</v>
          </cell>
          <cell r="P28" t="str">
            <v>김진화</v>
          </cell>
          <cell r="T28">
            <v>4360</v>
          </cell>
          <cell r="W28">
            <v>319.8</v>
          </cell>
          <cell r="X28">
            <v>0</v>
          </cell>
          <cell r="AA28">
            <v>0</v>
          </cell>
          <cell r="AB28">
            <v>0</v>
          </cell>
          <cell r="AE28">
            <v>21</v>
          </cell>
          <cell r="AF28" t="str">
            <v>○</v>
          </cell>
          <cell r="AG28">
            <v>4</v>
          </cell>
          <cell r="AH28" t="str">
            <v>-</v>
          </cell>
          <cell r="AI28">
            <v>1</v>
          </cell>
          <cell r="AJ28" t="str">
            <v>-</v>
          </cell>
          <cell r="AK28">
            <v>0</v>
          </cell>
          <cell r="AL28" t="str">
            <v>-</v>
          </cell>
          <cell r="AM28">
            <v>4</v>
          </cell>
          <cell r="AN28" t="str">
            <v>-</v>
          </cell>
        </row>
        <row r="29">
          <cell r="A29" t="str">
            <v>수22</v>
          </cell>
          <cell r="B29" t="str">
            <v>-</v>
          </cell>
          <cell r="C29" t="str">
            <v>전2</v>
          </cell>
          <cell r="D29" t="str">
            <v>-</v>
          </cell>
          <cell r="E29" t="str">
            <v>-</v>
          </cell>
          <cell r="F29">
            <v>24</v>
          </cell>
          <cell r="G29" t="str">
            <v>월천리</v>
          </cell>
          <cell r="H29" t="str">
            <v>332</v>
          </cell>
          <cell r="I29" t="str">
            <v>전</v>
          </cell>
          <cell r="J29">
            <v>489</v>
          </cell>
          <cell r="K29">
            <v>489</v>
          </cell>
          <cell r="L29">
            <v>0</v>
          </cell>
          <cell r="M29">
            <v>0</v>
          </cell>
          <cell r="N29">
            <v>0</v>
          </cell>
          <cell r="O29">
            <v>77</v>
          </cell>
          <cell r="P29" t="str">
            <v>김봉일</v>
          </cell>
          <cell r="T29">
            <v>4490</v>
          </cell>
          <cell r="W29">
            <v>494</v>
          </cell>
          <cell r="X29" t="str">
            <v>공</v>
          </cell>
          <cell r="AA29">
            <v>0</v>
          </cell>
          <cell r="AB29">
            <v>0</v>
          </cell>
          <cell r="AE29">
            <v>22</v>
          </cell>
          <cell r="AF29" t="str">
            <v>○</v>
          </cell>
          <cell r="AG29">
            <v>4</v>
          </cell>
          <cell r="AH29" t="str">
            <v>-</v>
          </cell>
          <cell r="AI29">
            <v>2</v>
          </cell>
          <cell r="AJ29" t="str">
            <v>○</v>
          </cell>
          <cell r="AK29">
            <v>0</v>
          </cell>
          <cell r="AL29" t="str">
            <v>-</v>
          </cell>
          <cell r="AM29">
            <v>4</v>
          </cell>
          <cell r="AN29" t="str">
            <v>-</v>
          </cell>
        </row>
        <row r="30">
          <cell r="A30" t="str">
            <v>-</v>
          </cell>
          <cell r="B30" t="str">
            <v>사5</v>
          </cell>
          <cell r="C30" t="str">
            <v>-</v>
          </cell>
          <cell r="D30" t="str">
            <v>-</v>
          </cell>
          <cell r="E30" t="str">
            <v>-</v>
          </cell>
          <cell r="F30">
            <v>25</v>
          </cell>
          <cell r="G30" t="str">
            <v>월천리</v>
          </cell>
          <cell r="H30" t="str">
            <v>341</v>
          </cell>
          <cell r="I30" t="str">
            <v>답</v>
          </cell>
          <cell r="J30">
            <v>367</v>
          </cell>
          <cell r="K30">
            <v>0</v>
          </cell>
          <cell r="L30">
            <v>245</v>
          </cell>
          <cell r="M30">
            <v>0</v>
          </cell>
          <cell r="N30">
            <v>0</v>
          </cell>
          <cell r="O30">
            <v>277</v>
          </cell>
          <cell r="P30" t="str">
            <v>홍상률</v>
          </cell>
          <cell r="T30">
            <v>3260</v>
          </cell>
          <cell r="Y30">
            <v>244.9</v>
          </cell>
          <cell r="AA30">
            <v>0</v>
          </cell>
          <cell r="AB30">
            <v>0</v>
          </cell>
          <cell r="AE30">
            <v>22</v>
          </cell>
          <cell r="AF30" t="str">
            <v>-</v>
          </cell>
          <cell r="AG30">
            <v>5</v>
          </cell>
          <cell r="AH30" t="str">
            <v>○</v>
          </cell>
          <cell r="AI30">
            <v>2</v>
          </cell>
          <cell r="AJ30" t="str">
            <v>-</v>
          </cell>
          <cell r="AK30">
            <v>0</v>
          </cell>
          <cell r="AL30" t="str">
            <v>-</v>
          </cell>
          <cell r="AM30">
            <v>4</v>
          </cell>
          <cell r="AN30" t="str">
            <v>-</v>
          </cell>
        </row>
        <row r="31">
          <cell r="A31" t="str">
            <v>수23</v>
          </cell>
          <cell r="B31" t="str">
            <v>-</v>
          </cell>
          <cell r="C31" t="str">
            <v>-</v>
          </cell>
          <cell r="D31" t="str">
            <v>-</v>
          </cell>
          <cell r="E31" t="str">
            <v>-</v>
          </cell>
          <cell r="F31">
            <v>26</v>
          </cell>
          <cell r="G31" t="str">
            <v>월천리</v>
          </cell>
          <cell r="H31" t="str">
            <v>392</v>
          </cell>
          <cell r="I31" t="str">
            <v>답</v>
          </cell>
          <cell r="J31">
            <v>155</v>
          </cell>
          <cell r="K31">
            <v>30</v>
          </cell>
          <cell r="L31">
            <v>0</v>
          </cell>
          <cell r="M31">
            <v>0</v>
          </cell>
          <cell r="N31">
            <v>0</v>
          </cell>
          <cell r="P31" t="str">
            <v>미등기</v>
          </cell>
          <cell r="T31">
            <v>3100</v>
          </cell>
          <cell r="W31">
            <v>29.8</v>
          </cell>
          <cell r="X31">
            <v>0</v>
          </cell>
          <cell r="AA31">
            <v>0</v>
          </cell>
          <cell r="AB31">
            <v>0</v>
          </cell>
          <cell r="AE31">
            <v>23</v>
          </cell>
          <cell r="AF31" t="str">
            <v>○</v>
          </cell>
          <cell r="AG31">
            <v>5</v>
          </cell>
          <cell r="AH31" t="str">
            <v>-</v>
          </cell>
          <cell r="AI31">
            <v>2</v>
          </cell>
          <cell r="AJ31" t="str">
            <v>-</v>
          </cell>
          <cell r="AK31">
            <v>0</v>
          </cell>
          <cell r="AL31" t="str">
            <v>-</v>
          </cell>
          <cell r="AM31">
            <v>4</v>
          </cell>
          <cell r="AN31" t="str">
            <v>-</v>
          </cell>
        </row>
        <row r="32">
          <cell r="A32" t="str">
            <v>수24</v>
          </cell>
          <cell r="B32" t="str">
            <v>-</v>
          </cell>
          <cell r="C32" t="str">
            <v>전3</v>
          </cell>
          <cell r="D32" t="str">
            <v>-</v>
          </cell>
          <cell r="E32" t="str">
            <v>-</v>
          </cell>
          <cell r="F32">
            <v>27</v>
          </cell>
          <cell r="G32" t="str">
            <v>월천리</v>
          </cell>
          <cell r="H32" t="str">
            <v>426</v>
          </cell>
          <cell r="I32" t="str">
            <v>답</v>
          </cell>
          <cell r="J32">
            <v>360</v>
          </cell>
          <cell r="K32">
            <v>360</v>
          </cell>
          <cell r="L32">
            <v>0</v>
          </cell>
          <cell r="M32">
            <v>0</v>
          </cell>
          <cell r="N32">
            <v>0</v>
          </cell>
          <cell r="O32" t="str">
            <v>정상동 452-2</v>
          </cell>
          <cell r="P32" t="str">
            <v>강대현</v>
          </cell>
          <cell r="Q32" t="str">
            <v>근저당권</v>
          </cell>
          <cell r="R32" t="str">
            <v>삼척읍 당저리 145-3</v>
          </cell>
          <cell r="S32" t="str">
            <v>삼척시농업협동조합</v>
          </cell>
          <cell r="T32">
            <v>4320</v>
          </cell>
          <cell r="W32">
            <v>362.6</v>
          </cell>
          <cell r="X32" t="str">
            <v>공</v>
          </cell>
          <cell r="AA32">
            <v>0</v>
          </cell>
          <cell r="AB32">
            <v>0</v>
          </cell>
          <cell r="AE32">
            <v>24</v>
          </cell>
          <cell r="AF32" t="str">
            <v>○</v>
          </cell>
          <cell r="AG32">
            <v>5</v>
          </cell>
          <cell r="AH32" t="str">
            <v>-</v>
          </cell>
          <cell r="AI32">
            <v>3</v>
          </cell>
          <cell r="AJ32" t="str">
            <v>○</v>
          </cell>
          <cell r="AK32">
            <v>0</v>
          </cell>
          <cell r="AL32" t="str">
            <v>-</v>
          </cell>
          <cell r="AM32">
            <v>4</v>
          </cell>
          <cell r="AN32" t="str">
            <v>-</v>
          </cell>
        </row>
        <row r="33">
          <cell r="A33" t="str">
            <v>수25</v>
          </cell>
          <cell r="B33" t="str">
            <v>사6</v>
          </cell>
          <cell r="C33" t="str">
            <v>-</v>
          </cell>
          <cell r="D33" t="str">
            <v>귀1</v>
          </cell>
          <cell r="E33" t="str">
            <v>-</v>
          </cell>
          <cell r="F33">
            <v>28</v>
          </cell>
          <cell r="G33" t="str">
            <v>월천리</v>
          </cell>
          <cell r="H33" t="str">
            <v>659</v>
          </cell>
          <cell r="I33" t="str">
            <v>천</v>
          </cell>
          <cell r="J33">
            <v>307201</v>
          </cell>
          <cell r="K33">
            <v>838</v>
          </cell>
          <cell r="L33">
            <v>2263</v>
          </cell>
          <cell r="M33">
            <v>838</v>
          </cell>
          <cell r="N33">
            <v>0</v>
          </cell>
          <cell r="O33" t="str">
            <v>건교부</v>
          </cell>
          <cell r="P33" t="str">
            <v>국</v>
          </cell>
          <cell r="T33">
            <v>3200</v>
          </cell>
          <cell r="W33">
            <v>838.2</v>
          </cell>
          <cell r="X33">
            <v>0</v>
          </cell>
          <cell r="Y33">
            <v>2262.5</v>
          </cell>
          <cell r="AA33">
            <v>838.2</v>
          </cell>
          <cell r="AB33">
            <v>0</v>
          </cell>
          <cell r="AE33">
            <v>25</v>
          </cell>
          <cell r="AF33" t="str">
            <v>○</v>
          </cell>
          <cell r="AG33">
            <v>6</v>
          </cell>
          <cell r="AH33" t="str">
            <v>○</v>
          </cell>
          <cell r="AI33">
            <v>3</v>
          </cell>
          <cell r="AJ33" t="str">
            <v>-</v>
          </cell>
          <cell r="AK33">
            <v>1</v>
          </cell>
          <cell r="AL33" t="str">
            <v>○</v>
          </cell>
          <cell r="AM33">
            <v>4</v>
          </cell>
          <cell r="AN33" t="str">
            <v>-</v>
          </cell>
        </row>
        <row r="34">
          <cell r="A34" t="str">
            <v>수26</v>
          </cell>
          <cell r="B34" t="str">
            <v>-</v>
          </cell>
          <cell r="C34" t="str">
            <v>-</v>
          </cell>
          <cell r="D34" t="str">
            <v>귀2</v>
          </cell>
          <cell r="E34" t="str">
            <v>이5</v>
          </cell>
          <cell r="F34">
            <v>29</v>
          </cell>
          <cell r="G34" t="str">
            <v>월천리</v>
          </cell>
          <cell r="H34" t="str">
            <v>659-5</v>
          </cell>
          <cell r="I34" t="str">
            <v>천</v>
          </cell>
          <cell r="J34">
            <v>13931</v>
          </cell>
          <cell r="K34">
            <v>4105</v>
          </cell>
          <cell r="L34">
            <v>0</v>
          </cell>
          <cell r="M34">
            <v>3414</v>
          </cell>
          <cell r="N34">
            <v>692</v>
          </cell>
          <cell r="O34" t="str">
            <v>건교부</v>
          </cell>
          <cell r="P34" t="str">
            <v>국</v>
          </cell>
          <cell r="T34">
            <v>3200</v>
          </cell>
          <cell r="W34">
            <v>4105.3</v>
          </cell>
          <cell r="X34">
            <v>0</v>
          </cell>
          <cell r="AA34">
            <v>3413.7000000000003</v>
          </cell>
          <cell r="AB34">
            <v>0</v>
          </cell>
          <cell r="AC34">
            <v>691.6</v>
          </cell>
          <cell r="AD34">
            <v>0</v>
          </cell>
          <cell r="AE34">
            <v>26</v>
          </cell>
          <cell r="AF34" t="str">
            <v>○</v>
          </cell>
          <cell r="AG34">
            <v>6</v>
          </cell>
          <cell r="AH34" t="str">
            <v>-</v>
          </cell>
          <cell r="AI34">
            <v>3</v>
          </cell>
          <cell r="AJ34" t="str">
            <v>-</v>
          </cell>
          <cell r="AK34">
            <v>2</v>
          </cell>
          <cell r="AL34" t="str">
            <v>○</v>
          </cell>
          <cell r="AM34">
            <v>5</v>
          </cell>
          <cell r="AN34" t="str">
            <v>○</v>
          </cell>
        </row>
        <row r="35">
          <cell r="A35" t="str">
            <v>수27</v>
          </cell>
          <cell r="B35" t="str">
            <v>-</v>
          </cell>
          <cell r="C35" t="str">
            <v>-</v>
          </cell>
          <cell r="D35" t="str">
            <v>-</v>
          </cell>
          <cell r="E35" t="str">
            <v>이6</v>
          </cell>
          <cell r="F35">
            <v>30</v>
          </cell>
          <cell r="G35" t="str">
            <v>월천리</v>
          </cell>
          <cell r="H35" t="str">
            <v>738</v>
          </cell>
          <cell r="I35" t="str">
            <v>답</v>
          </cell>
          <cell r="J35">
            <v>864</v>
          </cell>
          <cell r="K35">
            <v>293</v>
          </cell>
          <cell r="L35">
            <v>0</v>
          </cell>
          <cell r="M35">
            <v>0</v>
          </cell>
          <cell r="N35">
            <v>293</v>
          </cell>
          <cell r="O35">
            <v>165</v>
          </cell>
          <cell r="P35" t="str">
            <v>임은아</v>
          </cell>
          <cell r="Q35" t="str">
            <v>근저당권</v>
          </cell>
          <cell r="R35" t="str">
            <v>삼척읍 당저리 145-3</v>
          </cell>
          <cell r="S35" t="str">
            <v>삼척시농업협동조합</v>
          </cell>
          <cell r="T35">
            <v>9000</v>
          </cell>
          <cell r="W35">
            <v>292.8</v>
          </cell>
          <cell r="X35">
            <v>0</v>
          </cell>
          <cell r="AA35">
            <v>0</v>
          </cell>
          <cell r="AB35">
            <v>0</v>
          </cell>
          <cell r="AC35">
            <v>292.8</v>
          </cell>
          <cell r="AD35">
            <v>0</v>
          </cell>
          <cell r="AE35">
            <v>27</v>
          </cell>
          <cell r="AF35" t="str">
            <v>○</v>
          </cell>
          <cell r="AG35">
            <v>6</v>
          </cell>
          <cell r="AH35" t="str">
            <v>-</v>
          </cell>
          <cell r="AI35">
            <v>3</v>
          </cell>
          <cell r="AJ35" t="str">
            <v>-</v>
          </cell>
          <cell r="AK35">
            <v>2</v>
          </cell>
          <cell r="AL35" t="str">
            <v>-</v>
          </cell>
          <cell r="AM35">
            <v>6</v>
          </cell>
          <cell r="AN35" t="str">
            <v>○</v>
          </cell>
        </row>
        <row r="36">
          <cell r="A36" t="str">
            <v>수28</v>
          </cell>
          <cell r="B36" t="str">
            <v>-</v>
          </cell>
          <cell r="C36" t="str">
            <v>전4</v>
          </cell>
          <cell r="D36" t="str">
            <v>-</v>
          </cell>
          <cell r="E36" t="str">
            <v>이7</v>
          </cell>
          <cell r="F36">
            <v>31</v>
          </cell>
          <cell r="G36" t="str">
            <v>월천리</v>
          </cell>
          <cell r="H36" t="str">
            <v>739</v>
          </cell>
          <cell r="I36" t="str">
            <v>도</v>
          </cell>
          <cell r="J36">
            <v>238</v>
          </cell>
          <cell r="K36">
            <v>238</v>
          </cell>
          <cell r="L36">
            <v>0</v>
          </cell>
          <cell r="M36">
            <v>0</v>
          </cell>
          <cell r="N36">
            <v>238</v>
          </cell>
          <cell r="O36" t="str">
            <v>농림부</v>
          </cell>
          <cell r="P36" t="str">
            <v>국</v>
          </cell>
          <cell r="T36">
            <v>9000</v>
          </cell>
          <cell r="W36">
            <v>233.6</v>
          </cell>
          <cell r="X36" t="str">
            <v>공</v>
          </cell>
          <cell r="AA36">
            <v>0</v>
          </cell>
          <cell r="AB36">
            <v>0</v>
          </cell>
          <cell r="AC36">
            <v>233.6</v>
          </cell>
          <cell r="AD36" t="str">
            <v>공</v>
          </cell>
          <cell r="AE36">
            <v>28</v>
          </cell>
          <cell r="AF36" t="str">
            <v>○</v>
          </cell>
          <cell r="AG36">
            <v>6</v>
          </cell>
          <cell r="AH36" t="str">
            <v>-</v>
          </cell>
          <cell r="AI36">
            <v>4</v>
          </cell>
          <cell r="AJ36" t="str">
            <v>○</v>
          </cell>
          <cell r="AK36">
            <v>2</v>
          </cell>
          <cell r="AL36" t="str">
            <v>-</v>
          </cell>
          <cell r="AM36">
            <v>7</v>
          </cell>
          <cell r="AN36" t="str">
            <v>○</v>
          </cell>
        </row>
        <row r="37">
          <cell r="A37" t="str">
            <v>수29</v>
          </cell>
          <cell r="B37" t="str">
            <v>-</v>
          </cell>
          <cell r="C37" t="str">
            <v>-</v>
          </cell>
          <cell r="D37" t="str">
            <v>-</v>
          </cell>
          <cell r="E37" t="str">
            <v>이8</v>
          </cell>
          <cell r="F37">
            <v>32</v>
          </cell>
          <cell r="G37" t="str">
            <v>월천리</v>
          </cell>
          <cell r="H37" t="str">
            <v>759</v>
          </cell>
          <cell r="I37" t="str">
            <v>구</v>
          </cell>
          <cell r="J37">
            <v>5126</v>
          </cell>
          <cell r="K37">
            <v>232</v>
          </cell>
          <cell r="L37">
            <v>0</v>
          </cell>
          <cell r="M37">
            <v>0</v>
          </cell>
          <cell r="N37">
            <v>232</v>
          </cell>
          <cell r="O37" t="str">
            <v>농림부</v>
          </cell>
          <cell r="P37" t="str">
            <v>국</v>
          </cell>
          <cell r="T37">
            <v>9000</v>
          </cell>
          <cell r="W37">
            <v>232.1</v>
          </cell>
          <cell r="X37">
            <v>0</v>
          </cell>
          <cell r="AA37">
            <v>0</v>
          </cell>
          <cell r="AB37">
            <v>0</v>
          </cell>
          <cell r="AC37">
            <v>232.1</v>
          </cell>
          <cell r="AD37">
            <v>0</v>
          </cell>
          <cell r="AE37">
            <v>29</v>
          </cell>
          <cell r="AF37" t="str">
            <v>○</v>
          </cell>
          <cell r="AG37">
            <v>6</v>
          </cell>
          <cell r="AH37" t="str">
            <v>-</v>
          </cell>
          <cell r="AI37">
            <v>4</v>
          </cell>
          <cell r="AJ37" t="str">
            <v>-</v>
          </cell>
          <cell r="AK37">
            <v>2</v>
          </cell>
          <cell r="AL37" t="str">
            <v>-</v>
          </cell>
          <cell r="AM37">
            <v>8</v>
          </cell>
          <cell r="AN37" t="str">
            <v>○</v>
          </cell>
        </row>
        <row r="38">
          <cell r="J38">
            <v>948415</v>
          </cell>
          <cell r="K38">
            <v>43178</v>
          </cell>
          <cell r="L38">
            <v>3715</v>
          </cell>
          <cell r="M38">
            <v>4252</v>
          </cell>
          <cell r="N38">
            <v>2587</v>
          </cell>
          <cell r="AC38">
            <v>2581.7000000000003</v>
          </cell>
        </row>
        <row r="39">
          <cell r="W39">
            <v>43169.600000000006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활초리_토공"/>
      <sheetName val="활초리_터널"/>
      <sheetName val="안석동_터널"/>
      <sheetName val="신남동_터널"/>
      <sheetName val="신남동_토공"/>
      <sheetName val="남양동_터널"/>
      <sheetName val="남양동_토공"/>
      <sheetName val="원천동_터널"/>
      <sheetName val="원천동_토공"/>
      <sheetName val="송정리_토공"/>
      <sheetName val="시동_토공"/>
      <sheetName val="문호동_토공"/>
      <sheetName val="목차"/>
      <sheetName val="국,공유지집계표"/>
      <sheetName val="수용집계표"/>
      <sheetName val="구분지상권집계표"/>
      <sheetName val="토지세목조서"/>
      <sheetName val="토지세목조서(통합)"/>
      <sheetName val="신청지번"/>
    </sheetNames>
    <sheetDataSet>
      <sheetData sheetId="0">
        <row r="1">
          <cell r="A1" t="str">
            <v>활초토_</v>
          </cell>
        </row>
        <row r="2">
          <cell r="A2" t="str">
            <v>539-2</v>
          </cell>
          <cell r="B2" t="str">
            <v>답</v>
          </cell>
          <cell r="C2">
            <v>7.7</v>
          </cell>
        </row>
        <row r="3">
          <cell r="A3" t="str">
            <v>658</v>
          </cell>
          <cell r="B3" t="str">
            <v>도</v>
          </cell>
          <cell r="C3">
            <v>19</v>
          </cell>
        </row>
        <row r="4">
          <cell r="A4" t="str">
            <v>556</v>
          </cell>
          <cell r="B4" t="str">
            <v>답</v>
          </cell>
          <cell r="C4">
            <v>281.39999999999998</v>
          </cell>
        </row>
        <row r="5">
          <cell r="A5" t="str">
            <v>555</v>
          </cell>
          <cell r="B5" t="str">
            <v>전</v>
          </cell>
          <cell r="C5">
            <v>106.2</v>
          </cell>
        </row>
        <row r="6">
          <cell r="A6" t="str">
            <v>554</v>
          </cell>
          <cell r="B6" t="str">
            <v>답</v>
          </cell>
          <cell r="C6">
            <v>424.7</v>
          </cell>
        </row>
        <row r="7">
          <cell r="A7" t="str">
            <v>655</v>
          </cell>
          <cell r="B7" t="str">
            <v>천</v>
          </cell>
          <cell r="C7">
            <v>111.6</v>
          </cell>
        </row>
        <row r="8">
          <cell r="A8" t="str">
            <v>산114</v>
          </cell>
          <cell r="B8" t="str">
            <v>임</v>
          </cell>
          <cell r="C8">
            <v>34.700000000000003</v>
          </cell>
        </row>
        <row r="9">
          <cell r="A9" t="str">
            <v>547</v>
          </cell>
          <cell r="B9" t="str">
            <v>임</v>
          </cell>
          <cell r="C9">
            <v>43.4</v>
          </cell>
        </row>
        <row r="10">
          <cell r="A10" t="str">
            <v>553-3</v>
          </cell>
          <cell r="B10" t="str">
            <v>답</v>
          </cell>
          <cell r="C10">
            <v>8.8000000000000007</v>
          </cell>
        </row>
        <row r="11">
          <cell r="A11" t="str">
            <v>553-3</v>
          </cell>
          <cell r="B11" t="str">
            <v>답</v>
          </cell>
          <cell r="C11">
            <v>498.2</v>
          </cell>
        </row>
        <row r="12">
          <cell r="A12" t="str">
            <v>553-2</v>
          </cell>
          <cell r="B12" t="str">
            <v>답</v>
          </cell>
          <cell r="C12">
            <v>424.2</v>
          </cell>
        </row>
        <row r="13">
          <cell r="A13" t="str">
            <v>553-1</v>
          </cell>
          <cell r="B13" t="str">
            <v>답</v>
          </cell>
          <cell r="C13">
            <v>573.29999999999995</v>
          </cell>
        </row>
        <row r="14">
          <cell r="A14" t="str">
            <v>550</v>
          </cell>
          <cell r="B14" t="str">
            <v>답</v>
          </cell>
          <cell r="C14">
            <v>1685</v>
          </cell>
        </row>
        <row r="15">
          <cell r="A15" t="str">
            <v>655</v>
          </cell>
          <cell r="B15" t="str">
            <v>천</v>
          </cell>
          <cell r="C15">
            <v>168.7</v>
          </cell>
        </row>
        <row r="16">
          <cell r="A16" t="str">
            <v>549-3</v>
          </cell>
          <cell r="B16" t="str">
            <v>전</v>
          </cell>
          <cell r="C16">
            <v>5</v>
          </cell>
        </row>
        <row r="17">
          <cell r="A17" t="str">
            <v>549-1</v>
          </cell>
          <cell r="B17" t="str">
            <v>대</v>
          </cell>
          <cell r="C17">
            <v>38.5</v>
          </cell>
        </row>
        <row r="18">
          <cell r="A18" t="str">
            <v>653</v>
          </cell>
          <cell r="B18" t="str">
            <v>도</v>
          </cell>
          <cell r="C18">
            <v>0.5</v>
          </cell>
        </row>
        <row r="19">
          <cell r="A19" t="str">
            <v>579</v>
          </cell>
          <cell r="B19" t="str">
            <v>대</v>
          </cell>
          <cell r="C19">
            <v>10.7</v>
          </cell>
        </row>
        <row r="20">
          <cell r="A20" t="str">
            <v>656</v>
          </cell>
          <cell r="B20" t="str">
            <v>도</v>
          </cell>
          <cell r="C20">
            <v>63.8</v>
          </cell>
        </row>
        <row r="21">
          <cell r="A21" t="str">
            <v>656</v>
          </cell>
          <cell r="B21" t="str">
            <v>도</v>
          </cell>
          <cell r="C21">
            <v>78.5</v>
          </cell>
        </row>
        <row r="22">
          <cell r="A22" t="str">
            <v>577-1</v>
          </cell>
          <cell r="B22" t="str">
            <v>답</v>
          </cell>
          <cell r="C22">
            <v>636.6</v>
          </cell>
        </row>
        <row r="23">
          <cell r="A23" t="str">
            <v>578</v>
          </cell>
          <cell r="B23" t="str">
            <v>유</v>
          </cell>
          <cell r="C23">
            <v>114.1</v>
          </cell>
        </row>
        <row r="24">
          <cell r="A24" t="str">
            <v>655</v>
          </cell>
          <cell r="B24" t="str">
            <v>천</v>
          </cell>
          <cell r="C24">
            <v>8.9</v>
          </cell>
        </row>
        <row r="25">
          <cell r="A25" t="str">
            <v>산120</v>
          </cell>
          <cell r="B25" t="str">
            <v>임</v>
          </cell>
          <cell r="C25">
            <v>85.9</v>
          </cell>
        </row>
        <row r="26">
          <cell r="A26" t="str">
            <v>670-5</v>
          </cell>
          <cell r="B26" t="str">
            <v>임</v>
          </cell>
          <cell r="C26">
            <v>1944.6</v>
          </cell>
        </row>
        <row r="27">
          <cell r="A27" t="str">
            <v>670-1</v>
          </cell>
          <cell r="B27" t="str">
            <v>전</v>
          </cell>
          <cell r="C27">
            <v>171.4</v>
          </cell>
        </row>
        <row r="28">
          <cell r="A28" t="str">
            <v>670-8</v>
          </cell>
          <cell r="B28" t="str">
            <v>전</v>
          </cell>
          <cell r="C28">
            <v>80.2</v>
          </cell>
        </row>
        <row r="29">
          <cell r="A29" t="str">
            <v>670-10</v>
          </cell>
          <cell r="B29" t="str">
            <v>전</v>
          </cell>
          <cell r="C29">
            <v>492</v>
          </cell>
        </row>
        <row r="30">
          <cell r="A30" t="str">
            <v>670-13</v>
          </cell>
          <cell r="B30" t="str">
            <v>전</v>
          </cell>
          <cell r="C30">
            <v>4.3</v>
          </cell>
        </row>
        <row r="31">
          <cell r="A31" t="str">
            <v>670-12</v>
          </cell>
          <cell r="B31" t="str">
            <v>전</v>
          </cell>
          <cell r="C31">
            <v>248.9</v>
          </cell>
        </row>
        <row r="32">
          <cell r="A32" t="str">
            <v>산121</v>
          </cell>
          <cell r="B32" t="str">
            <v>임</v>
          </cell>
          <cell r="C32">
            <v>1176.9000000000001</v>
          </cell>
        </row>
        <row r="33">
          <cell r="A33" t="str">
            <v>산122-1</v>
          </cell>
          <cell r="B33" t="str">
            <v>임</v>
          </cell>
          <cell r="C33">
            <v>84</v>
          </cell>
        </row>
        <row r="34">
          <cell r="C34">
            <v>9631.6999999999989</v>
          </cell>
          <cell r="D34">
            <v>9631.6</v>
          </cell>
        </row>
      </sheetData>
      <sheetData sheetId="1">
        <row r="1">
          <cell r="A1" t="str">
            <v>활초터_</v>
          </cell>
        </row>
        <row r="2">
          <cell r="A2" t="str">
            <v>산121</v>
          </cell>
          <cell r="B2" t="str">
            <v>임</v>
          </cell>
          <cell r="C2">
            <v>157.80000000000001</v>
          </cell>
        </row>
        <row r="3">
          <cell r="A3" t="str">
            <v>산122-1</v>
          </cell>
          <cell r="B3" t="str">
            <v>임</v>
          </cell>
          <cell r="C3">
            <v>721.3</v>
          </cell>
        </row>
        <row r="4">
          <cell r="A4" t="str">
            <v>667</v>
          </cell>
          <cell r="B4" t="str">
            <v>전</v>
          </cell>
          <cell r="C4">
            <v>892.6</v>
          </cell>
        </row>
        <row r="5">
          <cell r="A5" t="str">
            <v>664</v>
          </cell>
          <cell r="B5" t="str">
            <v>도</v>
          </cell>
          <cell r="C5">
            <v>819.3</v>
          </cell>
        </row>
        <row r="6">
          <cell r="A6" t="str">
            <v>산121</v>
          </cell>
          <cell r="B6" t="str">
            <v>임</v>
          </cell>
          <cell r="C6">
            <v>41.3</v>
          </cell>
        </row>
        <row r="7">
          <cell r="A7" t="str">
            <v>산126-3</v>
          </cell>
          <cell r="B7" t="str">
            <v>임</v>
          </cell>
          <cell r="C7">
            <v>94.8</v>
          </cell>
        </row>
        <row r="8">
          <cell r="A8" t="str">
            <v>663</v>
          </cell>
          <cell r="B8" t="str">
            <v>전</v>
          </cell>
          <cell r="C8">
            <v>10.4</v>
          </cell>
        </row>
        <row r="9">
          <cell r="A9" t="str">
            <v>664</v>
          </cell>
          <cell r="B9" t="str">
            <v>도</v>
          </cell>
          <cell r="C9">
            <v>0.5</v>
          </cell>
        </row>
        <row r="10">
          <cell r="A10" t="str">
            <v>666</v>
          </cell>
          <cell r="B10" t="str">
            <v>구</v>
          </cell>
          <cell r="C10">
            <v>16.8</v>
          </cell>
        </row>
        <row r="11">
          <cell r="A11" t="str">
            <v>665</v>
          </cell>
          <cell r="B11" t="str">
            <v>전</v>
          </cell>
          <cell r="C11">
            <v>864.8</v>
          </cell>
        </row>
        <row r="12">
          <cell r="C12">
            <v>3619.6000000000004</v>
          </cell>
          <cell r="D12">
            <v>3619.1</v>
          </cell>
          <cell r="E12">
            <v>0.50000000000045475</v>
          </cell>
        </row>
      </sheetData>
      <sheetData sheetId="2">
        <row r="1">
          <cell r="A1" t="str">
            <v>안석</v>
          </cell>
        </row>
        <row r="2">
          <cell r="A2" t="str">
            <v>795</v>
          </cell>
          <cell r="B2" t="str">
            <v>전</v>
          </cell>
          <cell r="C2">
            <v>1193.3</v>
          </cell>
        </row>
        <row r="3">
          <cell r="A3" t="str">
            <v>794</v>
          </cell>
          <cell r="B3" t="str">
            <v>도</v>
          </cell>
          <cell r="C3">
            <v>27.8</v>
          </cell>
        </row>
        <row r="4">
          <cell r="A4" t="str">
            <v>산5</v>
          </cell>
          <cell r="B4" t="str">
            <v>임</v>
          </cell>
          <cell r="C4">
            <v>306.7</v>
          </cell>
        </row>
        <row r="5">
          <cell r="A5" t="str">
            <v>795-1</v>
          </cell>
          <cell r="B5" t="str">
            <v>전</v>
          </cell>
          <cell r="C5">
            <v>43.5</v>
          </cell>
        </row>
        <row r="6">
          <cell r="A6" t="str">
            <v>산5-1</v>
          </cell>
          <cell r="B6" t="str">
            <v>임</v>
          </cell>
          <cell r="C6">
            <v>142.9</v>
          </cell>
        </row>
        <row r="7">
          <cell r="A7" t="str">
            <v>798-2</v>
          </cell>
          <cell r="B7" t="str">
            <v>전</v>
          </cell>
          <cell r="C7">
            <v>23.3</v>
          </cell>
        </row>
        <row r="8">
          <cell r="A8" t="str">
            <v>산4-1</v>
          </cell>
          <cell r="B8" t="str">
            <v>임</v>
          </cell>
          <cell r="C8">
            <v>43.3</v>
          </cell>
        </row>
        <row r="9">
          <cell r="A9" t="str">
            <v>798-7</v>
          </cell>
          <cell r="B9" t="str">
            <v>전</v>
          </cell>
          <cell r="C9">
            <v>200.3</v>
          </cell>
        </row>
        <row r="10">
          <cell r="A10" t="str">
            <v>산4-1</v>
          </cell>
          <cell r="B10" t="str">
            <v>임</v>
          </cell>
          <cell r="C10">
            <v>588.9</v>
          </cell>
        </row>
        <row r="11">
          <cell r="A11" t="str">
            <v>225-2</v>
          </cell>
          <cell r="B11" t="str">
            <v>전</v>
          </cell>
          <cell r="C11">
            <v>76.3</v>
          </cell>
        </row>
        <row r="12">
          <cell r="A12" t="str">
            <v>225-3</v>
          </cell>
          <cell r="B12" t="str">
            <v>전</v>
          </cell>
          <cell r="C12">
            <v>1225</v>
          </cell>
        </row>
        <row r="13">
          <cell r="A13" t="str">
            <v>225-1</v>
          </cell>
          <cell r="B13" t="str">
            <v>대</v>
          </cell>
          <cell r="C13">
            <v>250</v>
          </cell>
        </row>
        <row r="14">
          <cell r="A14" t="str">
            <v>225-6</v>
          </cell>
          <cell r="B14" t="str">
            <v>전</v>
          </cell>
          <cell r="C14">
            <v>381.2</v>
          </cell>
        </row>
        <row r="15">
          <cell r="A15" t="str">
            <v>0-9924</v>
          </cell>
          <cell r="B15" t="str">
            <v>가</v>
          </cell>
          <cell r="C15">
            <v>35.9</v>
          </cell>
        </row>
        <row r="16">
          <cell r="A16" t="str">
            <v>225-7</v>
          </cell>
          <cell r="B16" t="str">
            <v>전</v>
          </cell>
          <cell r="C16">
            <v>83.1</v>
          </cell>
        </row>
        <row r="17">
          <cell r="A17" t="str">
            <v>225-5</v>
          </cell>
          <cell r="B17" t="str">
            <v>전</v>
          </cell>
          <cell r="C17">
            <v>119.3</v>
          </cell>
        </row>
        <row r="18">
          <cell r="A18" t="str">
            <v>232-7</v>
          </cell>
          <cell r="B18" t="str">
            <v>대</v>
          </cell>
          <cell r="C18">
            <v>147.6</v>
          </cell>
        </row>
        <row r="19">
          <cell r="A19" t="str">
            <v>232-10</v>
          </cell>
          <cell r="B19" t="str">
            <v>도</v>
          </cell>
          <cell r="C19">
            <v>66.400000000000006</v>
          </cell>
        </row>
        <row r="20">
          <cell r="A20" t="str">
            <v>232-11</v>
          </cell>
          <cell r="B20" t="str">
            <v>임</v>
          </cell>
          <cell r="C20">
            <v>333.3</v>
          </cell>
        </row>
        <row r="21">
          <cell r="C21">
            <v>5288.1</v>
          </cell>
          <cell r="D21">
            <v>5287.8</v>
          </cell>
          <cell r="E21">
            <v>0.3000000000001819</v>
          </cell>
        </row>
      </sheetData>
      <sheetData sheetId="3">
        <row r="1">
          <cell r="A1" t="str">
            <v>신남_터</v>
          </cell>
        </row>
        <row r="2">
          <cell r="A2" t="str">
            <v>산111</v>
          </cell>
          <cell r="B2" t="str">
            <v>임</v>
          </cell>
          <cell r="C2">
            <v>1960.9</v>
          </cell>
        </row>
        <row r="3">
          <cell r="A3" t="str">
            <v>산109-1</v>
          </cell>
          <cell r="B3" t="str">
            <v>임</v>
          </cell>
          <cell r="C3">
            <v>5538.8</v>
          </cell>
        </row>
        <row r="4">
          <cell r="A4" t="str">
            <v>산64-3</v>
          </cell>
          <cell r="B4" t="str">
            <v>임</v>
          </cell>
          <cell r="C4">
            <v>1914.3</v>
          </cell>
        </row>
        <row r="5">
          <cell r="A5" t="str">
            <v>산64-2</v>
          </cell>
          <cell r="B5" t="str">
            <v>임</v>
          </cell>
          <cell r="C5">
            <v>691.5</v>
          </cell>
        </row>
        <row r="6">
          <cell r="A6" t="str">
            <v>산64</v>
          </cell>
          <cell r="B6" t="str">
            <v>임</v>
          </cell>
          <cell r="C6">
            <v>323.5</v>
          </cell>
        </row>
        <row r="7">
          <cell r="A7" t="str">
            <v>산64-5</v>
          </cell>
          <cell r="B7" t="str">
            <v>임</v>
          </cell>
          <cell r="C7">
            <v>1297.3</v>
          </cell>
        </row>
        <row r="8">
          <cell r="A8" t="str">
            <v>산64-1</v>
          </cell>
          <cell r="B8" t="str">
            <v>임</v>
          </cell>
          <cell r="C8">
            <v>1946.8</v>
          </cell>
        </row>
        <row r="9">
          <cell r="C9">
            <v>13673.099999999999</v>
          </cell>
          <cell r="D9">
            <v>13673</v>
          </cell>
          <cell r="E9">
            <v>9.9999999998544808E-2</v>
          </cell>
        </row>
      </sheetData>
      <sheetData sheetId="4">
        <row r="1">
          <cell r="A1" t="str">
            <v>신남_토</v>
          </cell>
        </row>
        <row r="2">
          <cell r="A2" t="str">
            <v>산109-1</v>
          </cell>
          <cell r="B2" t="str">
            <v>임</v>
          </cell>
          <cell r="C2">
            <v>2094</v>
          </cell>
        </row>
        <row r="3">
          <cell r="A3" t="str">
            <v>산108-2</v>
          </cell>
          <cell r="B3" t="str">
            <v>임</v>
          </cell>
          <cell r="C3">
            <v>4155.7</v>
          </cell>
        </row>
        <row r="4">
          <cell r="A4" t="str">
            <v>산108-1</v>
          </cell>
          <cell r="B4" t="str">
            <v>임</v>
          </cell>
          <cell r="C4">
            <v>1334.6</v>
          </cell>
        </row>
        <row r="5">
          <cell r="A5" t="str">
            <v>1426</v>
          </cell>
          <cell r="B5" t="str">
            <v>천</v>
          </cell>
          <cell r="C5">
            <v>182</v>
          </cell>
        </row>
        <row r="6">
          <cell r="A6" t="str">
            <v>1426</v>
          </cell>
          <cell r="B6" t="str">
            <v>천</v>
          </cell>
          <cell r="C6">
            <v>45.4</v>
          </cell>
        </row>
        <row r="7">
          <cell r="A7" t="str">
            <v>1426</v>
          </cell>
          <cell r="B7" t="str">
            <v>천</v>
          </cell>
          <cell r="C7">
            <v>75</v>
          </cell>
        </row>
        <row r="8">
          <cell r="A8" t="str">
            <v>산108-1</v>
          </cell>
          <cell r="B8" t="str">
            <v>임</v>
          </cell>
          <cell r="C8">
            <v>8.1999999999999993</v>
          </cell>
        </row>
        <row r="9">
          <cell r="A9" t="str">
            <v>379</v>
          </cell>
          <cell r="B9" t="str">
            <v>답</v>
          </cell>
          <cell r="C9">
            <v>144.1</v>
          </cell>
        </row>
        <row r="10">
          <cell r="A10" t="str">
            <v>380</v>
          </cell>
          <cell r="B10" t="str">
            <v>양</v>
          </cell>
          <cell r="C10">
            <v>614.1</v>
          </cell>
        </row>
        <row r="11">
          <cell r="A11" t="str">
            <v>378</v>
          </cell>
          <cell r="B11" t="str">
            <v>답</v>
          </cell>
          <cell r="C11">
            <v>1335.4</v>
          </cell>
        </row>
        <row r="12">
          <cell r="A12" t="str">
            <v>380-1</v>
          </cell>
          <cell r="B12" t="str">
            <v>답</v>
          </cell>
          <cell r="C12">
            <v>1749.2</v>
          </cell>
        </row>
        <row r="13">
          <cell r="A13" t="str">
            <v>산99</v>
          </cell>
          <cell r="B13" t="str">
            <v>임</v>
          </cell>
          <cell r="C13">
            <v>2177.6999999999998</v>
          </cell>
        </row>
        <row r="14">
          <cell r="A14" t="str">
            <v>산100-4</v>
          </cell>
          <cell r="B14" t="str">
            <v>임</v>
          </cell>
          <cell r="C14">
            <v>1039.4000000000001</v>
          </cell>
        </row>
        <row r="15">
          <cell r="A15" t="str">
            <v>산100-3</v>
          </cell>
          <cell r="B15" t="str">
            <v>임</v>
          </cell>
          <cell r="C15">
            <v>45.2</v>
          </cell>
        </row>
        <row r="16">
          <cell r="A16" t="str">
            <v>산96-8</v>
          </cell>
          <cell r="B16" t="str">
            <v>임</v>
          </cell>
          <cell r="C16">
            <v>7010.7</v>
          </cell>
        </row>
        <row r="17">
          <cell r="A17" t="str">
            <v>219</v>
          </cell>
          <cell r="B17" t="str">
            <v>답</v>
          </cell>
          <cell r="C17">
            <v>325.10000000000002</v>
          </cell>
        </row>
        <row r="18">
          <cell r="A18" t="str">
            <v>223-2</v>
          </cell>
          <cell r="B18" t="str">
            <v>답</v>
          </cell>
          <cell r="C18">
            <v>391.2</v>
          </cell>
        </row>
        <row r="19">
          <cell r="A19" t="str">
            <v>223-1</v>
          </cell>
          <cell r="B19" t="str">
            <v>답</v>
          </cell>
          <cell r="C19">
            <v>11.2</v>
          </cell>
        </row>
        <row r="20">
          <cell r="A20" t="str">
            <v>224</v>
          </cell>
          <cell r="B20" t="str">
            <v>답</v>
          </cell>
          <cell r="C20">
            <v>764</v>
          </cell>
        </row>
        <row r="21">
          <cell r="A21" t="str">
            <v>225-2</v>
          </cell>
          <cell r="B21" t="str">
            <v>답</v>
          </cell>
          <cell r="C21">
            <v>50.4</v>
          </cell>
        </row>
        <row r="22">
          <cell r="A22" t="str">
            <v>225-1</v>
          </cell>
          <cell r="B22" t="str">
            <v>전</v>
          </cell>
          <cell r="C22">
            <v>384.1</v>
          </cell>
        </row>
        <row r="23">
          <cell r="A23" t="str">
            <v>1426</v>
          </cell>
          <cell r="B23" t="str">
            <v>천</v>
          </cell>
          <cell r="C23">
            <v>494.1</v>
          </cell>
        </row>
        <row r="24">
          <cell r="A24" t="str">
            <v>1426</v>
          </cell>
          <cell r="B24" t="str">
            <v>천</v>
          </cell>
          <cell r="C24">
            <v>268.39999999999998</v>
          </cell>
        </row>
        <row r="25">
          <cell r="A25" t="str">
            <v>163</v>
          </cell>
          <cell r="B25" t="str">
            <v>답</v>
          </cell>
          <cell r="C25">
            <v>923.5</v>
          </cell>
        </row>
        <row r="26">
          <cell r="A26" t="str">
            <v>164</v>
          </cell>
          <cell r="B26" t="str">
            <v>답</v>
          </cell>
          <cell r="C26">
            <v>58.3</v>
          </cell>
        </row>
        <row r="27">
          <cell r="A27" t="str">
            <v>1427</v>
          </cell>
          <cell r="B27" t="str">
            <v>도</v>
          </cell>
          <cell r="C27">
            <v>75.5</v>
          </cell>
        </row>
        <row r="28">
          <cell r="A28" t="str">
            <v>1443</v>
          </cell>
          <cell r="B28" t="str">
            <v>도</v>
          </cell>
          <cell r="C28">
            <v>61.7</v>
          </cell>
        </row>
        <row r="29">
          <cell r="A29" t="str">
            <v>161</v>
          </cell>
          <cell r="B29" t="str">
            <v>답</v>
          </cell>
          <cell r="C29">
            <v>42.2</v>
          </cell>
        </row>
        <row r="30">
          <cell r="A30" t="str">
            <v>162</v>
          </cell>
          <cell r="B30" t="str">
            <v>전</v>
          </cell>
          <cell r="C30">
            <v>1010.2</v>
          </cell>
        </row>
        <row r="31">
          <cell r="A31" t="str">
            <v>산85</v>
          </cell>
          <cell r="B31" t="str">
            <v>임</v>
          </cell>
          <cell r="C31">
            <v>2103.6999999999998</v>
          </cell>
        </row>
        <row r="32">
          <cell r="A32" t="str">
            <v>산86</v>
          </cell>
          <cell r="B32" t="str">
            <v>임</v>
          </cell>
          <cell r="C32">
            <v>1846.4</v>
          </cell>
        </row>
        <row r="33">
          <cell r="A33" t="str">
            <v>산84-1</v>
          </cell>
          <cell r="B33" t="str">
            <v>임</v>
          </cell>
          <cell r="C33">
            <v>3.1</v>
          </cell>
        </row>
        <row r="34">
          <cell r="A34" t="str">
            <v>산84-1</v>
          </cell>
          <cell r="B34" t="str">
            <v>임</v>
          </cell>
          <cell r="C34">
            <v>56.3</v>
          </cell>
        </row>
        <row r="35">
          <cell r="A35" t="str">
            <v>112-3</v>
          </cell>
          <cell r="B35" t="str">
            <v>전</v>
          </cell>
          <cell r="C35">
            <v>4646.1000000000004</v>
          </cell>
        </row>
        <row r="36">
          <cell r="A36" t="str">
            <v>111-1</v>
          </cell>
          <cell r="B36" t="str">
            <v>전</v>
          </cell>
          <cell r="C36">
            <v>5.9</v>
          </cell>
        </row>
        <row r="37">
          <cell r="A37" t="str">
            <v>111-1</v>
          </cell>
          <cell r="B37" t="str">
            <v>전</v>
          </cell>
          <cell r="C37">
            <v>0.5</v>
          </cell>
        </row>
        <row r="38">
          <cell r="A38" t="str">
            <v>1426</v>
          </cell>
          <cell r="B38" t="str">
            <v>천</v>
          </cell>
          <cell r="C38">
            <v>434.5</v>
          </cell>
        </row>
        <row r="39">
          <cell r="A39" t="str">
            <v>112-6</v>
          </cell>
          <cell r="B39" t="str">
            <v>대</v>
          </cell>
          <cell r="C39">
            <v>624</v>
          </cell>
        </row>
        <row r="40">
          <cell r="A40" t="str">
            <v>112-12</v>
          </cell>
          <cell r="B40" t="str">
            <v>전</v>
          </cell>
          <cell r="C40">
            <v>19.3</v>
          </cell>
        </row>
        <row r="41">
          <cell r="A41" t="str">
            <v>113-1</v>
          </cell>
          <cell r="B41" t="str">
            <v>임</v>
          </cell>
          <cell r="C41">
            <v>11.5</v>
          </cell>
        </row>
        <row r="42">
          <cell r="A42" t="str">
            <v>112-5</v>
          </cell>
          <cell r="B42" t="str">
            <v>대</v>
          </cell>
          <cell r="C42">
            <v>278.5</v>
          </cell>
          <cell r="D42" t="str">
            <v>공</v>
          </cell>
        </row>
        <row r="43">
          <cell r="A43" t="str">
            <v>112-1</v>
          </cell>
          <cell r="B43" t="str">
            <v>대</v>
          </cell>
          <cell r="C43">
            <v>102.4</v>
          </cell>
        </row>
        <row r="44">
          <cell r="A44" t="str">
            <v>112-10</v>
          </cell>
          <cell r="B44" t="str">
            <v>도</v>
          </cell>
          <cell r="C44">
            <v>0.8</v>
          </cell>
          <cell r="D44" t="str">
            <v>공</v>
          </cell>
        </row>
        <row r="45">
          <cell r="A45" t="str">
            <v>112-7</v>
          </cell>
          <cell r="B45" t="str">
            <v>도</v>
          </cell>
          <cell r="C45">
            <v>0.7</v>
          </cell>
        </row>
        <row r="46">
          <cell r="A46" t="str">
            <v>112-9</v>
          </cell>
          <cell r="B46" t="str">
            <v>도</v>
          </cell>
          <cell r="C46">
            <v>28.9</v>
          </cell>
        </row>
        <row r="47">
          <cell r="A47" t="str">
            <v>112-4</v>
          </cell>
          <cell r="B47" t="str">
            <v>전</v>
          </cell>
          <cell r="C47">
            <v>152.19999999999999</v>
          </cell>
        </row>
        <row r="48">
          <cell r="A48" t="str">
            <v>111</v>
          </cell>
          <cell r="B48" t="str">
            <v>천</v>
          </cell>
          <cell r="C48">
            <v>28.9</v>
          </cell>
        </row>
        <row r="49">
          <cell r="A49" t="str">
            <v>1439-2</v>
          </cell>
          <cell r="B49" t="str">
            <v>도</v>
          </cell>
          <cell r="C49">
            <v>42.7</v>
          </cell>
        </row>
        <row r="50">
          <cell r="A50" t="str">
            <v>1439-2</v>
          </cell>
          <cell r="B50" t="str">
            <v>도</v>
          </cell>
          <cell r="C50">
            <v>48.8</v>
          </cell>
        </row>
        <row r="51">
          <cell r="A51" t="str">
            <v>110-1</v>
          </cell>
          <cell r="B51" t="str">
            <v>도</v>
          </cell>
          <cell r="C51">
            <v>241.8</v>
          </cell>
        </row>
        <row r="52">
          <cell r="A52" t="str">
            <v>110</v>
          </cell>
          <cell r="B52" t="str">
            <v>답</v>
          </cell>
          <cell r="C52">
            <v>68.5</v>
          </cell>
        </row>
        <row r="53">
          <cell r="A53" t="str">
            <v>107</v>
          </cell>
          <cell r="B53" t="str">
            <v>답</v>
          </cell>
          <cell r="C53">
            <v>206</v>
          </cell>
        </row>
        <row r="54">
          <cell r="A54" t="str">
            <v>106</v>
          </cell>
          <cell r="B54" t="str">
            <v>잡</v>
          </cell>
          <cell r="C54">
            <v>3.6</v>
          </cell>
        </row>
        <row r="55">
          <cell r="A55" t="str">
            <v>89-1</v>
          </cell>
          <cell r="B55" t="str">
            <v>도</v>
          </cell>
          <cell r="C55">
            <v>0.9</v>
          </cell>
        </row>
        <row r="56">
          <cell r="A56" t="str">
            <v>89-3</v>
          </cell>
          <cell r="B56" t="str">
            <v>답</v>
          </cell>
          <cell r="C56">
            <v>62.4</v>
          </cell>
          <cell r="D56" t="str">
            <v>공</v>
          </cell>
        </row>
        <row r="57">
          <cell r="A57" t="str">
            <v>91-6</v>
          </cell>
          <cell r="B57" t="str">
            <v>전</v>
          </cell>
          <cell r="C57">
            <v>0.5</v>
          </cell>
        </row>
        <row r="58">
          <cell r="A58" t="str">
            <v>89-2</v>
          </cell>
          <cell r="B58" t="str">
            <v>답</v>
          </cell>
          <cell r="C58">
            <v>278.8</v>
          </cell>
        </row>
        <row r="59">
          <cell r="A59" t="str">
            <v>91-5</v>
          </cell>
          <cell r="B59" t="str">
            <v>전</v>
          </cell>
          <cell r="C59">
            <v>182.3</v>
          </cell>
        </row>
        <row r="60">
          <cell r="A60" t="str">
            <v>89</v>
          </cell>
          <cell r="B60" t="str">
            <v>장</v>
          </cell>
          <cell r="C60">
            <v>653.79999999999995</v>
          </cell>
        </row>
        <row r="61">
          <cell r="A61" t="str">
            <v>91-1</v>
          </cell>
          <cell r="B61" t="str">
            <v>대</v>
          </cell>
          <cell r="C61">
            <v>770.1</v>
          </cell>
        </row>
        <row r="62">
          <cell r="A62" t="str">
            <v>1426</v>
          </cell>
          <cell r="B62" t="str">
            <v>천</v>
          </cell>
          <cell r="C62">
            <v>1</v>
          </cell>
        </row>
        <row r="63">
          <cell r="A63" t="str">
            <v>91-4</v>
          </cell>
          <cell r="B63" t="str">
            <v>장</v>
          </cell>
          <cell r="C63">
            <v>743.4</v>
          </cell>
        </row>
        <row r="64">
          <cell r="A64" t="str">
            <v>92-1</v>
          </cell>
          <cell r="B64" t="str">
            <v>답</v>
          </cell>
          <cell r="C64">
            <v>31.4</v>
          </cell>
        </row>
        <row r="65">
          <cell r="A65" t="str">
            <v>92-2</v>
          </cell>
          <cell r="B65" t="str">
            <v>도</v>
          </cell>
          <cell r="C65">
            <v>1.3</v>
          </cell>
        </row>
        <row r="66">
          <cell r="A66" t="str">
            <v>92-2</v>
          </cell>
          <cell r="B66" t="str">
            <v>도</v>
          </cell>
          <cell r="C66">
            <v>11.2</v>
          </cell>
        </row>
        <row r="67">
          <cell r="A67" t="str">
            <v>91-3</v>
          </cell>
          <cell r="B67" t="str">
            <v>도</v>
          </cell>
          <cell r="C67">
            <v>13.2</v>
          </cell>
          <cell r="D67" t="str">
            <v>공</v>
          </cell>
        </row>
        <row r="68">
          <cell r="A68" t="str">
            <v>91-2</v>
          </cell>
          <cell r="B68" t="str">
            <v>도</v>
          </cell>
          <cell r="C68">
            <v>0.5</v>
          </cell>
        </row>
        <row r="69">
          <cell r="A69" t="str">
            <v>1439</v>
          </cell>
          <cell r="B69" t="str">
            <v>도</v>
          </cell>
          <cell r="C69">
            <v>45.5</v>
          </cell>
        </row>
        <row r="70">
          <cell r="A70" t="str">
            <v>66-2</v>
          </cell>
          <cell r="B70" t="str">
            <v>도</v>
          </cell>
          <cell r="C70">
            <v>18</v>
          </cell>
        </row>
        <row r="71">
          <cell r="A71" t="str">
            <v>65-2</v>
          </cell>
          <cell r="B71" t="str">
            <v>도</v>
          </cell>
          <cell r="C71">
            <v>25.2</v>
          </cell>
        </row>
        <row r="72">
          <cell r="A72" t="str">
            <v>66-1</v>
          </cell>
          <cell r="B72" t="str">
            <v>전</v>
          </cell>
          <cell r="C72">
            <v>356.8</v>
          </cell>
        </row>
        <row r="73">
          <cell r="A73" t="str">
            <v>65-3</v>
          </cell>
          <cell r="B73" t="str">
            <v>답</v>
          </cell>
          <cell r="C73">
            <v>961.8</v>
          </cell>
        </row>
        <row r="74">
          <cell r="A74" t="str">
            <v>56</v>
          </cell>
          <cell r="B74" t="str">
            <v>전</v>
          </cell>
          <cell r="C74">
            <v>39</v>
          </cell>
        </row>
        <row r="75">
          <cell r="A75" t="str">
            <v>52-1</v>
          </cell>
          <cell r="B75" t="str">
            <v>잡</v>
          </cell>
          <cell r="C75">
            <v>105.6</v>
          </cell>
        </row>
        <row r="76">
          <cell r="A76" t="str">
            <v>1426</v>
          </cell>
          <cell r="B76" t="str">
            <v>천</v>
          </cell>
          <cell r="C76">
            <v>1223.3</v>
          </cell>
        </row>
        <row r="77">
          <cell r="A77" t="str">
            <v>1426</v>
          </cell>
          <cell r="B77" t="str">
            <v>천</v>
          </cell>
          <cell r="C77">
            <v>0.6</v>
          </cell>
        </row>
        <row r="78">
          <cell r="A78" t="str">
            <v>1426</v>
          </cell>
          <cell r="B78" t="str">
            <v>천</v>
          </cell>
          <cell r="C78">
            <v>25.8</v>
          </cell>
        </row>
        <row r="79">
          <cell r="A79" t="str">
            <v>53-2</v>
          </cell>
          <cell r="B79" t="str">
            <v>전</v>
          </cell>
          <cell r="C79">
            <v>2425.6999999999998</v>
          </cell>
        </row>
        <row r="80">
          <cell r="A80" t="str">
            <v>53-1</v>
          </cell>
          <cell r="B80" t="str">
            <v>답</v>
          </cell>
          <cell r="C80">
            <v>2193.8000000000002</v>
          </cell>
        </row>
        <row r="81">
          <cell r="A81" t="str">
            <v>1426</v>
          </cell>
          <cell r="B81" t="str">
            <v>천</v>
          </cell>
          <cell r="C81">
            <v>2465.4</v>
          </cell>
        </row>
        <row r="82">
          <cell r="A82" t="str">
            <v>45-1</v>
          </cell>
          <cell r="B82" t="str">
            <v>답</v>
          </cell>
          <cell r="C82">
            <v>2.8</v>
          </cell>
        </row>
        <row r="83">
          <cell r="A83" t="str">
            <v>45-1</v>
          </cell>
          <cell r="B83" t="str">
            <v>답</v>
          </cell>
          <cell r="C83">
            <v>104.9</v>
          </cell>
        </row>
        <row r="84">
          <cell r="A84" t="str">
            <v>38-2</v>
          </cell>
          <cell r="B84" t="str">
            <v>목</v>
          </cell>
          <cell r="C84">
            <v>3072.6</v>
          </cell>
        </row>
        <row r="85">
          <cell r="A85" t="str">
            <v>0-9952</v>
          </cell>
          <cell r="B85" t="str">
            <v>가</v>
          </cell>
          <cell r="C85">
            <v>75</v>
          </cell>
        </row>
        <row r="86">
          <cell r="A86" t="str">
            <v>38-2</v>
          </cell>
          <cell r="B86" t="str">
            <v>목</v>
          </cell>
          <cell r="C86">
            <v>5.0999999999999996</v>
          </cell>
        </row>
        <row r="87">
          <cell r="A87" t="str">
            <v>38</v>
          </cell>
          <cell r="B87" t="str">
            <v>전</v>
          </cell>
          <cell r="C87">
            <v>142</v>
          </cell>
        </row>
        <row r="88">
          <cell r="A88" t="str">
            <v>38-4</v>
          </cell>
          <cell r="B88" t="str">
            <v>전</v>
          </cell>
          <cell r="C88">
            <v>928</v>
          </cell>
          <cell r="D88" t="str">
            <v>공</v>
          </cell>
        </row>
        <row r="89">
          <cell r="A89" t="str">
            <v>37-4</v>
          </cell>
          <cell r="B89" t="str">
            <v>답</v>
          </cell>
          <cell r="C89">
            <v>51.9</v>
          </cell>
        </row>
        <row r="90">
          <cell r="A90" t="str">
            <v>37-3</v>
          </cell>
          <cell r="B90" t="str">
            <v>답</v>
          </cell>
          <cell r="C90">
            <v>493.2</v>
          </cell>
        </row>
        <row r="91">
          <cell r="A91" t="str">
            <v>37-6</v>
          </cell>
          <cell r="B91" t="str">
            <v>전</v>
          </cell>
          <cell r="C91">
            <v>1010</v>
          </cell>
        </row>
        <row r="92">
          <cell r="A92" t="str">
            <v>37-5</v>
          </cell>
          <cell r="B92" t="str">
            <v>대</v>
          </cell>
          <cell r="C92">
            <v>72</v>
          </cell>
        </row>
        <row r="93">
          <cell r="A93" t="str">
            <v>37-2</v>
          </cell>
          <cell r="B93" t="str">
            <v>답</v>
          </cell>
          <cell r="C93">
            <v>687.7</v>
          </cell>
        </row>
        <row r="94">
          <cell r="A94" t="str">
            <v>39-2</v>
          </cell>
          <cell r="B94" t="str">
            <v>임</v>
          </cell>
          <cell r="C94">
            <v>1383.9</v>
          </cell>
        </row>
        <row r="95">
          <cell r="A95" t="str">
            <v>1562</v>
          </cell>
          <cell r="B95" t="str">
            <v>전</v>
          </cell>
          <cell r="C95">
            <v>487.6</v>
          </cell>
        </row>
        <row r="96">
          <cell r="A96" t="str">
            <v>1561</v>
          </cell>
          <cell r="B96" t="str">
            <v>전</v>
          </cell>
          <cell r="C96">
            <v>263.5</v>
          </cell>
          <cell r="D96" t="str">
            <v>공</v>
          </cell>
        </row>
        <row r="97">
          <cell r="A97" t="str">
            <v>37-1</v>
          </cell>
          <cell r="B97" t="str">
            <v>답</v>
          </cell>
          <cell r="C97">
            <v>1535.4</v>
          </cell>
        </row>
        <row r="98">
          <cell r="A98" t="str">
            <v>1560</v>
          </cell>
          <cell r="B98" t="str">
            <v>전</v>
          </cell>
          <cell r="C98">
            <v>594.6</v>
          </cell>
        </row>
        <row r="99">
          <cell r="A99" t="str">
            <v>1426</v>
          </cell>
          <cell r="B99" t="str">
            <v>천</v>
          </cell>
          <cell r="C99">
            <v>205.8</v>
          </cell>
        </row>
        <row r="100">
          <cell r="A100" t="str">
            <v>산234</v>
          </cell>
          <cell r="B100" t="str">
            <v>구</v>
          </cell>
          <cell r="C100">
            <v>32.799999999999997</v>
          </cell>
        </row>
        <row r="101">
          <cell r="A101" t="str">
            <v>산64-2</v>
          </cell>
          <cell r="B101" t="str">
            <v>임</v>
          </cell>
          <cell r="C101">
            <v>1105.2</v>
          </cell>
        </row>
        <row r="102">
          <cell r="A102" t="str">
            <v>산64-3</v>
          </cell>
          <cell r="B102" t="str">
            <v>임</v>
          </cell>
          <cell r="C102">
            <v>1598.7</v>
          </cell>
        </row>
        <row r="103">
          <cell r="A103" t="str">
            <v>산64</v>
          </cell>
          <cell r="B103" t="str">
            <v>임</v>
          </cell>
          <cell r="C103">
            <v>1.8</v>
          </cell>
        </row>
        <row r="104">
          <cell r="A104" t="str">
            <v>산64</v>
          </cell>
          <cell r="B104" t="str">
            <v>임</v>
          </cell>
          <cell r="C104">
            <v>1.1000000000000001</v>
          </cell>
        </row>
        <row r="105">
          <cell r="A105" t="str">
            <v>1437</v>
          </cell>
          <cell r="B105" t="str">
            <v>도</v>
          </cell>
          <cell r="C105">
            <v>28.8</v>
          </cell>
        </row>
        <row r="106">
          <cell r="C106">
            <v>64347.400000000023</v>
          </cell>
          <cell r="D106">
            <v>64340.7</v>
          </cell>
          <cell r="F106">
            <v>6.7000000000261934</v>
          </cell>
        </row>
      </sheetData>
      <sheetData sheetId="5">
        <row r="2">
          <cell r="A2" t="str">
            <v>산165</v>
          </cell>
          <cell r="B2" t="str">
            <v>임</v>
          </cell>
          <cell r="C2">
            <v>2591.5</v>
          </cell>
        </row>
        <row r="3">
          <cell r="A3" t="str">
            <v>산163</v>
          </cell>
          <cell r="B3" t="str">
            <v>임</v>
          </cell>
          <cell r="C3">
            <v>323.2</v>
          </cell>
        </row>
        <row r="4">
          <cell r="A4" t="str">
            <v>산305-1</v>
          </cell>
          <cell r="B4" t="str">
            <v>임</v>
          </cell>
          <cell r="C4">
            <v>114.7</v>
          </cell>
        </row>
        <row r="5">
          <cell r="A5" t="str">
            <v>산306-1</v>
          </cell>
          <cell r="B5" t="str">
            <v>임</v>
          </cell>
          <cell r="C5">
            <v>1532.8</v>
          </cell>
        </row>
        <row r="6">
          <cell r="A6" t="str">
            <v>261-18</v>
          </cell>
          <cell r="B6" t="str">
            <v>임</v>
          </cell>
          <cell r="C6">
            <v>5882.8</v>
          </cell>
        </row>
        <row r="7">
          <cell r="A7" t="str">
            <v>265-6</v>
          </cell>
          <cell r="B7" t="str">
            <v>임</v>
          </cell>
          <cell r="C7">
            <v>2459.1</v>
          </cell>
        </row>
        <row r="8">
          <cell r="A8" t="str">
            <v>266-4</v>
          </cell>
          <cell r="B8" t="str">
            <v>임</v>
          </cell>
          <cell r="C8">
            <v>344.7</v>
          </cell>
        </row>
        <row r="9">
          <cell r="A9" t="str">
            <v>266-1</v>
          </cell>
          <cell r="B9" t="str">
            <v>임</v>
          </cell>
          <cell r="C9">
            <v>1769.1</v>
          </cell>
        </row>
        <row r="10">
          <cell r="A10" t="str">
            <v>266-4</v>
          </cell>
          <cell r="B10" t="str">
            <v>임</v>
          </cell>
          <cell r="C10">
            <v>76.2</v>
          </cell>
        </row>
        <row r="11">
          <cell r="A11" t="str">
            <v>266-3</v>
          </cell>
          <cell r="B11" t="str">
            <v>임</v>
          </cell>
          <cell r="C11">
            <v>478.5</v>
          </cell>
        </row>
        <row r="12">
          <cell r="A12" t="str">
            <v>266-2</v>
          </cell>
          <cell r="B12" t="str">
            <v>임</v>
          </cell>
          <cell r="C12">
            <v>1106.9000000000001</v>
          </cell>
        </row>
        <row r="13">
          <cell r="C13">
            <v>16679.500000000004</v>
          </cell>
          <cell r="D13">
            <v>16679.5</v>
          </cell>
          <cell r="E13">
            <v>0</v>
          </cell>
        </row>
      </sheetData>
      <sheetData sheetId="6">
        <row r="1">
          <cell r="A1" t="str">
            <v>남양토_</v>
          </cell>
        </row>
        <row r="2">
          <cell r="A2" t="str">
            <v>산165</v>
          </cell>
          <cell r="B2" t="str">
            <v>임</v>
          </cell>
          <cell r="C2">
            <v>106.8</v>
          </cell>
        </row>
        <row r="3">
          <cell r="A3" t="str">
            <v>산165</v>
          </cell>
          <cell r="B3" t="str">
            <v>임</v>
          </cell>
          <cell r="C3">
            <v>18.899999999999999</v>
          </cell>
        </row>
        <row r="4">
          <cell r="A4" t="str">
            <v>산163</v>
          </cell>
          <cell r="B4" t="str">
            <v>임</v>
          </cell>
          <cell r="C4">
            <v>4146</v>
          </cell>
        </row>
        <row r="5">
          <cell r="A5" t="str">
            <v>1898</v>
          </cell>
          <cell r="B5" t="str">
            <v>도</v>
          </cell>
          <cell r="C5">
            <v>158.4</v>
          </cell>
        </row>
        <row r="6">
          <cell r="A6" t="str">
            <v>780-1</v>
          </cell>
          <cell r="B6" t="str">
            <v>천</v>
          </cell>
          <cell r="C6">
            <v>70.599999999999994</v>
          </cell>
        </row>
        <row r="7">
          <cell r="A7" t="str">
            <v>1865</v>
          </cell>
          <cell r="B7" t="str">
            <v>천</v>
          </cell>
          <cell r="C7">
            <v>0.5</v>
          </cell>
        </row>
        <row r="8">
          <cell r="A8" t="str">
            <v>778-1</v>
          </cell>
          <cell r="B8" t="str">
            <v>대</v>
          </cell>
          <cell r="C8">
            <v>393.5</v>
          </cell>
        </row>
        <row r="9">
          <cell r="A9" t="str">
            <v>777-8</v>
          </cell>
          <cell r="B9" t="str">
            <v>임</v>
          </cell>
          <cell r="C9">
            <v>35.200000000000003</v>
          </cell>
        </row>
        <row r="10">
          <cell r="A10" t="str">
            <v>778-2</v>
          </cell>
          <cell r="B10" t="str">
            <v>잡</v>
          </cell>
          <cell r="C10">
            <v>962.4</v>
          </cell>
        </row>
        <row r="11">
          <cell r="A11" t="str">
            <v>778</v>
          </cell>
          <cell r="B11" t="str">
            <v>전</v>
          </cell>
          <cell r="C11">
            <v>881.1</v>
          </cell>
        </row>
        <row r="12">
          <cell r="A12" t="str">
            <v>1898</v>
          </cell>
          <cell r="B12" t="str">
            <v>도</v>
          </cell>
          <cell r="C12">
            <v>94.4</v>
          </cell>
        </row>
        <row r="13">
          <cell r="A13" t="str">
            <v>780</v>
          </cell>
          <cell r="B13" t="str">
            <v>전</v>
          </cell>
          <cell r="C13">
            <v>371.5</v>
          </cell>
        </row>
        <row r="14">
          <cell r="A14" t="str">
            <v>779</v>
          </cell>
          <cell r="B14" t="str">
            <v>답</v>
          </cell>
          <cell r="C14">
            <v>490.4</v>
          </cell>
        </row>
        <row r="15">
          <cell r="A15" t="str">
            <v>1865</v>
          </cell>
          <cell r="B15" t="str">
            <v>천</v>
          </cell>
          <cell r="C15">
            <v>909.3</v>
          </cell>
        </row>
        <row r="16">
          <cell r="A16" t="str">
            <v>1897</v>
          </cell>
          <cell r="B16" t="str">
            <v>도</v>
          </cell>
          <cell r="C16">
            <v>1008.4</v>
          </cell>
          <cell r="D16" t="str">
            <v>공</v>
          </cell>
        </row>
        <row r="17">
          <cell r="A17" t="str">
            <v>776</v>
          </cell>
          <cell r="B17" t="str">
            <v>전</v>
          </cell>
          <cell r="C17">
            <v>3816.3</v>
          </cell>
        </row>
        <row r="18">
          <cell r="A18" t="str">
            <v>1865</v>
          </cell>
          <cell r="B18" t="str">
            <v>천</v>
          </cell>
          <cell r="C18">
            <v>118</v>
          </cell>
        </row>
        <row r="19">
          <cell r="A19" t="str">
            <v>772</v>
          </cell>
          <cell r="B19" t="str">
            <v>전</v>
          </cell>
          <cell r="C19">
            <v>315.10000000000002</v>
          </cell>
        </row>
        <row r="20">
          <cell r="A20" t="str">
            <v>776-1</v>
          </cell>
          <cell r="B20" t="str">
            <v>전</v>
          </cell>
          <cell r="C20">
            <v>577.70000000000005</v>
          </cell>
        </row>
        <row r="21">
          <cell r="A21" t="str">
            <v>774</v>
          </cell>
          <cell r="B21" t="str">
            <v>목</v>
          </cell>
          <cell r="C21">
            <v>1928.2</v>
          </cell>
          <cell r="D21" t="str">
            <v>공</v>
          </cell>
        </row>
        <row r="22">
          <cell r="A22" t="str">
            <v>771-1</v>
          </cell>
          <cell r="B22" t="str">
            <v>전</v>
          </cell>
          <cell r="C22">
            <v>266.10000000000002</v>
          </cell>
        </row>
        <row r="23">
          <cell r="A23" t="str">
            <v>771</v>
          </cell>
          <cell r="B23" t="str">
            <v>대</v>
          </cell>
          <cell r="C23">
            <v>13.1</v>
          </cell>
        </row>
        <row r="24">
          <cell r="A24" t="str">
            <v>771</v>
          </cell>
          <cell r="B24" t="str">
            <v>대</v>
          </cell>
          <cell r="C24">
            <v>1.3</v>
          </cell>
        </row>
        <row r="25">
          <cell r="A25" t="str">
            <v>산155</v>
          </cell>
          <cell r="B25" t="str">
            <v>임</v>
          </cell>
          <cell r="C25">
            <v>2447.6999999999998</v>
          </cell>
        </row>
        <row r="26">
          <cell r="A26" t="str">
            <v>775</v>
          </cell>
          <cell r="B26" t="str">
            <v>전</v>
          </cell>
          <cell r="C26">
            <v>195.8</v>
          </cell>
        </row>
        <row r="27">
          <cell r="A27" t="str">
            <v>775</v>
          </cell>
          <cell r="B27" t="str">
            <v>전</v>
          </cell>
          <cell r="C27">
            <v>1.2</v>
          </cell>
        </row>
        <row r="28">
          <cell r="A28" t="str">
            <v>산154</v>
          </cell>
          <cell r="B28" t="str">
            <v>임</v>
          </cell>
          <cell r="C28">
            <v>4020.6</v>
          </cell>
        </row>
        <row r="29">
          <cell r="A29" t="str">
            <v>1865</v>
          </cell>
          <cell r="B29" t="str">
            <v>천</v>
          </cell>
          <cell r="C29">
            <v>547.1</v>
          </cell>
        </row>
        <row r="30">
          <cell r="A30" t="str">
            <v>760-10</v>
          </cell>
          <cell r="B30" t="str">
            <v>전</v>
          </cell>
          <cell r="C30">
            <v>37.799999999999997</v>
          </cell>
        </row>
        <row r="31">
          <cell r="A31" t="str">
            <v>산154-1</v>
          </cell>
          <cell r="B31" t="str">
            <v>임</v>
          </cell>
          <cell r="C31">
            <v>2465.5</v>
          </cell>
        </row>
        <row r="32">
          <cell r="A32" t="str">
            <v>759</v>
          </cell>
          <cell r="B32" t="str">
            <v>대</v>
          </cell>
          <cell r="C32">
            <v>256.39999999999998</v>
          </cell>
        </row>
        <row r="33">
          <cell r="A33" t="str">
            <v>758</v>
          </cell>
          <cell r="B33" t="str">
            <v>전</v>
          </cell>
          <cell r="C33">
            <v>151.6</v>
          </cell>
        </row>
        <row r="34">
          <cell r="A34" t="str">
            <v>1899</v>
          </cell>
          <cell r="B34" t="str">
            <v>도</v>
          </cell>
          <cell r="C34">
            <v>56.5</v>
          </cell>
        </row>
        <row r="35">
          <cell r="A35" t="str">
            <v>742-6</v>
          </cell>
          <cell r="B35" t="str">
            <v>임</v>
          </cell>
          <cell r="C35">
            <v>580.5</v>
          </cell>
          <cell r="D35" t="str">
            <v>공</v>
          </cell>
        </row>
        <row r="36">
          <cell r="A36" t="str">
            <v>742-8</v>
          </cell>
          <cell r="B36" t="str">
            <v>임</v>
          </cell>
          <cell r="C36">
            <v>445</v>
          </cell>
        </row>
        <row r="37">
          <cell r="A37" t="str">
            <v>742-2</v>
          </cell>
          <cell r="B37" t="str">
            <v>대</v>
          </cell>
          <cell r="C37">
            <v>103.4</v>
          </cell>
        </row>
        <row r="38">
          <cell r="A38" t="str">
            <v>742-9</v>
          </cell>
          <cell r="B38" t="str">
            <v>임</v>
          </cell>
          <cell r="C38">
            <v>2666.4</v>
          </cell>
        </row>
        <row r="39">
          <cell r="A39" t="str">
            <v>742-1</v>
          </cell>
          <cell r="B39" t="str">
            <v>임</v>
          </cell>
          <cell r="C39">
            <v>2629</v>
          </cell>
        </row>
        <row r="40">
          <cell r="A40" t="str">
            <v>699-28</v>
          </cell>
          <cell r="B40" t="str">
            <v>임</v>
          </cell>
          <cell r="C40">
            <v>64.7</v>
          </cell>
        </row>
        <row r="41">
          <cell r="A41" t="str">
            <v>699-27</v>
          </cell>
          <cell r="B41" t="str">
            <v>임</v>
          </cell>
          <cell r="C41">
            <v>29.2</v>
          </cell>
        </row>
        <row r="42">
          <cell r="A42" t="str">
            <v>740-3</v>
          </cell>
          <cell r="B42" t="str">
            <v>임</v>
          </cell>
          <cell r="C42">
            <v>5218.5</v>
          </cell>
        </row>
        <row r="43">
          <cell r="A43" t="str">
            <v>산151-3</v>
          </cell>
          <cell r="B43" t="str">
            <v>임</v>
          </cell>
          <cell r="C43">
            <v>181.8</v>
          </cell>
        </row>
        <row r="44">
          <cell r="A44" t="str">
            <v>740-1</v>
          </cell>
          <cell r="B44" t="str">
            <v>대</v>
          </cell>
          <cell r="C44">
            <v>50.6</v>
          </cell>
        </row>
        <row r="45">
          <cell r="A45" t="str">
            <v>산151-2</v>
          </cell>
          <cell r="B45" t="str">
            <v>임</v>
          </cell>
          <cell r="C45">
            <v>1751.8</v>
          </cell>
        </row>
        <row r="46">
          <cell r="A46" t="str">
            <v>716</v>
          </cell>
          <cell r="B46" t="str">
            <v>전</v>
          </cell>
          <cell r="C46">
            <v>1562</v>
          </cell>
        </row>
        <row r="47">
          <cell r="A47" t="str">
            <v>1899</v>
          </cell>
          <cell r="B47" t="str">
            <v>도</v>
          </cell>
          <cell r="C47">
            <v>35.4</v>
          </cell>
        </row>
        <row r="48">
          <cell r="A48" t="str">
            <v>717</v>
          </cell>
          <cell r="B48" t="str">
            <v>답</v>
          </cell>
          <cell r="C48">
            <v>284.2</v>
          </cell>
        </row>
        <row r="49">
          <cell r="A49" t="str">
            <v>1865-11</v>
          </cell>
          <cell r="B49" t="str">
            <v>천</v>
          </cell>
          <cell r="C49">
            <v>102.4</v>
          </cell>
        </row>
        <row r="50">
          <cell r="A50" t="str">
            <v>1865-23</v>
          </cell>
          <cell r="B50" t="str">
            <v>천</v>
          </cell>
          <cell r="C50">
            <v>51.5</v>
          </cell>
        </row>
        <row r="51">
          <cell r="A51" t="str">
            <v>1865</v>
          </cell>
          <cell r="B51" t="str">
            <v>천</v>
          </cell>
          <cell r="C51">
            <v>269.8</v>
          </cell>
        </row>
        <row r="52">
          <cell r="A52" t="str">
            <v>1868</v>
          </cell>
          <cell r="B52" t="str">
            <v>도</v>
          </cell>
          <cell r="C52">
            <v>37.700000000000003</v>
          </cell>
        </row>
        <row r="53">
          <cell r="A53" t="str">
            <v>1868</v>
          </cell>
          <cell r="B53" t="str">
            <v>도</v>
          </cell>
          <cell r="C53">
            <v>34.9</v>
          </cell>
        </row>
        <row r="54">
          <cell r="A54" t="str">
            <v>479-2</v>
          </cell>
          <cell r="B54" t="str">
            <v>천</v>
          </cell>
          <cell r="C54">
            <v>504.3</v>
          </cell>
        </row>
        <row r="55">
          <cell r="A55" t="str">
            <v>479-1</v>
          </cell>
          <cell r="B55" t="str">
            <v>전</v>
          </cell>
          <cell r="C55">
            <v>35.799999999999997</v>
          </cell>
        </row>
        <row r="56">
          <cell r="A56" t="str">
            <v>480-3</v>
          </cell>
          <cell r="B56" t="str">
            <v>대</v>
          </cell>
          <cell r="C56">
            <v>794.1</v>
          </cell>
        </row>
        <row r="57">
          <cell r="A57" t="str">
            <v>472-5</v>
          </cell>
          <cell r="B57" t="str">
            <v>전</v>
          </cell>
          <cell r="C57">
            <v>64.099999999999994</v>
          </cell>
        </row>
        <row r="58">
          <cell r="A58" t="str">
            <v>472-9</v>
          </cell>
          <cell r="B58" t="str">
            <v>도</v>
          </cell>
          <cell r="C58">
            <v>5.5</v>
          </cell>
        </row>
        <row r="59">
          <cell r="A59" t="str">
            <v>459-5</v>
          </cell>
          <cell r="B59" t="str">
            <v>도</v>
          </cell>
          <cell r="C59">
            <v>19.7</v>
          </cell>
        </row>
        <row r="60">
          <cell r="A60" t="str">
            <v>459-2</v>
          </cell>
          <cell r="B60" t="str">
            <v>전</v>
          </cell>
          <cell r="C60">
            <v>3.5</v>
          </cell>
          <cell r="D60" t="str">
            <v>공</v>
          </cell>
        </row>
        <row r="61">
          <cell r="A61" t="str">
            <v>472-3</v>
          </cell>
          <cell r="B61" t="str">
            <v>대</v>
          </cell>
          <cell r="C61">
            <v>45.6</v>
          </cell>
        </row>
        <row r="62">
          <cell r="A62" t="str">
            <v>472-8</v>
          </cell>
          <cell r="B62" t="str">
            <v>도</v>
          </cell>
          <cell r="C62">
            <v>3.6</v>
          </cell>
        </row>
        <row r="63">
          <cell r="A63" t="str">
            <v>1868</v>
          </cell>
          <cell r="B63" t="str">
            <v>도</v>
          </cell>
          <cell r="C63">
            <v>370.5</v>
          </cell>
        </row>
        <row r="64">
          <cell r="A64" t="str">
            <v>459-4</v>
          </cell>
          <cell r="B64" t="str">
            <v>도</v>
          </cell>
          <cell r="C64">
            <v>13.4</v>
          </cell>
        </row>
        <row r="65">
          <cell r="A65" t="str">
            <v>490-4</v>
          </cell>
          <cell r="B65" t="str">
            <v>대</v>
          </cell>
          <cell r="C65">
            <v>156.5</v>
          </cell>
        </row>
        <row r="66">
          <cell r="A66" t="str">
            <v>490-1</v>
          </cell>
          <cell r="B66" t="str">
            <v>대</v>
          </cell>
          <cell r="C66">
            <v>497.9</v>
          </cell>
        </row>
        <row r="67">
          <cell r="A67" t="str">
            <v>490-7</v>
          </cell>
          <cell r="B67" t="str">
            <v>답</v>
          </cell>
          <cell r="C67">
            <v>270.89999999999998</v>
          </cell>
        </row>
        <row r="68">
          <cell r="A68" t="str">
            <v>489</v>
          </cell>
          <cell r="B68" t="str">
            <v>답</v>
          </cell>
          <cell r="C68">
            <v>860.7</v>
          </cell>
        </row>
        <row r="69">
          <cell r="A69" t="str">
            <v>494</v>
          </cell>
          <cell r="B69" t="str">
            <v>답</v>
          </cell>
          <cell r="C69">
            <v>193.7</v>
          </cell>
        </row>
        <row r="70">
          <cell r="A70" t="str">
            <v>1865</v>
          </cell>
          <cell r="B70" t="str">
            <v>천</v>
          </cell>
          <cell r="C70">
            <v>158.4</v>
          </cell>
        </row>
        <row r="71">
          <cell r="A71" t="str">
            <v>495-6</v>
          </cell>
          <cell r="B71" t="str">
            <v>답</v>
          </cell>
          <cell r="C71">
            <v>596.79999999999995</v>
          </cell>
        </row>
        <row r="72">
          <cell r="A72" t="str">
            <v>496</v>
          </cell>
          <cell r="B72" t="str">
            <v>답</v>
          </cell>
          <cell r="C72">
            <v>71.099999999999994</v>
          </cell>
        </row>
        <row r="73">
          <cell r="A73" t="str">
            <v>495-5</v>
          </cell>
          <cell r="B73" t="str">
            <v>답</v>
          </cell>
          <cell r="C73">
            <v>750.8</v>
          </cell>
        </row>
        <row r="74">
          <cell r="A74" t="str">
            <v>498-4</v>
          </cell>
          <cell r="B74" t="str">
            <v>답</v>
          </cell>
          <cell r="C74">
            <v>936.9</v>
          </cell>
        </row>
        <row r="75">
          <cell r="A75" t="str">
            <v>498-3</v>
          </cell>
          <cell r="B75" t="str">
            <v>답</v>
          </cell>
          <cell r="C75">
            <v>62.9</v>
          </cell>
        </row>
        <row r="76">
          <cell r="A76" t="str">
            <v>498-6</v>
          </cell>
          <cell r="B76" t="str">
            <v>답</v>
          </cell>
          <cell r="C76">
            <v>18.399999999999999</v>
          </cell>
          <cell r="D76" t="str">
            <v>공</v>
          </cell>
        </row>
        <row r="77">
          <cell r="A77" t="str">
            <v>498-5</v>
          </cell>
          <cell r="B77" t="str">
            <v>답</v>
          </cell>
          <cell r="C77">
            <v>78.900000000000006</v>
          </cell>
        </row>
        <row r="78">
          <cell r="A78" t="str">
            <v>1865</v>
          </cell>
          <cell r="B78" t="str">
            <v>천</v>
          </cell>
          <cell r="C78">
            <v>272.2</v>
          </cell>
        </row>
        <row r="79">
          <cell r="A79" t="str">
            <v>1902</v>
          </cell>
          <cell r="B79" t="str">
            <v>도</v>
          </cell>
          <cell r="C79">
            <v>155.6</v>
          </cell>
        </row>
        <row r="80">
          <cell r="A80" t="str">
            <v>191-1</v>
          </cell>
          <cell r="B80" t="str">
            <v>답</v>
          </cell>
          <cell r="C80">
            <v>673.6</v>
          </cell>
        </row>
        <row r="81">
          <cell r="A81" t="str">
            <v>191</v>
          </cell>
          <cell r="B81" t="str">
            <v>답</v>
          </cell>
          <cell r="C81">
            <v>844.1</v>
          </cell>
        </row>
        <row r="82">
          <cell r="A82" t="str">
            <v>191-1</v>
          </cell>
          <cell r="B82" t="str">
            <v>답</v>
          </cell>
          <cell r="C82">
            <v>39.4</v>
          </cell>
        </row>
        <row r="83">
          <cell r="A83" t="str">
            <v>1902</v>
          </cell>
          <cell r="B83" t="str">
            <v>도</v>
          </cell>
          <cell r="C83">
            <v>26.4</v>
          </cell>
        </row>
        <row r="84">
          <cell r="A84" t="str">
            <v>1865</v>
          </cell>
          <cell r="B84" t="str">
            <v>천</v>
          </cell>
          <cell r="C84">
            <v>32.4</v>
          </cell>
        </row>
        <row r="85">
          <cell r="A85" t="str">
            <v>190</v>
          </cell>
          <cell r="B85" t="str">
            <v>전</v>
          </cell>
          <cell r="C85">
            <v>396.9</v>
          </cell>
        </row>
        <row r="86">
          <cell r="A86" t="str">
            <v>1902</v>
          </cell>
          <cell r="B86" t="str">
            <v>도</v>
          </cell>
          <cell r="C86">
            <v>74.900000000000006</v>
          </cell>
        </row>
        <row r="87">
          <cell r="A87" t="str">
            <v>189-1</v>
          </cell>
          <cell r="B87" t="str">
            <v>전</v>
          </cell>
          <cell r="C87">
            <v>2657.7</v>
          </cell>
        </row>
        <row r="88">
          <cell r="A88" t="str">
            <v>산305-1</v>
          </cell>
          <cell r="B88" t="str">
            <v>임</v>
          </cell>
          <cell r="C88">
            <v>3307.1</v>
          </cell>
        </row>
        <row r="89">
          <cell r="A89" t="str">
            <v>188</v>
          </cell>
          <cell r="B89" t="str">
            <v>전</v>
          </cell>
          <cell r="C89">
            <v>985.8</v>
          </cell>
        </row>
        <row r="90">
          <cell r="A90" t="str">
            <v>산306-1</v>
          </cell>
          <cell r="B90" t="str">
            <v>임</v>
          </cell>
          <cell r="C90">
            <v>14.3</v>
          </cell>
        </row>
        <row r="91">
          <cell r="A91" t="str">
            <v>497</v>
          </cell>
          <cell r="B91" t="str">
            <v>답</v>
          </cell>
          <cell r="C91">
            <v>4.4000000000000004</v>
          </cell>
        </row>
        <row r="92">
          <cell r="A92" t="str">
            <v>산165</v>
          </cell>
          <cell r="B92" t="str">
            <v>임</v>
          </cell>
          <cell r="C92">
            <v>64.5</v>
          </cell>
        </row>
        <row r="93">
          <cell r="A93" t="str">
            <v>산167</v>
          </cell>
          <cell r="B93" t="str">
            <v>임</v>
          </cell>
          <cell r="C93">
            <v>645</v>
          </cell>
        </row>
        <row r="94">
          <cell r="A94">
            <v>773</v>
          </cell>
          <cell r="B94" t="str">
            <v>전</v>
          </cell>
          <cell r="C94">
            <v>358.2</v>
          </cell>
        </row>
        <row r="95">
          <cell r="A95">
            <v>769</v>
          </cell>
          <cell r="B95" t="str">
            <v>답</v>
          </cell>
          <cell r="C95">
            <v>421.8</v>
          </cell>
        </row>
        <row r="96">
          <cell r="C96">
            <v>60450.500000000007</v>
          </cell>
          <cell r="D96">
            <v>60450</v>
          </cell>
          <cell r="E96">
            <v>0.50000000000727596</v>
          </cell>
        </row>
      </sheetData>
      <sheetData sheetId="7">
        <row r="1">
          <cell r="A1" t="str">
            <v>원천터_</v>
          </cell>
        </row>
        <row r="2">
          <cell r="A2" t="str">
            <v>708-8</v>
          </cell>
          <cell r="B2" t="str">
            <v>임</v>
          </cell>
          <cell r="C2">
            <v>59.8</v>
          </cell>
        </row>
        <row r="3">
          <cell r="A3" t="str">
            <v>산143</v>
          </cell>
          <cell r="B3" t="str">
            <v>임</v>
          </cell>
          <cell r="C3">
            <v>4369.5</v>
          </cell>
        </row>
        <row r="4">
          <cell r="C4">
            <v>4429.3</v>
          </cell>
          <cell r="D4">
            <v>4429.3999999999996</v>
          </cell>
          <cell r="E4">
            <v>-9.9999999999454303E-2</v>
          </cell>
        </row>
      </sheetData>
      <sheetData sheetId="8">
        <row r="1">
          <cell r="A1" t="str">
            <v>원천토_</v>
          </cell>
        </row>
        <row r="2">
          <cell r="A2" t="str">
            <v>708-8</v>
          </cell>
          <cell r="B2" t="str">
            <v>임</v>
          </cell>
          <cell r="C2">
            <v>385.8</v>
          </cell>
        </row>
        <row r="3">
          <cell r="A3" t="str">
            <v>산143</v>
          </cell>
          <cell r="B3" t="str">
            <v>임</v>
          </cell>
          <cell r="C3">
            <v>3031.6</v>
          </cell>
        </row>
        <row r="4">
          <cell r="A4" t="str">
            <v>729</v>
          </cell>
          <cell r="B4" t="str">
            <v>전</v>
          </cell>
          <cell r="C4">
            <v>514.29999999999995</v>
          </cell>
        </row>
        <row r="5">
          <cell r="A5" t="str">
            <v>730</v>
          </cell>
          <cell r="B5" t="str">
            <v>답</v>
          </cell>
          <cell r="C5">
            <v>1182.2</v>
          </cell>
        </row>
        <row r="6">
          <cell r="A6" t="str">
            <v>764</v>
          </cell>
          <cell r="B6" t="str">
            <v>천</v>
          </cell>
          <cell r="C6">
            <v>154.6</v>
          </cell>
        </row>
        <row r="7">
          <cell r="A7" t="str">
            <v>727</v>
          </cell>
          <cell r="B7" t="str">
            <v>전</v>
          </cell>
          <cell r="C7">
            <v>55.5</v>
          </cell>
        </row>
        <row r="8">
          <cell r="A8" t="str">
            <v>728</v>
          </cell>
          <cell r="B8" t="str">
            <v>전</v>
          </cell>
          <cell r="C8">
            <v>1.4</v>
          </cell>
        </row>
        <row r="9">
          <cell r="A9" t="str">
            <v>726-2</v>
          </cell>
          <cell r="B9" t="str">
            <v>답</v>
          </cell>
          <cell r="C9">
            <v>609.20000000000005</v>
          </cell>
        </row>
        <row r="10">
          <cell r="A10" t="str">
            <v>726-1</v>
          </cell>
          <cell r="B10" t="str">
            <v>답</v>
          </cell>
          <cell r="C10">
            <v>661.3</v>
          </cell>
        </row>
        <row r="11">
          <cell r="A11" t="str">
            <v>726</v>
          </cell>
          <cell r="B11" t="str">
            <v>답</v>
          </cell>
          <cell r="C11">
            <v>656.3</v>
          </cell>
        </row>
        <row r="12">
          <cell r="A12" t="str">
            <v>764</v>
          </cell>
          <cell r="B12" t="str">
            <v>천</v>
          </cell>
          <cell r="C12">
            <v>52.9</v>
          </cell>
        </row>
        <row r="13">
          <cell r="A13" t="str">
            <v>764</v>
          </cell>
          <cell r="B13" t="str">
            <v>천</v>
          </cell>
          <cell r="C13">
            <v>557</v>
          </cell>
        </row>
        <row r="14">
          <cell r="A14" t="str">
            <v>725</v>
          </cell>
          <cell r="B14" t="str">
            <v>답</v>
          </cell>
          <cell r="C14">
            <v>1396.8</v>
          </cell>
        </row>
        <row r="15">
          <cell r="A15" t="str">
            <v>722</v>
          </cell>
          <cell r="B15" t="str">
            <v>답</v>
          </cell>
          <cell r="C15">
            <v>618.5</v>
          </cell>
        </row>
        <row r="16">
          <cell r="A16" t="str">
            <v>721-1</v>
          </cell>
          <cell r="B16" t="str">
            <v>임</v>
          </cell>
          <cell r="C16">
            <v>428.5</v>
          </cell>
        </row>
        <row r="17">
          <cell r="A17" t="str">
            <v>720</v>
          </cell>
          <cell r="B17" t="str">
            <v>전</v>
          </cell>
          <cell r="C17">
            <v>258.10000000000002</v>
          </cell>
          <cell r="D17" t="str">
            <v>공</v>
          </cell>
        </row>
        <row r="18">
          <cell r="A18" t="str">
            <v>718</v>
          </cell>
          <cell r="B18" t="str">
            <v>임</v>
          </cell>
          <cell r="C18">
            <v>344.4</v>
          </cell>
        </row>
        <row r="19">
          <cell r="A19" t="str">
            <v>751</v>
          </cell>
          <cell r="B19" t="str">
            <v>도</v>
          </cell>
          <cell r="C19">
            <v>165.3</v>
          </cell>
        </row>
        <row r="20">
          <cell r="A20" t="str">
            <v>산138-3</v>
          </cell>
          <cell r="B20" t="str">
            <v>임</v>
          </cell>
          <cell r="C20">
            <v>94</v>
          </cell>
        </row>
        <row r="21">
          <cell r="A21" t="str">
            <v>719</v>
          </cell>
          <cell r="B21" t="str">
            <v>전</v>
          </cell>
          <cell r="C21">
            <v>358.9</v>
          </cell>
        </row>
        <row r="22">
          <cell r="A22" t="str">
            <v>산136-2</v>
          </cell>
          <cell r="B22" t="str">
            <v>임</v>
          </cell>
          <cell r="C22">
            <v>66.3</v>
          </cell>
        </row>
        <row r="23">
          <cell r="A23" t="str">
            <v>산137</v>
          </cell>
          <cell r="B23" t="str">
            <v>임</v>
          </cell>
          <cell r="C23">
            <v>2168.6999999999998</v>
          </cell>
        </row>
        <row r="24">
          <cell r="A24" t="str">
            <v>산136-2</v>
          </cell>
          <cell r="B24" t="str">
            <v>임</v>
          </cell>
          <cell r="C24">
            <v>1883.2</v>
          </cell>
        </row>
        <row r="25">
          <cell r="A25" t="str">
            <v>683-2</v>
          </cell>
          <cell r="B25" t="str">
            <v>전</v>
          </cell>
          <cell r="C25">
            <v>362.4</v>
          </cell>
        </row>
        <row r="26">
          <cell r="A26" t="str">
            <v>683-4</v>
          </cell>
          <cell r="B26" t="str">
            <v>전</v>
          </cell>
          <cell r="C26">
            <v>13.9</v>
          </cell>
        </row>
        <row r="27">
          <cell r="A27" t="str">
            <v>764</v>
          </cell>
          <cell r="B27" t="str">
            <v>천</v>
          </cell>
          <cell r="C27">
            <v>485.5</v>
          </cell>
        </row>
        <row r="28">
          <cell r="A28" t="str">
            <v>681-2</v>
          </cell>
          <cell r="B28" t="str">
            <v>전</v>
          </cell>
          <cell r="C28">
            <v>174.6</v>
          </cell>
        </row>
        <row r="29">
          <cell r="A29" t="str">
            <v>681-1</v>
          </cell>
          <cell r="B29" t="str">
            <v>전</v>
          </cell>
          <cell r="C29">
            <v>325.8</v>
          </cell>
        </row>
        <row r="30">
          <cell r="A30" t="str">
            <v>680-1</v>
          </cell>
          <cell r="B30" t="str">
            <v>전</v>
          </cell>
          <cell r="C30">
            <v>610.5</v>
          </cell>
          <cell r="D30" t="str">
            <v>공</v>
          </cell>
        </row>
        <row r="31">
          <cell r="A31" t="str">
            <v>680-2</v>
          </cell>
          <cell r="B31" t="str">
            <v>대</v>
          </cell>
          <cell r="C31">
            <v>267.5</v>
          </cell>
          <cell r="D31" t="str">
            <v>공</v>
          </cell>
        </row>
        <row r="32">
          <cell r="A32" t="str">
            <v>682-22</v>
          </cell>
          <cell r="B32" t="str">
            <v>임</v>
          </cell>
          <cell r="C32">
            <v>495.5</v>
          </cell>
        </row>
        <row r="33">
          <cell r="A33" t="str">
            <v>678-2</v>
          </cell>
          <cell r="B33" t="str">
            <v>전</v>
          </cell>
          <cell r="C33">
            <v>157</v>
          </cell>
        </row>
        <row r="34">
          <cell r="A34" t="str">
            <v>679</v>
          </cell>
          <cell r="B34" t="str">
            <v>전</v>
          </cell>
          <cell r="C34">
            <v>302.10000000000002</v>
          </cell>
        </row>
        <row r="35">
          <cell r="A35" t="str">
            <v>산146</v>
          </cell>
          <cell r="B35" t="str">
            <v>구</v>
          </cell>
          <cell r="C35">
            <v>24.1</v>
          </cell>
          <cell r="D35" t="str">
            <v>공</v>
          </cell>
        </row>
        <row r="36">
          <cell r="A36" t="str">
            <v>산134-2</v>
          </cell>
          <cell r="B36" t="str">
            <v>임</v>
          </cell>
          <cell r="C36">
            <v>1489.8</v>
          </cell>
        </row>
        <row r="37">
          <cell r="A37" t="str">
            <v>산134</v>
          </cell>
          <cell r="B37" t="str">
            <v>임</v>
          </cell>
          <cell r="C37">
            <v>2217.3000000000002</v>
          </cell>
        </row>
        <row r="38">
          <cell r="A38" t="str">
            <v>산134</v>
          </cell>
          <cell r="B38" t="str">
            <v>임</v>
          </cell>
          <cell r="C38">
            <v>470.4</v>
          </cell>
        </row>
        <row r="39">
          <cell r="A39" t="str">
            <v>산133</v>
          </cell>
          <cell r="B39" t="str">
            <v>임</v>
          </cell>
          <cell r="C39">
            <v>2760.5</v>
          </cell>
        </row>
        <row r="40">
          <cell r="A40" t="str">
            <v>776</v>
          </cell>
          <cell r="B40" t="str">
            <v>도</v>
          </cell>
          <cell r="C40">
            <v>3.1</v>
          </cell>
        </row>
        <row r="41">
          <cell r="A41" t="str">
            <v>764</v>
          </cell>
          <cell r="B41" t="str">
            <v>천</v>
          </cell>
          <cell r="C41">
            <v>0.3</v>
          </cell>
        </row>
        <row r="42">
          <cell r="A42" t="str">
            <v>764</v>
          </cell>
          <cell r="B42" t="str">
            <v>천</v>
          </cell>
          <cell r="C42">
            <v>852.2</v>
          </cell>
        </row>
        <row r="43">
          <cell r="A43" t="str">
            <v>775</v>
          </cell>
          <cell r="B43" t="str">
            <v>도</v>
          </cell>
          <cell r="C43">
            <v>814.5</v>
          </cell>
        </row>
        <row r="44">
          <cell r="A44" t="str">
            <v>507-2</v>
          </cell>
          <cell r="B44" t="str">
            <v>답</v>
          </cell>
          <cell r="C44">
            <v>15.4</v>
          </cell>
        </row>
        <row r="45">
          <cell r="A45" t="str">
            <v>507-1</v>
          </cell>
          <cell r="B45" t="str">
            <v>답</v>
          </cell>
          <cell r="C45">
            <v>0.3</v>
          </cell>
        </row>
        <row r="46">
          <cell r="A46" t="str">
            <v>507-1</v>
          </cell>
          <cell r="B46" t="str">
            <v>답</v>
          </cell>
          <cell r="C46">
            <v>5.7</v>
          </cell>
        </row>
        <row r="47">
          <cell r="A47" t="str">
            <v>511</v>
          </cell>
          <cell r="B47" t="str">
            <v>답</v>
          </cell>
          <cell r="C47">
            <v>192.9</v>
          </cell>
        </row>
        <row r="48">
          <cell r="A48" t="str">
            <v>510</v>
          </cell>
          <cell r="B48" t="str">
            <v>답</v>
          </cell>
          <cell r="C48">
            <v>107.8</v>
          </cell>
        </row>
        <row r="49">
          <cell r="A49" t="str">
            <v>509</v>
          </cell>
          <cell r="B49" t="str">
            <v>전</v>
          </cell>
          <cell r="C49">
            <v>1566.7</v>
          </cell>
        </row>
        <row r="50">
          <cell r="A50" t="str">
            <v>514-1</v>
          </cell>
          <cell r="B50" t="str">
            <v>답</v>
          </cell>
          <cell r="C50">
            <v>17</v>
          </cell>
        </row>
        <row r="51">
          <cell r="A51" t="str">
            <v>508</v>
          </cell>
          <cell r="B51" t="str">
            <v>답</v>
          </cell>
          <cell r="C51">
            <v>1376.5</v>
          </cell>
        </row>
        <row r="52">
          <cell r="A52" t="str">
            <v>507-1</v>
          </cell>
          <cell r="B52" t="str">
            <v>답</v>
          </cell>
          <cell r="C52">
            <v>119.5</v>
          </cell>
        </row>
        <row r="53">
          <cell r="A53" t="str">
            <v>506-2</v>
          </cell>
          <cell r="B53" t="str">
            <v>답</v>
          </cell>
          <cell r="C53">
            <v>387.6</v>
          </cell>
        </row>
        <row r="54">
          <cell r="A54" t="str">
            <v>484</v>
          </cell>
          <cell r="B54" t="str">
            <v>답</v>
          </cell>
          <cell r="C54">
            <v>987.8</v>
          </cell>
        </row>
        <row r="55">
          <cell r="A55" t="str">
            <v>485-2</v>
          </cell>
          <cell r="B55" t="str">
            <v>답</v>
          </cell>
          <cell r="C55">
            <v>187.1</v>
          </cell>
        </row>
        <row r="56">
          <cell r="A56" t="str">
            <v>484</v>
          </cell>
          <cell r="B56" t="str">
            <v>답</v>
          </cell>
          <cell r="C56">
            <v>90.6</v>
          </cell>
        </row>
        <row r="57">
          <cell r="A57" t="str">
            <v>775</v>
          </cell>
          <cell r="B57" t="str">
            <v>도</v>
          </cell>
          <cell r="C57">
            <v>92.3</v>
          </cell>
        </row>
        <row r="58">
          <cell r="A58" t="str">
            <v>775</v>
          </cell>
          <cell r="B58" t="str">
            <v>도</v>
          </cell>
          <cell r="C58">
            <v>309.60000000000002</v>
          </cell>
        </row>
        <row r="59">
          <cell r="A59" t="str">
            <v>764</v>
          </cell>
          <cell r="B59" t="str">
            <v>천</v>
          </cell>
          <cell r="C59">
            <v>977.2</v>
          </cell>
        </row>
        <row r="60">
          <cell r="A60" t="str">
            <v>483-2</v>
          </cell>
          <cell r="B60" t="str">
            <v>답</v>
          </cell>
          <cell r="C60">
            <v>1403.6</v>
          </cell>
        </row>
        <row r="61">
          <cell r="A61" t="str">
            <v>483-1</v>
          </cell>
          <cell r="B61" t="str">
            <v>답</v>
          </cell>
          <cell r="C61">
            <v>261.10000000000002</v>
          </cell>
        </row>
        <row r="62">
          <cell r="A62" t="str">
            <v>478</v>
          </cell>
          <cell r="B62" t="str">
            <v>답</v>
          </cell>
          <cell r="C62">
            <v>330.7</v>
          </cell>
        </row>
        <row r="63">
          <cell r="A63" t="str">
            <v>477</v>
          </cell>
          <cell r="B63" t="str">
            <v>답</v>
          </cell>
          <cell r="C63">
            <v>871.7</v>
          </cell>
        </row>
        <row r="64">
          <cell r="A64" t="str">
            <v>475</v>
          </cell>
          <cell r="B64" t="str">
            <v>답</v>
          </cell>
          <cell r="C64">
            <v>9</v>
          </cell>
        </row>
        <row r="65">
          <cell r="A65" t="str">
            <v>476-2</v>
          </cell>
          <cell r="B65" t="str">
            <v>답</v>
          </cell>
          <cell r="C65">
            <v>175.6</v>
          </cell>
        </row>
        <row r="66">
          <cell r="A66" t="str">
            <v>475</v>
          </cell>
          <cell r="B66" t="str">
            <v>답</v>
          </cell>
          <cell r="C66">
            <v>809.4</v>
          </cell>
        </row>
        <row r="67">
          <cell r="A67" t="str">
            <v>475</v>
          </cell>
          <cell r="B67" t="str">
            <v>답</v>
          </cell>
          <cell r="C67">
            <v>18.100000000000001</v>
          </cell>
        </row>
        <row r="68">
          <cell r="A68" t="str">
            <v>764</v>
          </cell>
          <cell r="B68" t="str">
            <v>천</v>
          </cell>
          <cell r="C68">
            <v>104.7</v>
          </cell>
        </row>
        <row r="69">
          <cell r="A69" t="str">
            <v>764</v>
          </cell>
          <cell r="B69" t="str">
            <v>천</v>
          </cell>
          <cell r="C69">
            <v>200.9</v>
          </cell>
        </row>
        <row r="70">
          <cell r="A70" t="str">
            <v>473-2</v>
          </cell>
          <cell r="B70" t="str">
            <v>답</v>
          </cell>
          <cell r="C70">
            <v>370.8</v>
          </cell>
        </row>
        <row r="71">
          <cell r="A71" t="str">
            <v>778</v>
          </cell>
          <cell r="B71" t="str">
            <v>천</v>
          </cell>
          <cell r="C71">
            <v>39.299999999999997</v>
          </cell>
        </row>
        <row r="72">
          <cell r="A72" t="str">
            <v>779</v>
          </cell>
          <cell r="B72" t="str">
            <v>제</v>
          </cell>
          <cell r="C72">
            <v>12.3</v>
          </cell>
        </row>
        <row r="73">
          <cell r="C73">
            <v>38512.999999999985</v>
          </cell>
          <cell r="D73">
            <v>38513</v>
          </cell>
          <cell r="E73">
            <v>0</v>
          </cell>
        </row>
      </sheetData>
      <sheetData sheetId="9">
        <row r="1">
          <cell r="A1" t="str">
            <v>송정토_</v>
          </cell>
        </row>
        <row r="2">
          <cell r="A2" t="str">
            <v>산5</v>
          </cell>
          <cell r="B2" t="str">
            <v>임</v>
          </cell>
          <cell r="C2">
            <v>2100</v>
          </cell>
        </row>
        <row r="3">
          <cell r="A3" t="str">
            <v>산1-1</v>
          </cell>
          <cell r="B3" t="str">
            <v>임</v>
          </cell>
          <cell r="C3">
            <v>10560.3</v>
          </cell>
        </row>
        <row r="4">
          <cell r="A4" t="str">
            <v>산1-6</v>
          </cell>
          <cell r="B4" t="str">
            <v>임</v>
          </cell>
          <cell r="C4">
            <v>243</v>
          </cell>
        </row>
        <row r="5">
          <cell r="A5" t="str">
            <v>818</v>
          </cell>
          <cell r="B5" t="str">
            <v>천</v>
          </cell>
          <cell r="C5">
            <v>77.2</v>
          </cell>
        </row>
        <row r="6">
          <cell r="A6" t="str">
            <v>817</v>
          </cell>
          <cell r="B6" t="str">
            <v>도</v>
          </cell>
          <cell r="C6">
            <v>232.4</v>
          </cell>
        </row>
        <row r="7">
          <cell r="A7" t="str">
            <v>76-1</v>
          </cell>
          <cell r="B7" t="str">
            <v>천</v>
          </cell>
          <cell r="C7">
            <v>125.1</v>
          </cell>
        </row>
        <row r="8">
          <cell r="A8" t="str">
            <v>76</v>
          </cell>
          <cell r="B8" t="str">
            <v>천</v>
          </cell>
          <cell r="C8">
            <v>1.8</v>
          </cell>
        </row>
        <row r="9">
          <cell r="A9" t="str">
            <v>77-1</v>
          </cell>
          <cell r="B9" t="str">
            <v>답</v>
          </cell>
          <cell r="C9">
            <v>1015.4</v>
          </cell>
        </row>
        <row r="10">
          <cell r="A10" t="str">
            <v>77-4</v>
          </cell>
          <cell r="B10" t="str">
            <v>답</v>
          </cell>
          <cell r="C10">
            <v>37.1</v>
          </cell>
        </row>
        <row r="11">
          <cell r="A11" t="str">
            <v>75</v>
          </cell>
          <cell r="B11" t="str">
            <v>답</v>
          </cell>
          <cell r="C11">
            <v>12.6</v>
          </cell>
        </row>
        <row r="12">
          <cell r="A12" t="str">
            <v>75</v>
          </cell>
          <cell r="B12" t="str">
            <v>답</v>
          </cell>
          <cell r="C12">
            <v>126.3</v>
          </cell>
        </row>
        <row r="13">
          <cell r="A13" t="str">
            <v>818</v>
          </cell>
          <cell r="B13" t="str">
            <v>천</v>
          </cell>
          <cell r="C13">
            <v>149.5</v>
          </cell>
        </row>
        <row r="14">
          <cell r="A14" t="str">
            <v>74</v>
          </cell>
          <cell r="B14" t="str">
            <v>답</v>
          </cell>
          <cell r="C14">
            <v>976.3</v>
          </cell>
        </row>
        <row r="15">
          <cell r="A15" t="str">
            <v>77-3</v>
          </cell>
          <cell r="B15" t="str">
            <v>답</v>
          </cell>
          <cell r="C15">
            <v>393.1</v>
          </cell>
        </row>
        <row r="16">
          <cell r="A16" t="str">
            <v>73</v>
          </cell>
          <cell r="B16" t="str">
            <v>전</v>
          </cell>
          <cell r="C16">
            <v>236.3</v>
          </cell>
        </row>
        <row r="17">
          <cell r="A17" t="str">
            <v>822</v>
          </cell>
          <cell r="B17" t="str">
            <v>도</v>
          </cell>
          <cell r="C17">
            <v>50.6</v>
          </cell>
        </row>
        <row r="18">
          <cell r="A18" t="str">
            <v>72</v>
          </cell>
          <cell r="B18" t="str">
            <v>전</v>
          </cell>
          <cell r="C18">
            <v>173.5</v>
          </cell>
        </row>
        <row r="19">
          <cell r="A19" t="str">
            <v>818</v>
          </cell>
          <cell r="B19" t="str">
            <v>천</v>
          </cell>
          <cell r="C19">
            <v>19.100000000000001</v>
          </cell>
        </row>
        <row r="20">
          <cell r="A20" t="str">
            <v>818</v>
          </cell>
          <cell r="B20" t="str">
            <v>천</v>
          </cell>
          <cell r="C20">
            <v>788.5</v>
          </cell>
        </row>
        <row r="21">
          <cell r="A21" t="str">
            <v>71</v>
          </cell>
          <cell r="B21" t="str">
            <v>전</v>
          </cell>
          <cell r="C21">
            <v>490.1</v>
          </cell>
        </row>
        <row r="22">
          <cell r="A22" t="str">
            <v>822</v>
          </cell>
          <cell r="B22" t="str">
            <v>도</v>
          </cell>
          <cell r="C22">
            <v>13.7</v>
          </cell>
        </row>
        <row r="23">
          <cell r="A23" t="str">
            <v>69-1</v>
          </cell>
          <cell r="B23" t="str">
            <v>답</v>
          </cell>
          <cell r="C23">
            <v>8</v>
          </cell>
        </row>
        <row r="24">
          <cell r="A24" t="str">
            <v>818</v>
          </cell>
          <cell r="B24" t="str">
            <v>천</v>
          </cell>
          <cell r="C24">
            <v>940.5</v>
          </cell>
        </row>
        <row r="25">
          <cell r="A25" t="str">
            <v>29-2</v>
          </cell>
          <cell r="B25" t="str">
            <v>답</v>
          </cell>
          <cell r="C25">
            <v>665.9</v>
          </cell>
        </row>
        <row r="26">
          <cell r="A26" t="str">
            <v>29-1</v>
          </cell>
          <cell r="B26" t="str">
            <v>답</v>
          </cell>
          <cell r="C26">
            <v>458.4</v>
          </cell>
        </row>
        <row r="27">
          <cell r="A27" t="str">
            <v>820</v>
          </cell>
          <cell r="B27" t="str">
            <v>도</v>
          </cell>
          <cell r="C27">
            <v>16.600000000000001</v>
          </cell>
        </row>
        <row r="28">
          <cell r="A28" t="str">
            <v>21</v>
          </cell>
          <cell r="B28" t="str">
            <v>답</v>
          </cell>
          <cell r="C28">
            <v>162.6</v>
          </cell>
        </row>
        <row r="29">
          <cell r="A29" t="str">
            <v>818</v>
          </cell>
          <cell r="B29" t="str">
            <v>천</v>
          </cell>
          <cell r="C29">
            <v>455.5</v>
          </cell>
        </row>
        <row r="30">
          <cell r="A30" t="str">
            <v>17</v>
          </cell>
          <cell r="B30" t="str">
            <v>답</v>
          </cell>
          <cell r="C30">
            <v>145.4</v>
          </cell>
        </row>
        <row r="31">
          <cell r="A31" t="str">
            <v>16</v>
          </cell>
          <cell r="B31" t="str">
            <v>답</v>
          </cell>
          <cell r="C31">
            <v>946.6</v>
          </cell>
        </row>
        <row r="32">
          <cell r="A32" t="str">
            <v>15</v>
          </cell>
          <cell r="B32" t="str">
            <v>답</v>
          </cell>
          <cell r="C32">
            <v>57.7</v>
          </cell>
        </row>
        <row r="33">
          <cell r="A33" t="str">
            <v>14</v>
          </cell>
          <cell r="B33" t="str">
            <v>답</v>
          </cell>
          <cell r="C33">
            <v>359.8</v>
          </cell>
        </row>
        <row r="34">
          <cell r="A34" t="str">
            <v>818</v>
          </cell>
          <cell r="B34" t="str">
            <v>천</v>
          </cell>
          <cell r="C34">
            <v>502.1</v>
          </cell>
        </row>
        <row r="35">
          <cell r="A35" t="str">
            <v>13-2</v>
          </cell>
          <cell r="B35" t="str">
            <v>답</v>
          </cell>
          <cell r="C35">
            <v>600.29999999999995</v>
          </cell>
        </row>
        <row r="36">
          <cell r="A36" t="str">
            <v>13-1</v>
          </cell>
          <cell r="B36" t="str">
            <v>답</v>
          </cell>
          <cell r="C36">
            <v>430</v>
          </cell>
        </row>
        <row r="37">
          <cell r="A37" t="str">
            <v>12</v>
          </cell>
          <cell r="B37" t="str">
            <v>답</v>
          </cell>
          <cell r="C37">
            <v>249.7</v>
          </cell>
        </row>
        <row r="38">
          <cell r="A38" t="str">
            <v>6-6</v>
          </cell>
          <cell r="B38" t="str">
            <v>답</v>
          </cell>
          <cell r="C38">
            <v>938.4</v>
          </cell>
        </row>
        <row r="39">
          <cell r="A39" t="str">
            <v>6-4</v>
          </cell>
          <cell r="B39" t="str">
            <v>답</v>
          </cell>
          <cell r="C39">
            <v>32</v>
          </cell>
        </row>
        <row r="40">
          <cell r="A40" t="str">
            <v>6-3</v>
          </cell>
          <cell r="B40" t="str">
            <v>답</v>
          </cell>
          <cell r="C40">
            <v>664.2</v>
          </cell>
        </row>
        <row r="41">
          <cell r="A41" t="str">
            <v>6-2</v>
          </cell>
          <cell r="B41" t="str">
            <v>답</v>
          </cell>
          <cell r="C41">
            <v>177</v>
          </cell>
        </row>
        <row r="42">
          <cell r="A42" t="str">
            <v>6-1</v>
          </cell>
          <cell r="B42" t="str">
            <v>답</v>
          </cell>
          <cell r="C42">
            <v>429.1</v>
          </cell>
        </row>
        <row r="43">
          <cell r="A43" t="str">
            <v>6-14</v>
          </cell>
          <cell r="B43" t="str">
            <v>답</v>
          </cell>
          <cell r="C43">
            <v>521.70000000000005</v>
          </cell>
        </row>
        <row r="44">
          <cell r="A44" t="str">
            <v>6-12</v>
          </cell>
          <cell r="B44" t="str">
            <v>답</v>
          </cell>
          <cell r="C44">
            <v>371.4</v>
          </cell>
        </row>
        <row r="45">
          <cell r="A45" t="str">
            <v>6-11</v>
          </cell>
          <cell r="B45" t="str">
            <v>답</v>
          </cell>
          <cell r="C45">
            <v>848.2</v>
          </cell>
        </row>
        <row r="46">
          <cell r="A46" t="str">
            <v>6-10</v>
          </cell>
          <cell r="B46" t="str">
            <v>답</v>
          </cell>
          <cell r="C46">
            <v>14.2</v>
          </cell>
        </row>
        <row r="47">
          <cell r="A47" t="str">
            <v>6-9</v>
          </cell>
          <cell r="B47" t="str">
            <v>답</v>
          </cell>
          <cell r="C47">
            <v>1632.3</v>
          </cell>
        </row>
        <row r="48">
          <cell r="A48" t="str">
            <v>818</v>
          </cell>
          <cell r="B48" t="str">
            <v>천</v>
          </cell>
          <cell r="C48">
            <v>155.4</v>
          </cell>
        </row>
        <row r="49">
          <cell r="A49" t="str">
            <v>819</v>
          </cell>
          <cell r="B49" t="str">
            <v>도</v>
          </cell>
          <cell r="C49">
            <v>66</v>
          </cell>
        </row>
        <row r="50">
          <cell r="A50" t="str">
            <v>2-2</v>
          </cell>
          <cell r="B50" t="str">
            <v>답</v>
          </cell>
          <cell r="C50">
            <v>62.5</v>
          </cell>
        </row>
        <row r="51">
          <cell r="A51" t="str">
            <v>2-1</v>
          </cell>
          <cell r="B51" t="str">
            <v>답</v>
          </cell>
          <cell r="C51">
            <v>0.5</v>
          </cell>
        </row>
        <row r="52">
          <cell r="A52" t="str">
            <v>0-2</v>
          </cell>
          <cell r="B52" t="str">
            <v>가</v>
          </cell>
          <cell r="C52">
            <v>128.80000000000001</v>
          </cell>
        </row>
        <row r="53">
          <cell r="C53">
            <v>29862.7</v>
          </cell>
          <cell r="D53">
            <v>29862.400000000001</v>
          </cell>
          <cell r="E53">
            <v>0.2999999999992724</v>
          </cell>
        </row>
      </sheetData>
      <sheetData sheetId="10">
        <row r="1">
          <cell r="A1" t="str">
            <v>시동</v>
          </cell>
        </row>
        <row r="2">
          <cell r="A2" t="str">
            <v>707-25</v>
          </cell>
          <cell r="B2" t="str">
            <v>도</v>
          </cell>
          <cell r="C2">
            <v>73</v>
          </cell>
        </row>
        <row r="3">
          <cell r="A3" t="str">
            <v>707-17</v>
          </cell>
          <cell r="B3" t="str">
            <v>구</v>
          </cell>
          <cell r="C3">
            <v>46</v>
          </cell>
        </row>
        <row r="4">
          <cell r="A4" t="str">
            <v>707-24</v>
          </cell>
          <cell r="B4" t="str">
            <v>답</v>
          </cell>
          <cell r="C4">
            <v>1608.1</v>
          </cell>
        </row>
        <row r="5">
          <cell r="A5" t="str">
            <v>707-23</v>
          </cell>
          <cell r="B5" t="str">
            <v>답</v>
          </cell>
          <cell r="C5">
            <v>982.9</v>
          </cell>
        </row>
        <row r="6">
          <cell r="A6" t="str">
            <v>707-22</v>
          </cell>
          <cell r="B6" t="str">
            <v>답</v>
          </cell>
          <cell r="C6">
            <v>968.6</v>
          </cell>
        </row>
        <row r="7">
          <cell r="A7" t="str">
            <v>707-21</v>
          </cell>
          <cell r="B7" t="str">
            <v>답</v>
          </cell>
          <cell r="C7">
            <v>448.2</v>
          </cell>
        </row>
        <row r="8">
          <cell r="A8" t="str">
            <v>707-25</v>
          </cell>
          <cell r="B8" t="str">
            <v>도</v>
          </cell>
          <cell r="C8">
            <v>162.19999999999999</v>
          </cell>
        </row>
        <row r="9">
          <cell r="A9" t="str">
            <v>707-17</v>
          </cell>
          <cell r="B9" t="str">
            <v>구</v>
          </cell>
          <cell r="C9">
            <v>427.8</v>
          </cell>
        </row>
        <row r="10">
          <cell r="A10" t="str">
            <v>707-15</v>
          </cell>
          <cell r="B10" t="str">
            <v>도</v>
          </cell>
          <cell r="C10">
            <v>88.6</v>
          </cell>
        </row>
        <row r="11">
          <cell r="A11" t="str">
            <v>707-10</v>
          </cell>
          <cell r="B11" t="str">
            <v>답</v>
          </cell>
          <cell r="C11">
            <v>915.3</v>
          </cell>
        </row>
        <row r="12">
          <cell r="A12" t="str">
            <v>707-9</v>
          </cell>
          <cell r="B12" t="str">
            <v>답</v>
          </cell>
          <cell r="C12">
            <v>939.6</v>
          </cell>
        </row>
        <row r="13">
          <cell r="A13" t="str">
            <v>707-8</v>
          </cell>
          <cell r="B13" t="str">
            <v>답</v>
          </cell>
          <cell r="C13">
            <v>942.9</v>
          </cell>
        </row>
        <row r="14">
          <cell r="A14" t="str">
            <v>707-7</v>
          </cell>
          <cell r="B14" t="str">
            <v>답</v>
          </cell>
          <cell r="C14">
            <v>532.4</v>
          </cell>
        </row>
        <row r="15">
          <cell r="A15" t="str">
            <v>707-42</v>
          </cell>
          <cell r="B15" t="str">
            <v>답</v>
          </cell>
          <cell r="C15">
            <v>108.3</v>
          </cell>
        </row>
        <row r="16">
          <cell r="A16" t="str">
            <v>707-15</v>
          </cell>
          <cell r="B16" t="str">
            <v>도</v>
          </cell>
          <cell r="C16">
            <v>93.8</v>
          </cell>
        </row>
        <row r="17">
          <cell r="A17" t="str">
            <v>910</v>
          </cell>
          <cell r="B17" t="str">
            <v>도</v>
          </cell>
          <cell r="C17">
            <v>86.7</v>
          </cell>
        </row>
        <row r="18">
          <cell r="A18" t="str">
            <v>914</v>
          </cell>
          <cell r="B18" t="str">
            <v>구</v>
          </cell>
          <cell r="C18">
            <v>68.7</v>
          </cell>
        </row>
        <row r="19">
          <cell r="A19" t="str">
            <v>914-9</v>
          </cell>
          <cell r="B19" t="str">
            <v>염</v>
          </cell>
          <cell r="C19">
            <v>2070.1</v>
          </cell>
        </row>
        <row r="20">
          <cell r="A20" t="str">
            <v>914-7</v>
          </cell>
          <cell r="B20" t="str">
            <v>염</v>
          </cell>
          <cell r="C20">
            <v>489.1</v>
          </cell>
        </row>
        <row r="21">
          <cell r="A21" t="str">
            <v>914-6</v>
          </cell>
          <cell r="B21" t="str">
            <v>염</v>
          </cell>
          <cell r="C21">
            <v>572.20000000000005</v>
          </cell>
        </row>
        <row r="22">
          <cell r="A22" t="str">
            <v>914-3</v>
          </cell>
          <cell r="B22" t="str">
            <v>염</v>
          </cell>
          <cell r="C22">
            <v>857.6</v>
          </cell>
        </row>
        <row r="23">
          <cell r="A23" t="str">
            <v>914</v>
          </cell>
          <cell r="B23" t="str">
            <v>구</v>
          </cell>
          <cell r="C23">
            <v>59</v>
          </cell>
        </row>
        <row r="24">
          <cell r="A24" t="str">
            <v>914-4</v>
          </cell>
          <cell r="B24" t="str">
            <v>염</v>
          </cell>
          <cell r="C24">
            <v>2737.6</v>
          </cell>
        </row>
        <row r="25">
          <cell r="A25" t="str">
            <v>914</v>
          </cell>
          <cell r="B25" t="str">
            <v>구</v>
          </cell>
          <cell r="C25">
            <v>235.8</v>
          </cell>
        </row>
        <row r="26">
          <cell r="A26" t="str">
            <v>909-2</v>
          </cell>
          <cell r="B26" t="str">
            <v>도</v>
          </cell>
          <cell r="C26">
            <v>58.5</v>
          </cell>
        </row>
        <row r="27">
          <cell r="A27" t="str">
            <v>909-1</v>
          </cell>
          <cell r="B27" t="str">
            <v>잡</v>
          </cell>
          <cell r="C27">
            <v>407</v>
          </cell>
        </row>
        <row r="28">
          <cell r="A28" t="str">
            <v>907-1</v>
          </cell>
          <cell r="B28" t="str">
            <v>제</v>
          </cell>
          <cell r="C28">
            <v>51.1</v>
          </cell>
        </row>
        <row r="29">
          <cell r="A29" t="str">
            <v>908</v>
          </cell>
          <cell r="B29" t="str">
            <v>구</v>
          </cell>
          <cell r="C29">
            <v>61.8</v>
          </cell>
        </row>
        <row r="30">
          <cell r="A30" t="str">
            <v>908-4</v>
          </cell>
          <cell r="B30" t="str">
            <v>염</v>
          </cell>
          <cell r="C30">
            <v>1544.7</v>
          </cell>
        </row>
        <row r="31">
          <cell r="A31" t="str">
            <v>908</v>
          </cell>
          <cell r="B31" t="str">
            <v>구</v>
          </cell>
          <cell r="C31">
            <v>53.9</v>
          </cell>
        </row>
        <row r="32">
          <cell r="A32" t="str">
            <v>908-3</v>
          </cell>
          <cell r="B32" t="str">
            <v>염</v>
          </cell>
          <cell r="C32">
            <v>1353.6</v>
          </cell>
        </row>
        <row r="33">
          <cell r="A33" t="str">
            <v>665-18</v>
          </cell>
          <cell r="B33" t="str">
            <v>도</v>
          </cell>
          <cell r="C33">
            <v>125</v>
          </cell>
        </row>
        <row r="34">
          <cell r="A34" t="str">
            <v>665-5</v>
          </cell>
          <cell r="B34" t="str">
            <v>염</v>
          </cell>
          <cell r="C34">
            <v>19698.3</v>
          </cell>
        </row>
        <row r="35">
          <cell r="A35" t="str">
            <v>665-16</v>
          </cell>
          <cell r="B35" t="str">
            <v>제</v>
          </cell>
          <cell r="C35">
            <v>1527.1</v>
          </cell>
        </row>
        <row r="36">
          <cell r="A36" t="str">
            <v>665-4</v>
          </cell>
          <cell r="B36" t="str">
            <v>유</v>
          </cell>
          <cell r="C36">
            <v>2217.6</v>
          </cell>
        </row>
        <row r="37">
          <cell r="A37" t="str">
            <v>665-17</v>
          </cell>
          <cell r="B37" t="str">
            <v>구</v>
          </cell>
          <cell r="C37">
            <v>510.2</v>
          </cell>
        </row>
        <row r="38">
          <cell r="A38" t="str">
            <v>665-7</v>
          </cell>
          <cell r="B38" t="str">
            <v>잡</v>
          </cell>
          <cell r="C38">
            <v>159.1</v>
          </cell>
        </row>
        <row r="39">
          <cell r="A39" t="str">
            <v>665-6</v>
          </cell>
          <cell r="B39" t="str">
            <v>염</v>
          </cell>
          <cell r="C39">
            <v>348.5</v>
          </cell>
        </row>
        <row r="40">
          <cell r="A40" t="str">
            <v>707-18</v>
          </cell>
          <cell r="B40" t="str">
            <v>답</v>
          </cell>
          <cell r="C40">
            <v>143.5</v>
          </cell>
        </row>
        <row r="41">
          <cell r="A41" t="str">
            <v>914-10</v>
          </cell>
          <cell r="B41" t="str">
            <v>염</v>
          </cell>
          <cell r="C41">
            <v>71.599999999999994</v>
          </cell>
        </row>
        <row r="42">
          <cell r="A42" t="str">
            <v>914-1</v>
          </cell>
          <cell r="B42" t="str">
            <v>염</v>
          </cell>
          <cell r="C42">
            <v>342.9</v>
          </cell>
        </row>
        <row r="43">
          <cell r="C43">
            <v>44188.899999999994</v>
          </cell>
          <cell r="D43">
            <v>44188.3</v>
          </cell>
          <cell r="E43">
            <v>0.59999999999126885</v>
          </cell>
        </row>
      </sheetData>
      <sheetData sheetId="11">
        <row r="2">
          <cell r="A2" t="str">
            <v>612</v>
          </cell>
          <cell r="B2" t="str">
            <v>임</v>
          </cell>
          <cell r="C2">
            <v>159</v>
          </cell>
        </row>
        <row r="3">
          <cell r="A3" t="str">
            <v>1195</v>
          </cell>
          <cell r="B3" t="str">
            <v>제</v>
          </cell>
          <cell r="C3">
            <v>575.79999999999995</v>
          </cell>
        </row>
        <row r="4">
          <cell r="A4" t="str">
            <v>1194</v>
          </cell>
          <cell r="B4" t="str">
            <v>도</v>
          </cell>
          <cell r="C4">
            <v>165.1</v>
          </cell>
        </row>
        <row r="5">
          <cell r="A5" t="str">
            <v>1022</v>
          </cell>
          <cell r="B5" t="str">
            <v>구</v>
          </cell>
          <cell r="C5">
            <v>111.6</v>
          </cell>
        </row>
        <row r="6">
          <cell r="A6" t="str">
            <v>1167</v>
          </cell>
          <cell r="B6" t="str">
            <v>답</v>
          </cell>
          <cell r="C6">
            <v>37.6</v>
          </cell>
        </row>
        <row r="7">
          <cell r="A7" t="str">
            <v>공유수면</v>
          </cell>
          <cell r="B7" t="str">
            <v>해</v>
          </cell>
          <cell r="C7">
            <v>173170.9</v>
          </cell>
        </row>
        <row r="8">
          <cell r="C8">
            <v>174220</v>
          </cell>
          <cell r="D8">
            <v>174220.4</v>
          </cell>
          <cell r="E8">
            <v>-0.39999999999417923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마사"/>
      <sheetName val="표지및간지"/>
      <sheetName val="총괄표"/>
      <sheetName val="리별집계표"/>
      <sheetName val="삼랑조서"/>
      <sheetName val="마사조서"/>
      <sheetName val="금곡조서"/>
      <sheetName val="시산조서"/>
      <sheetName val="장방조서"/>
      <sheetName val="퇴래조서"/>
      <sheetName val="삼랑"/>
      <sheetName val="금곡"/>
      <sheetName val="시산"/>
      <sheetName val="장방"/>
      <sheetName val="퇴래"/>
      <sheetName val="구간별총괄표"/>
      <sheetName val="구간별집계표"/>
      <sheetName val="낙동정거장"/>
      <sheetName val="낙동_한림"/>
      <sheetName val="한림정거장"/>
      <sheetName val="한림_진영"/>
    </sheetNames>
    <sheetDataSet>
      <sheetData sheetId="0">
        <row r="1">
          <cell r="O1" t="str">
            <v>○</v>
          </cell>
        </row>
        <row r="2">
          <cell r="B2" t="str">
            <v>번호</v>
          </cell>
          <cell r="C2" t="str">
            <v>지번</v>
          </cell>
          <cell r="D2" t="str">
            <v>지목</v>
          </cell>
          <cell r="E2" t="str">
            <v>면     적</v>
          </cell>
          <cell r="G2" t="str">
            <v>소       유       자</v>
          </cell>
          <cell r="I2" t="str">
            <v>권 리 관 계</v>
          </cell>
          <cell r="L2" t="str">
            <v>비   고</v>
          </cell>
          <cell r="M2" t="str">
            <v>실편입면적</v>
          </cell>
          <cell r="O2" t="str">
            <v>낙동정거장</v>
          </cell>
          <cell r="Q2" t="str">
            <v>낙동~한림</v>
          </cell>
          <cell r="S2" t="str">
            <v>한람정거장</v>
          </cell>
          <cell r="U2" t="str">
            <v>한림~진영</v>
          </cell>
        </row>
        <row r="3">
          <cell r="E3" t="str">
            <v>지  적</v>
          </cell>
          <cell r="F3" t="str">
            <v>편입면적</v>
          </cell>
          <cell r="G3" t="str">
            <v>성   명</v>
          </cell>
          <cell r="H3" t="str">
            <v>주            소</v>
          </cell>
          <cell r="I3" t="str">
            <v>권리종류</v>
          </cell>
          <cell r="J3" t="str">
            <v>주            소</v>
          </cell>
          <cell r="K3" t="str">
            <v>성   명</v>
          </cell>
          <cell r="M3" t="str">
            <v>공부</v>
          </cell>
          <cell r="N3" t="str">
            <v>일부</v>
          </cell>
        </row>
        <row r="4">
          <cell r="B4">
            <v>1</v>
          </cell>
          <cell r="C4" t="str">
            <v>산104-3</v>
          </cell>
          <cell r="D4" t="str">
            <v>임</v>
          </cell>
          <cell r="E4">
            <v>3866</v>
          </cell>
          <cell r="F4">
            <v>235</v>
          </cell>
          <cell r="G4" t="str">
            <v>국</v>
          </cell>
          <cell r="H4" t="str">
            <v>철도청</v>
          </cell>
          <cell r="N4">
            <v>234.7</v>
          </cell>
          <cell r="P4">
            <v>0</v>
          </cell>
          <cell r="Q4" t="str">
            <v>○</v>
          </cell>
          <cell r="R4">
            <v>1</v>
          </cell>
          <cell r="T4">
            <v>0</v>
          </cell>
          <cell r="V4">
            <v>0</v>
          </cell>
        </row>
        <row r="5">
          <cell r="B5">
            <v>2</v>
          </cell>
          <cell r="C5" t="str">
            <v>산112-1</v>
          </cell>
          <cell r="D5" t="str">
            <v>임</v>
          </cell>
          <cell r="E5">
            <v>7438</v>
          </cell>
          <cell r="F5">
            <v>1358</v>
          </cell>
          <cell r="G5" t="str">
            <v>박재대</v>
          </cell>
          <cell r="H5" t="str">
            <v>서울 관악구 사당1동 413</v>
          </cell>
          <cell r="N5">
            <v>1358.1</v>
          </cell>
          <cell r="P5">
            <v>0</v>
          </cell>
          <cell r="Q5" t="str">
            <v>○</v>
          </cell>
          <cell r="R5">
            <v>2</v>
          </cell>
          <cell r="T5">
            <v>0</v>
          </cell>
          <cell r="V5">
            <v>0</v>
          </cell>
        </row>
        <row r="6">
          <cell r="B6">
            <v>3</v>
          </cell>
          <cell r="C6" t="str">
            <v>산113-1</v>
          </cell>
          <cell r="D6" t="str">
            <v>임</v>
          </cell>
          <cell r="E6">
            <v>10383</v>
          </cell>
          <cell r="F6">
            <v>1409</v>
          </cell>
          <cell r="G6" t="str">
            <v>국</v>
          </cell>
          <cell r="H6" t="str">
            <v>철도청</v>
          </cell>
          <cell r="N6">
            <v>1408.5</v>
          </cell>
          <cell r="P6">
            <v>0</v>
          </cell>
          <cell r="Q6" t="str">
            <v>○</v>
          </cell>
          <cell r="R6">
            <v>3</v>
          </cell>
          <cell r="T6">
            <v>0</v>
          </cell>
          <cell r="V6">
            <v>0</v>
          </cell>
        </row>
        <row r="7">
          <cell r="B7">
            <v>4</v>
          </cell>
          <cell r="C7" t="str">
            <v>산113-2</v>
          </cell>
          <cell r="D7" t="str">
            <v>임</v>
          </cell>
          <cell r="E7">
            <v>66</v>
          </cell>
          <cell r="F7">
            <v>15</v>
          </cell>
          <cell r="G7" t="str">
            <v>강수봉</v>
          </cell>
          <cell r="N7">
            <v>15.3</v>
          </cell>
          <cell r="P7">
            <v>0</v>
          </cell>
          <cell r="Q7" t="str">
            <v>○</v>
          </cell>
          <cell r="R7">
            <v>4</v>
          </cell>
          <cell r="T7">
            <v>0</v>
          </cell>
          <cell r="V7">
            <v>0</v>
          </cell>
        </row>
        <row r="8">
          <cell r="B8">
            <v>5</v>
          </cell>
          <cell r="C8" t="str">
            <v>산114-1</v>
          </cell>
          <cell r="D8" t="str">
            <v>임</v>
          </cell>
          <cell r="E8">
            <v>24694</v>
          </cell>
          <cell r="F8">
            <v>38</v>
          </cell>
          <cell r="G8" t="str">
            <v>김기병</v>
          </cell>
          <cell r="H8" t="str">
            <v>경기 수원시 장안구 율전동 163-2 장미아파트 다동 406호</v>
          </cell>
          <cell r="N8">
            <v>38.200000000000003</v>
          </cell>
          <cell r="P8">
            <v>0</v>
          </cell>
          <cell r="Q8" t="str">
            <v>○</v>
          </cell>
          <cell r="R8">
            <v>5</v>
          </cell>
          <cell r="T8">
            <v>0</v>
          </cell>
          <cell r="V8">
            <v>0</v>
          </cell>
        </row>
        <row r="9">
          <cell r="B9">
            <v>6</v>
          </cell>
          <cell r="C9" t="str">
            <v>산114-3</v>
          </cell>
          <cell r="D9" t="str">
            <v>임</v>
          </cell>
          <cell r="E9">
            <v>60</v>
          </cell>
          <cell r="F9">
            <v>6</v>
          </cell>
          <cell r="G9" t="str">
            <v>김기병</v>
          </cell>
          <cell r="H9" t="str">
            <v>경기 수원시 장안구 율전동 163-2 장미아파트 다동 406호</v>
          </cell>
          <cell r="N9">
            <v>5.5</v>
          </cell>
          <cell r="P9">
            <v>0</v>
          </cell>
          <cell r="Q9" t="str">
            <v>○</v>
          </cell>
          <cell r="R9">
            <v>6</v>
          </cell>
          <cell r="T9">
            <v>0</v>
          </cell>
          <cell r="V9">
            <v>0</v>
          </cell>
        </row>
        <row r="10">
          <cell r="B10">
            <v>7</v>
          </cell>
          <cell r="C10" t="str">
            <v>산120-2</v>
          </cell>
          <cell r="D10" t="str">
            <v>임</v>
          </cell>
          <cell r="E10">
            <v>298</v>
          </cell>
          <cell r="F10">
            <v>121</v>
          </cell>
          <cell r="G10" t="str">
            <v>국</v>
          </cell>
          <cell r="H10" t="str">
            <v>철도청</v>
          </cell>
          <cell r="N10">
            <v>120.9</v>
          </cell>
          <cell r="P10">
            <v>0</v>
          </cell>
          <cell r="Q10" t="str">
            <v>○</v>
          </cell>
          <cell r="R10">
            <v>7</v>
          </cell>
          <cell r="T10">
            <v>0</v>
          </cell>
          <cell r="V10">
            <v>0</v>
          </cell>
        </row>
        <row r="11">
          <cell r="B11">
            <v>8</v>
          </cell>
          <cell r="C11" t="str">
            <v>산120-3</v>
          </cell>
          <cell r="D11" t="str">
            <v>임</v>
          </cell>
          <cell r="E11">
            <v>36</v>
          </cell>
          <cell r="F11">
            <v>36</v>
          </cell>
          <cell r="G11" t="str">
            <v>국</v>
          </cell>
          <cell r="H11" t="str">
            <v>철도청</v>
          </cell>
          <cell r="M11" t="str">
            <v>공</v>
          </cell>
          <cell r="N11">
            <v>85.6</v>
          </cell>
          <cell r="P11">
            <v>0</v>
          </cell>
          <cell r="Q11" t="str">
            <v>○</v>
          </cell>
          <cell r="R11">
            <v>8</v>
          </cell>
          <cell r="T11">
            <v>0</v>
          </cell>
          <cell r="V11">
            <v>0</v>
          </cell>
        </row>
        <row r="12">
          <cell r="B12">
            <v>9</v>
          </cell>
          <cell r="C12" t="str">
            <v>산120-4</v>
          </cell>
          <cell r="D12" t="str">
            <v>임</v>
          </cell>
          <cell r="E12">
            <v>20331</v>
          </cell>
          <cell r="F12">
            <v>2474</v>
          </cell>
          <cell r="G12" t="str">
            <v>고영관</v>
          </cell>
          <cell r="H12" t="str">
            <v>서울 관악구 봉천동 1590-4 동우아파트 6동 104호</v>
          </cell>
          <cell r="I12" t="str">
            <v>근저당</v>
          </cell>
          <cell r="J12" t="str">
            <v>제주 서귀포시 서귀동 586</v>
          </cell>
          <cell r="K12" t="str">
            <v>고인재 외 2인</v>
          </cell>
          <cell r="N12">
            <v>2473.8000000000002</v>
          </cell>
          <cell r="P12">
            <v>0</v>
          </cell>
          <cell r="Q12" t="str">
            <v>○</v>
          </cell>
          <cell r="R12">
            <v>9</v>
          </cell>
          <cell r="T12">
            <v>0</v>
          </cell>
          <cell r="V12">
            <v>0</v>
          </cell>
        </row>
        <row r="13">
          <cell r="B13">
            <v>10</v>
          </cell>
          <cell r="C13" t="str">
            <v>산121-3</v>
          </cell>
          <cell r="D13" t="str">
            <v>임</v>
          </cell>
          <cell r="E13">
            <v>13785</v>
          </cell>
          <cell r="F13">
            <v>1770</v>
          </cell>
          <cell r="G13" t="str">
            <v>박상오</v>
          </cell>
          <cell r="H13" t="str">
            <v>경북 대구 북부 침산동 286</v>
          </cell>
          <cell r="N13">
            <v>1769.5</v>
          </cell>
          <cell r="P13">
            <v>0</v>
          </cell>
          <cell r="Q13" t="str">
            <v>○</v>
          </cell>
          <cell r="R13">
            <v>10</v>
          </cell>
          <cell r="T13">
            <v>0</v>
          </cell>
          <cell r="V13">
            <v>0</v>
          </cell>
        </row>
        <row r="14">
          <cell r="B14">
            <v>11</v>
          </cell>
          <cell r="C14" t="str">
            <v>산122-3</v>
          </cell>
          <cell r="D14" t="str">
            <v>임</v>
          </cell>
          <cell r="E14">
            <v>29653</v>
          </cell>
          <cell r="F14">
            <v>2096</v>
          </cell>
          <cell r="G14" t="str">
            <v>송영호</v>
          </cell>
          <cell r="H14" t="str">
            <v>908</v>
          </cell>
          <cell r="N14">
            <v>2095.5</v>
          </cell>
          <cell r="P14">
            <v>0</v>
          </cell>
          <cell r="Q14" t="str">
            <v>○</v>
          </cell>
          <cell r="R14">
            <v>11</v>
          </cell>
          <cell r="T14">
            <v>0</v>
          </cell>
          <cell r="V14">
            <v>0</v>
          </cell>
        </row>
        <row r="15">
          <cell r="B15">
            <v>12</v>
          </cell>
          <cell r="C15" t="str">
            <v>산123-3</v>
          </cell>
          <cell r="D15" t="str">
            <v>임</v>
          </cell>
          <cell r="E15">
            <v>24099</v>
          </cell>
          <cell r="F15">
            <v>1261</v>
          </cell>
          <cell r="G15" t="str">
            <v>국</v>
          </cell>
          <cell r="H15" t="str">
            <v>재정경제부</v>
          </cell>
          <cell r="N15">
            <v>1261.2</v>
          </cell>
          <cell r="P15">
            <v>0</v>
          </cell>
          <cell r="Q15" t="str">
            <v>○</v>
          </cell>
          <cell r="R15">
            <v>12</v>
          </cell>
          <cell r="T15">
            <v>0</v>
          </cell>
          <cell r="V15">
            <v>0</v>
          </cell>
        </row>
        <row r="16">
          <cell r="B16">
            <v>13</v>
          </cell>
          <cell r="C16" t="str">
            <v>산128-1</v>
          </cell>
          <cell r="D16" t="str">
            <v>임</v>
          </cell>
          <cell r="E16">
            <v>24992</v>
          </cell>
          <cell r="F16">
            <v>1002</v>
          </cell>
          <cell r="G16" t="str">
            <v>서상선 외 2인</v>
          </cell>
          <cell r="H16" t="str">
            <v>밀양군 삼랑진읍 삼랑리 60</v>
          </cell>
          <cell r="N16">
            <v>1002.2</v>
          </cell>
          <cell r="P16">
            <v>0</v>
          </cell>
          <cell r="Q16" t="str">
            <v>○</v>
          </cell>
          <cell r="R16">
            <v>13</v>
          </cell>
          <cell r="T16">
            <v>0</v>
          </cell>
          <cell r="V16">
            <v>0</v>
          </cell>
        </row>
        <row r="17">
          <cell r="B17">
            <v>14</v>
          </cell>
          <cell r="C17" t="str">
            <v>산129</v>
          </cell>
          <cell r="D17" t="str">
            <v>임</v>
          </cell>
          <cell r="E17">
            <v>1190</v>
          </cell>
          <cell r="F17">
            <v>421</v>
          </cell>
          <cell r="G17" t="str">
            <v>김용종</v>
          </cell>
          <cell r="H17" t="str">
            <v>진영읍 본산리</v>
          </cell>
          <cell r="N17">
            <v>420.9</v>
          </cell>
          <cell r="P17">
            <v>0</v>
          </cell>
          <cell r="Q17" t="str">
            <v>○</v>
          </cell>
          <cell r="R17">
            <v>14</v>
          </cell>
          <cell r="T17">
            <v>0</v>
          </cell>
          <cell r="V17">
            <v>0</v>
          </cell>
        </row>
        <row r="18">
          <cell r="B18">
            <v>15</v>
          </cell>
          <cell r="C18" t="str">
            <v>산130</v>
          </cell>
          <cell r="D18" t="str">
            <v>임</v>
          </cell>
          <cell r="E18">
            <v>9917</v>
          </cell>
          <cell r="F18">
            <v>3428</v>
          </cell>
          <cell r="G18" t="str">
            <v>노태현</v>
          </cell>
          <cell r="H18" t="str">
            <v>경기 안양시 만안구 안양동 97-3 진흥아파트 27동 205호</v>
          </cell>
          <cell r="N18">
            <v>3428.2</v>
          </cell>
          <cell r="P18">
            <v>0</v>
          </cell>
          <cell r="Q18" t="str">
            <v>○</v>
          </cell>
          <cell r="R18">
            <v>15</v>
          </cell>
          <cell r="T18">
            <v>0</v>
          </cell>
          <cell r="V18">
            <v>0</v>
          </cell>
        </row>
        <row r="19">
          <cell r="B19">
            <v>16</v>
          </cell>
          <cell r="C19" t="str">
            <v>산186</v>
          </cell>
          <cell r="D19" t="str">
            <v>임</v>
          </cell>
          <cell r="E19">
            <v>3174</v>
          </cell>
          <cell r="F19">
            <v>1002</v>
          </cell>
          <cell r="G19" t="str">
            <v>노덕현</v>
          </cell>
          <cell r="N19">
            <v>1001.8</v>
          </cell>
          <cell r="P19">
            <v>0</v>
          </cell>
          <cell r="Q19" t="str">
            <v>○</v>
          </cell>
          <cell r="R19">
            <v>16</v>
          </cell>
          <cell r="T19">
            <v>0</v>
          </cell>
          <cell r="V19">
            <v>0</v>
          </cell>
        </row>
        <row r="20">
          <cell r="B20">
            <v>17</v>
          </cell>
          <cell r="C20" t="str">
            <v>산188</v>
          </cell>
          <cell r="D20" t="str">
            <v>임</v>
          </cell>
          <cell r="E20">
            <v>9322</v>
          </cell>
          <cell r="F20">
            <v>233</v>
          </cell>
          <cell r="G20" t="str">
            <v>김씨옥천가중</v>
          </cell>
          <cell r="H20" t="str">
            <v>주촌면 덕암리 512</v>
          </cell>
          <cell r="N20">
            <v>232.6</v>
          </cell>
          <cell r="P20">
            <v>0</v>
          </cell>
          <cell r="Q20" t="str">
            <v>○</v>
          </cell>
          <cell r="R20">
            <v>17</v>
          </cell>
          <cell r="T20">
            <v>0</v>
          </cell>
          <cell r="V20">
            <v>0</v>
          </cell>
        </row>
        <row r="21">
          <cell r="B21">
            <v>18</v>
          </cell>
          <cell r="C21" t="str">
            <v>산191</v>
          </cell>
          <cell r="D21" t="str">
            <v>임</v>
          </cell>
          <cell r="E21">
            <v>9917</v>
          </cell>
          <cell r="F21">
            <v>1028</v>
          </cell>
          <cell r="G21" t="str">
            <v>김재원</v>
          </cell>
          <cell r="H21" t="str">
            <v>부산 동래구 거제동 1465-4 동양맨션 나동 502호</v>
          </cell>
          <cell r="N21">
            <v>1028.0999999999999</v>
          </cell>
          <cell r="P21">
            <v>0</v>
          </cell>
          <cell r="Q21" t="str">
            <v>○</v>
          </cell>
          <cell r="R21">
            <v>18</v>
          </cell>
          <cell r="T21">
            <v>0</v>
          </cell>
          <cell r="V21">
            <v>0</v>
          </cell>
        </row>
        <row r="22">
          <cell r="B22">
            <v>19</v>
          </cell>
          <cell r="C22" t="str">
            <v>산194</v>
          </cell>
          <cell r="D22" t="str">
            <v>임</v>
          </cell>
          <cell r="E22">
            <v>5462</v>
          </cell>
          <cell r="F22">
            <v>559</v>
          </cell>
          <cell r="G22" t="str">
            <v>노재섭</v>
          </cell>
          <cell r="H22" t="str">
            <v>부산 서구 동대신동 2가 29</v>
          </cell>
          <cell r="N22">
            <v>559</v>
          </cell>
          <cell r="P22">
            <v>0</v>
          </cell>
          <cell r="Q22" t="str">
            <v>○</v>
          </cell>
          <cell r="R22">
            <v>19</v>
          </cell>
          <cell r="T22">
            <v>0</v>
          </cell>
          <cell r="V22">
            <v>0</v>
          </cell>
        </row>
        <row r="23">
          <cell r="B23">
            <v>20</v>
          </cell>
          <cell r="C23" t="str">
            <v>산194-3</v>
          </cell>
          <cell r="D23" t="str">
            <v>임</v>
          </cell>
          <cell r="E23">
            <v>198</v>
          </cell>
          <cell r="F23">
            <v>74</v>
          </cell>
          <cell r="G23" t="str">
            <v>노재섭</v>
          </cell>
          <cell r="H23" t="str">
            <v>부산 서구 동대신동 2가 29</v>
          </cell>
          <cell r="N23">
            <v>73.599999999999994</v>
          </cell>
          <cell r="P23">
            <v>0</v>
          </cell>
          <cell r="Q23" t="str">
            <v>○</v>
          </cell>
          <cell r="R23">
            <v>20</v>
          </cell>
          <cell r="T23">
            <v>0</v>
          </cell>
          <cell r="V23">
            <v>0</v>
          </cell>
        </row>
        <row r="24">
          <cell r="B24">
            <v>21</v>
          </cell>
          <cell r="C24" t="str">
            <v>864</v>
          </cell>
          <cell r="D24" t="str">
            <v>천</v>
          </cell>
          <cell r="E24">
            <v>8787</v>
          </cell>
          <cell r="F24">
            <v>1190</v>
          </cell>
          <cell r="G24" t="str">
            <v>국</v>
          </cell>
          <cell r="H24" t="str">
            <v>건설교통부</v>
          </cell>
          <cell r="N24">
            <v>1189.8</v>
          </cell>
          <cell r="P24">
            <v>0</v>
          </cell>
          <cell r="Q24" t="str">
            <v>○</v>
          </cell>
          <cell r="R24">
            <v>21</v>
          </cell>
          <cell r="T24">
            <v>0</v>
          </cell>
          <cell r="V24">
            <v>0</v>
          </cell>
        </row>
        <row r="25">
          <cell r="B25">
            <v>22</v>
          </cell>
          <cell r="C25" t="str">
            <v>866</v>
          </cell>
          <cell r="D25" t="str">
            <v>천</v>
          </cell>
          <cell r="E25">
            <v>3818</v>
          </cell>
          <cell r="F25">
            <v>512</v>
          </cell>
          <cell r="G25" t="str">
            <v>노현숙</v>
          </cell>
          <cell r="H25" t="str">
            <v>1022</v>
          </cell>
          <cell r="N25">
            <v>512.4</v>
          </cell>
          <cell r="P25">
            <v>0</v>
          </cell>
          <cell r="Q25" t="str">
            <v>○</v>
          </cell>
          <cell r="R25">
            <v>22</v>
          </cell>
          <cell r="T25">
            <v>0</v>
          </cell>
          <cell r="V25">
            <v>0</v>
          </cell>
        </row>
        <row r="26">
          <cell r="B26">
            <v>23</v>
          </cell>
          <cell r="C26" t="str">
            <v>867</v>
          </cell>
          <cell r="D26" t="str">
            <v>천</v>
          </cell>
          <cell r="E26">
            <v>13015</v>
          </cell>
          <cell r="F26">
            <v>2294</v>
          </cell>
          <cell r="G26" t="str">
            <v>최상기</v>
          </cell>
          <cell r="H26" t="str">
            <v>908</v>
          </cell>
          <cell r="N26">
            <v>2294.4</v>
          </cell>
          <cell r="P26">
            <v>0</v>
          </cell>
          <cell r="Q26" t="str">
            <v>○</v>
          </cell>
          <cell r="R26">
            <v>23</v>
          </cell>
          <cell r="T26">
            <v>0</v>
          </cell>
          <cell r="V26">
            <v>0</v>
          </cell>
        </row>
        <row r="27">
          <cell r="B27">
            <v>24</v>
          </cell>
          <cell r="C27" t="str">
            <v>869</v>
          </cell>
          <cell r="D27" t="str">
            <v>천</v>
          </cell>
          <cell r="E27">
            <v>6136</v>
          </cell>
          <cell r="F27">
            <v>744</v>
          </cell>
          <cell r="G27" t="str">
            <v>전인권</v>
          </cell>
          <cell r="H27" t="str">
            <v>생철리</v>
          </cell>
          <cell r="N27">
            <v>744.2</v>
          </cell>
          <cell r="P27">
            <v>0</v>
          </cell>
          <cell r="Q27" t="str">
            <v>○</v>
          </cell>
          <cell r="R27">
            <v>24</v>
          </cell>
          <cell r="T27">
            <v>0</v>
          </cell>
          <cell r="V27">
            <v>0</v>
          </cell>
        </row>
        <row r="28">
          <cell r="B28">
            <v>25</v>
          </cell>
          <cell r="C28" t="str">
            <v>870</v>
          </cell>
          <cell r="D28" t="str">
            <v>천</v>
          </cell>
          <cell r="E28">
            <v>10661</v>
          </cell>
          <cell r="F28">
            <v>1135</v>
          </cell>
          <cell r="G28" t="str">
            <v>국</v>
          </cell>
          <cell r="H28" t="str">
            <v>건설교통부</v>
          </cell>
          <cell r="N28">
            <v>1135.2</v>
          </cell>
          <cell r="P28">
            <v>0</v>
          </cell>
          <cell r="Q28" t="str">
            <v>○</v>
          </cell>
          <cell r="R28">
            <v>25</v>
          </cell>
          <cell r="T28">
            <v>0</v>
          </cell>
          <cell r="V28">
            <v>0</v>
          </cell>
        </row>
        <row r="29">
          <cell r="B29">
            <v>26</v>
          </cell>
          <cell r="C29" t="str">
            <v>871</v>
          </cell>
          <cell r="D29" t="str">
            <v>천</v>
          </cell>
          <cell r="E29">
            <v>3623</v>
          </cell>
          <cell r="F29">
            <v>989</v>
          </cell>
          <cell r="G29" t="str">
            <v>김득윤</v>
          </cell>
          <cell r="H29" t="str">
            <v>밀양군 하동면 삼랑리</v>
          </cell>
          <cell r="N29">
            <v>988.7</v>
          </cell>
          <cell r="P29">
            <v>0</v>
          </cell>
          <cell r="Q29" t="str">
            <v>○</v>
          </cell>
          <cell r="R29">
            <v>26</v>
          </cell>
          <cell r="T29">
            <v>0</v>
          </cell>
          <cell r="V29">
            <v>0</v>
          </cell>
        </row>
        <row r="30">
          <cell r="B30">
            <v>27</v>
          </cell>
          <cell r="C30" t="str">
            <v>872-1</v>
          </cell>
          <cell r="D30" t="str">
            <v>천</v>
          </cell>
          <cell r="E30">
            <v>10539</v>
          </cell>
          <cell r="F30">
            <v>1928</v>
          </cell>
          <cell r="G30" t="str">
            <v>박명식</v>
          </cell>
          <cell r="H30" t="str">
            <v>밀양시 삼문동 15-1 유성청구타운 202동 1506호</v>
          </cell>
          <cell r="N30">
            <v>1928.1</v>
          </cell>
          <cell r="P30">
            <v>0</v>
          </cell>
          <cell r="Q30" t="str">
            <v>○</v>
          </cell>
          <cell r="R30">
            <v>27</v>
          </cell>
          <cell r="T30">
            <v>0</v>
          </cell>
          <cell r="V30">
            <v>0</v>
          </cell>
        </row>
        <row r="31">
          <cell r="B31">
            <v>28</v>
          </cell>
          <cell r="C31" t="str">
            <v>872-2</v>
          </cell>
          <cell r="D31" t="str">
            <v>천</v>
          </cell>
          <cell r="E31">
            <v>1507</v>
          </cell>
          <cell r="F31">
            <v>152</v>
          </cell>
          <cell r="G31" t="str">
            <v>박명식</v>
          </cell>
          <cell r="H31" t="str">
            <v>밀양시 삼문동 15-1 유성청구타운 202동 1506호</v>
          </cell>
          <cell r="N31">
            <v>152.4</v>
          </cell>
          <cell r="P31">
            <v>0</v>
          </cell>
          <cell r="Q31" t="str">
            <v>○</v>
          </cell>
          <cell r="R31">
            <v>28</v>
          </cell>
          <cell r="T31">
            <v>0</v>
          </cell>
          <cell r="V31">
            <v>0</v>
          </cell>
        </row>
        <row r="32">
          <cell r="B32">
            <v>29</v>
          </cell>
          <cell r="C32" t="str">
            <v>879</v>
          </cell>
          <cell r="D32" t="str">
            <v>천</v>
          </cell>
          <cell r="E32">
            <v>2552</v>
          </cell>
          <cell r="F32">
            <v>418</v>
          </cell>
          <cell r="G32" t="str">
            <v>지이진</v>
          </cell>
          <cell r="H32" t="str">
            <v>밀양군 하동면 삼랑리</v>
          </cell>
          <cell r="N32">
            <v>418.4</v>
          </cell>
          <cell r="P32">
            <v>0</v>
          </cell>
          <cell r="Q32" t="str">
            <v>○</v>
          </cell>
          <cell r="R32">
            <v>29</v>
          </cell>
          <cell r="T32">
            <v>0</v>
          </cell>
          <cell r="V32">
            <v>0</v>
          </cell>
        </row>
        <row r="33">
          <cell r="B33">
            <v>30</v>
          </cell>
          <cell r="C33" t="str">
            <v>880</v>
          </cell>
          <cell r="D33" t="str">
            <v>천</v>
          </cell>
          <cell r="E33">
            <v>4079</v>
          </cell>
          <cell r="F33">
            <v>1401</v>
          </cell>
          <cell r="G33" t="str">
            <v>박화수</v>
          </cell>
          <cell r="H33" t="str">
            <v>밀양군 하동면 삼랑리</v>
          </cell>
          <cell r="N33">
            <v>1401.3</v>
          </cell>
          <cell r="P33">
            <v>0</v>
          </cell>
          <cell r="Q33" t="str">
            <v>○</v>
          </cell>
          <cell r="R33">
            <v>30</v>
          </cell>
          <cell r="T33">
            <v>0</v>
          </cell>
          <cell r="V33">
            <v>0</v>
          </cell>
        </row>
        <row r="34">
          <cell r="B34">
            <v>31</v>
          </cell>
          <cell r="C34" t="str">
            <v>881</v>
          </cell>
          <cell r="D34" t="str">
            <v>천</v>
          </cell>
          <cell r="E34">
            <v>4093</v>
          </cell>
          <cell r="F34">
            <v>1220</v>
          </cell>
          <cell r="G34" t="str">
            <v>국</v>
          </cell>
          <cell r="H34" t="str">
            <v>건설교통부</v>
          </cell>
          <cell r="N34">
            <v>1220.2</v>
          </cell>
          <cell r="P34">
            <v>0</v>
          </cell>
          <cell r="Q34" t="str">
            <v>○</v>
          </cell>
          <cell r="R34">
            <v>31</v>
          </cell>
          <cell r="T34">
            <v>0</v>
          </cell>
          <cell r="V34">
            <v>0</v>
          </cell>
        </row>
        <row r="35">
          <cell r="B35">
            <v>32</v>
          </cell>
          <cell r="C35" t="str">
            <v>882</v>
          </cell>
          <cell r="D35" t="str">
            <v>천</v>
          </cell>
          <cell r="E35">
            <v>102</v>
          </cell>
          <cell r="F35">
            <v>80</v>
          </cell>
          <cell r="G35" t="str">
            <v>지이진</v>
          </cell>
          <cell r="H35" t="str">
            <v>밀양군 하동면 삼랑리</v>
          </cell>
          <cell r="N35">
            <v>80.099999999999994</v>
          </cell>
          <cell r="P35">
            <v>0</v>
          </cell>
          <cell r="Q35" t="str">
            <v>○</v>
          </cell>
          <cell r="R35">
            <v>32</v>
          </cell>
          <cell r="T35">
            <v>0</v>
          </cell>
          <cell r="V35">
            <v>0</v>
          </cell>
        </row>
        <row r="36">
          <cell r="B36">
            <v>33</v>
          </cell>
          <cell r="C36" t="str">
            <v>907-1</v>
          </cell>
          <cell r="D36" t="str">
            <v>천</v>
          </cell>
          <cell r="E36">
            <v>20261</v>
          </cell>
          <cell r="F36">
            <v>2523</v>
          </cell>
          <cell r="G36" t="str">
            <v>국</v>
          </cell>
          <cell r="H36" t="str">
            <v>건설교통부</v>
          </cell>
          <cell r="N36">
            <v>2523.1999999999998</v>
          </cell>
          <cell r="P36">
            <v>0</v>
          </cell>
          <cell r="Q36" t="str">
            <v>○</v>
          </cell>
          <cell r="R36">
            <v>33</v>
          </cell>
          <cell r="T36">
            <v>0</v>
          </cell>
          <cell r="V36">
            <v>0</v>
          </cell>
        </row>
        <row r="37">
          <cell r="B37">
            <v>34</v>
          </cell>
          <cell r="C37" t="str">
            <v>907-2</v>
          </cell>
          <cell r="D37" t="str">
            <v>천</v>
          </cell>
          <cell r="E37">
            <v>2774</v>
          </cell>
          <cell r="F37">
            <v>1108</v>
          </cell>
          <cell r="G37" t="str">
            <v>국</v>
          </cell>
          <cell r="H37" t="str">
            <v>건설교통부</v>
          </cell>
          <cell r="N37">
            <v>1108.4000000000001</v>
          </cell>
          <cell r="P37">
            <v>0</v>
          </cell>
          <cell r="Q37" t="str">
            <v>○</v>
          </cell>
          <cell r="R37">
            <v>34</v>
          </cell>
          <cell r="T37">
            <v>0</v>
          </cell>
          <cell r="V37">
            <v>0</v>
          </cell>
        </row>
        <row r="38">
          <cell r="B38">
            <v>35</v>
          </cell>
          <cell r="C38" t="str">
            <v>909</v>
          </cell>
          <cell r="D38" t="str">
            <v>대</v>
          </cell>
          <cell r="E38">
            <v>641</v>
          </cell>
          <cell r="F38">
            <v>413</v>
          </cell>
          <cell r="G38" t="str">
            <v>국</v>
          </cell>
          <cell r="H38" t="str">
            <v>건설교통부</v>
          </cell>
          <cell r="N38">
            <v>413.4</v>
          </cell>
          <cell r="P38">
            <v>0</v>
          </cell>
          <cell r="Q38" t="str">
            <v>○</v>
          </cell>
          <cell r="R38">
            <v>35</v>
          </cell>
          <cell r="T38">
            <v>0</v>
          </cell>
          <cell r="V38">
            <v>0</v>
          </cell>
        </row>
        <row r="39">
          <cell r="B39">
            <v>36</v>
          </cell>
          <cell r="C39" t="str">
            <v>910-1</v>
          </cell>
          <cell r="D39" t="str">
            <v>전</v>
          </cell>
          <cell r="E39">
            <v>13610</v>
          </cell>
          <cell r="F39">
            <v>2536</v>
          </cell>
          <cell r="G39" t="str">
            <v>국</v>
          </cell>
          <cell r="H39" t="str">
            <v>건설교통부</v>
          </cell>
          <cell r="N39">
            <v>2535.8000000000002</v>
          </cell>
          <cell r="P39">
            <v>0</v>
          </cell>
          <cell r="Q39" t="str">
            <v>○</v>
          </cell>
          <cell r="R39">
            <v>36</v>
          </cell>
          <cell r="T39">
            <v>0</v>
          </cell>
          <cell r="V39">
            <v>0</v>
          </cell>
        </row>
        <row r="40">
          <cell r="B40">
            <v>37</v>
          </cell>
          <cell r="C40" t="str">
            <v>913</v>
          </cell>
          <cell r="D40" t="str">
            <v>전</v>
          </cell>
          <cell r="E40">
            <v>1917</v>
          </cell>
          <cell r="F40">
            <v>897</v>
          </cell>
          <cell r="G40" t="str">
            <v>국</v>
          </cell>
          <cell r="H40" t="str">
            <v>건설교통부</v>
          </cell>
          <cell r="N40">
            <v>897.4</v>
          </cell>
          <cell r="P40">
            <v>0</v>
          </cell>
          <cell r="Q40" t="str">
            <v>○</v>
          </cell>
          <cell r="R40">
            <v>37</v>
          </cell>
          <cell r="T40">
            <v>0</v>
          </cell>
          <cell r="V40">
            <v>0</v>
          </cell>
        </row>
        <row r="41">
          <cell r="B41">
            <v>38</v>
          </cell>
          <cell r="C41" t="str">
            <v>914</v>
          </cell>
          <cell r="D41" t="str">
            <v>천</v>
          </cell>
          <cell r="E41">
            <v>595</v>
          </cell>
          <cell r="F41">
            <v>319</v>
          </cell>
          <cell r="G41" t="str">
            <v>국</v>
          </cell>
          <cell r="H41" t="str">
            <v>건설교통부</v>
          </cell>
          <cell r="N41">
            <v>319.39999999999998</v>
          </cell>
          <cell r="P41">
            <v>0</v>
          </cell>
          <cell r="Q41" t="str">
            <v>○</v>
          </cell>
          <cell r="R41">
            <v>38</v>
          </cell>
          <cell r="T41">
            <v>0</v>
          </cell>
          <cell r="V41">
            <v>0</v>
          </cell>
        </row>
        <row r="42">
          <cell r="B42">
            <v>39</v>
          </cell>
          <cell r="C42" t="str">
            <v>915-33</v>
          </cell>
          <cell r="D42" t="str">
            <v>전</v>
          </cell>
          <cell r="E42">
            <v>1537</v>
          </cell>
          <cell r="F42">
            <v>532</v>
          </cell>
          <cell r="G42" t="str">
            <v>국</v>
          </cell>
          <cell r="H42" t="str">
            <v>재정경제부</v>
          </cell>
          <cell r="N42">
            <v>532.1</v>
          </cell>
          <cell r="P42">
            <v>0</v>
          </cell>
          <cell r="Q42" t="str">
            <v>○</v>
          </cell>
          <cell r="R42">
            <v>39</v>
          </cell>
          <cell r="T42">
            <v>0</v>
          </cell>
          <cell r="V42">
            <v>0</v>
          </cell>
        </row>
        <row r="43">
          <cell r="B43">
            <v>40</v>
          </cell>
          <cell r="C43" t="str">
            <v>915-34</v>
          </cell>
          <cell r="D43" t="str">
            <v>전</v>
          </cell>
          <cell r="E43">
            <v>2704</v>
          </cell>
          <cell r="F43">
            <v>1190</v>
          </cell>
          <cell r="G43" t="str">
            <v>국</v>
          </cell>
          <cell r="H43" t="str">
            <v>재정경제부</v>
          </cell>
          <cell r="N43">
            <v>1189.5</v>
          </cell>
          <cell r="P43">
            <v>0</v>
          </cell>
          <cell r="Q43" t="str">
            <v>○</v>
          </cell>
          <cell r="R43">
            <v>40</v>
          </cell>
          <cell r="T43">
            <v>0</v>
          </cell>
          <cell r="V43">
            <v>0</v>
          </cell>
        </row>
        <row r="44">
          <cell r="B44">
            <v>41</v>
          </cell>
          <cell r="C44" t="str">
            <v>915-37</v>
          </cell>
          <cell r="D44" t="str">
            <v>유</v>
          </cell>
          <cell r="E44">
            <v>42983</v>
          </cell>
          <cell r="F44">
            <v>8495</v>
          </cell>
          <cell r="G44" t="str">
            <v>국</v>
          </cell>
          <cell r="H44" t="str">
            <v>농림부</v>
          </cell>
          <cell r="N44">
            <v>8494.7999999999993</v>
          </cell>
          <cell r="P44">
            <v>0</v>
          </cell>
          <cell r="Q44" t="str">
            <v>○</v>
          </cell>
          <cell r="R44">
            <v>41</v>
          </cell>
          <cell r="T44">
            <v>0</v>
          </cell>
          <cell r="V44">
            <v>0</v>
          </cell>
        </row>
        <row r="45">
          <cell r="B45">
            <v>42</v>
          </cell>
          <cell r="C45" t="str">
            <v>935</v>
          </cell>
          <cell r="D45" t="str">
            <v>전</v>
          </cell>
          <cell r="E45">
            <v>397</v>
          </cell>
          <cell r="F45">
            <v>195</v>
          </cell>
          <cell r="G45" t="str">
            <v>정성교</v>
          </cell>
          <cell r="H45" t="str">
            <v>659-4</v>
          </cell>
          <cell r="N45">
            <v>194.7</v>
          </cell>
          <cell r="P45">
            <v>0</v>
          </cell>
          <cell r="Q45" t="str">
            <v>○</v>
          </cell>
          <cell r="R45">
            <v>42</v>
          </cell>
          <cell r="T45">
            <v>0</v>
          </cell>
          <cell r="V45">
            <v>0</v>
          </cell>
        </row>
        <row r="46">
          <cell r="B46">
            <v>43</v>
          </cell>
          <cell r="C46" t="str">
            <v>945-1</v>
          </cell>
          <cell r="D46" t="str">
            <v>전</v>
          </cell>
          <cell r="E46">
            <v>192</v>
          </cell>
          <cell r="F46">
            <v>192</v>
          </cell>
          <cell r="G46" t="str">
            <v>윤영복</v>
          </cell>
          <cell r="H46" t="str">
            <v>밀양군 삼랑진면 삼랑리 630</v>
          </cell>
          <cell r="M46" t="str">
            <v>공</v>
          </cell>
          <cell r="N46">
            <v>176.3</v>
          </cell>
          <cell r="P46">
            <v>0</v>
          </cell>
          <cell r="Q46" t="str">
            <v>○</v>
          </cell>
          <cell r="R46">
            <v>43</v>
          </cell>
          <cell r="T46">
            <v>0</v>
          </cell>
          <cell r="V46">
            <v>0</v>
          </cell>
        </row>
        <row r="47">
          <cell r="B47">
            <v>44</v>
          </cell>
          <cell r="C47" t="str">
            <v>945-2</v>
          </cell>
          <cell r="D47" t="str">
            <v>전</v>
          </cell>
          <cell r="E47">
            <v>750</v>
          </cell>
          <cell r="F47">
            <v>481</v>
          </cell>
          <cell r="G47" t="str">
            <v>윤영복</v>
          </cell>
          <cell r="H47" t="str">
            <v>밀양군 삼랑진면 삼랑리 630</v>
          </cell>
          <cell r="N47">
            <v>480.7</v>
          </cell>
          <cell r="P47">
            <v>0</v>
          </cell>
          <cell r="Q47" t="str">
            <v>○</v>
          </cell>
          <cell r="R47">
            <v>44</v>
          </cell>
          <cell r="T47">
            <v>0</v>
          </cell>
          <cell r="V47">
            <v>0</v>
          </cell>
        </row>
        <row r="48">
          <cell r="B48">
            <v>45</v>
          </cell>
          <cell r="C48" t="str">
            <v>945-3</v>
          </cell>
          <cell r="D48" t="str">
            <v>전</v>
          </cell>
          <cell r="E48">
            <v>13</v>
          </cell>
          <cell r="F48">
            <v>13</v>
          </cell>
          <cell r="G48" t="str">
            <v>윤영복</v>
          </cell>
          <cell r="H48" t="str">
            <v>밀양군 삼랑진면 삼랑리 630</v>
          </cell>
          <cell r="M48" t="str">
            <v>공</v>
          </cell>
          <cell r="N48">
            <v>20.100000000000001</v>
          </cell>
          <cell r="P48">
            <v>0</v>
          </cell>
          <cell r="Q48" t="str">
            <v>○</v>
          </cell>
          <cell r="R48">
            <v>45</v>
          </cell>
          <cell r="T48">
            <v>0</v>
          </cell>
          <cell r="V48">
            <v>0</v>
          </cell>
        </row>
        <row r="49">
          <cell r="B49">
            <v>46</v>
          </cell>
          <cell r="C49" t="str">
            <v>957</v>
          </cell>
          <cell r="D49" t="str">
            <v>전</v>
          </cell>
          <cell r="E49">
            <v>264</v>
          </cell>
          <cell r="F49">
            <v>194</v>
          </cell>
          <cell r="G49" t="str">
            <v>김해운</v>
          </cell>
          <cell r="H49" t="str">
            <v>1257</v>
          </cell>
          <cell r="N49">
            <v>193.6</v>
          </cell>
          <cell r="P49">
            <v>0</v>
          </cell>
          <cell r="Q49" t="str">
            <v>○</v>
          </cell>
          <cell r="R49">
            <v>46</v>
          </cell>
          <cell r="T49">
            <v>0</v>
          </cell>
          <cell r="V49">
            <v>0</v>
          </cell>
        </row>
        <row r="50">
          <cell r="B50">
            <v>47</v>
          </cell>
          <cell r="C50" t="str">
            <v>958-2</v>
          </cell>
          <cell r="D50" t="str">
            <v>전</v>
          </cell>
          <cell r="E50">
            <v>2003</v>
          </cell>
          <cell r="F50">
            <v>86</v>
          </cell>
          <cell r="G50" t="str">
            <v>서병규</v>
          </cell>
          <cell r="H50" t="str">
            <v>1010</v>
          </cell>
          <cell r="I50" t="str">
            <v>근저당</v>
          </cell>
          <cell r="J50" t="str">
            <v>부산 북구 덕천동 299-6</v>
          </cell>
          <cell r="K50" t="str">
            <v>신선영</v>
          </cell>
          <cell r="N50">
            <v>86.4</v>
          </cell>
          <cell r="P50">
            <v>0</v>
          </cell>
          <cell r="Q50" t="str">
            <v>○</v>
          </cell>
          <cell r="R50">
            <v>47</v>
          </cell>
          <cell r="T50">
            <v>0</v>
          </cell>
          <cell r="V50">
            <v>0</v>
          </cell>
        </row>
        <row r="51">
          <cell r="B51">
            <v>48</v>
          </cell>
          <cell r="C51" t="str">
            <v>958-3</v>
          </cell>
          <cell r="D51" t="str">
            <v>천</v>
          </cell>
          <cell r="E51">
            <v>116</v>
          </cell>
          <cell r="F51">
            <v>27</v>
          </cell>
          <cell r="G51" t="str">
            <v>김영성</v>
          </cell>
          <cell r="H51" t="str">
            <v>부산부 좌천정 452</v>
          </cell>
          <cell r="N51">
            <v>27</v>
          </cell>
          <cell r="P51">
            <v>0</v>
          </cell>
          <cell r="Q51" t="str">
            <v>○</v>
          </cell>
          <cell r="R51">
            <v>48</v>
          </cell>
          <cell r="T51">
            <v>0</v>
          </cell>
          <cell r="V51">
            <v>0</v>
          </cell>
        </row>
        <row r="52">
          <cell r="B52">
            <v>49</v>
          </cell>
          <cell r="C52" t="str">
            <v>959-1</v>
          </cell>
          <cell r="D52" t="str">
            <v>전</v>
          </cell>
          <cell r="E52">
            <v>1825</v>
          </cell>
          <cell r="F52">
            <v>624</v>
          </cell>
          <cell r="G52" t="str">
            <v>서병규</v>
          </cell>
          <cell r="H52" t="str">
            <v>1010</v>
          </cell>
          <cell r="N52">
            <v>624</v>
          </cell>
          <cell r="P52">
            <v>0</v>
          </cell>
          <cell r="Q52" t="str">
            <v>○</v>
          </cell>
          <cell r="R52">
            <v>49</v>
          </cell>
          <cell r="T52">
            <v>0</v>
          </cell>
          <cell r="V52">
            <v>0</v>
          </cell>
        </row>
        <row r="53">
          <cell r="B53">
            <v>50</v>
          </cell>
          <cell r="C53" t="str">
            <v>959-2</v>
          </cell>
          <cell r="D53" t="str">
            <v>전</v>
          </cell>
          <cell r="E53">
            <v>165</v>
          </cell>
          <cell r="F53">
            <v>165</v>
          </cell>
          <cell r="G53" t="str">
            <v>서병규</v>
          </cell>
          <cell r="H53" t="str">
            <v>부산 북구 덕천동 303-13</v>
          </cell>
          <cell r="M53" t="str">
            <v>공</v>
          </cell>
          <cell r="N53">
            <v>170.2</v>
          </cell>
          <cell r="P53">
            <v>0</v>
          </cell>
          <cell r="Q53" t="str">
            <v>○</v>
          </cell>
          <cell r="R53">
            <v>50</v>
          </cell>
          <cell r="T53">
            <v>0</v>
          </cell>
          <cell r="V53">
            <v>0</v>
          </cell>
        </row>
        <row r="54">
          <cell r="B54">
            <v>51</v>
          </cell>
          <cell r="C54" t="str">
            <v>959-3</v>
          </cell>
          <cell r="D54" t="str">
            <v>전</v>
          </cell>
          <cell r="E54">
            <v>374</v>
          </cell>
          <cell r="F54">
            <v>313</v>
          </cell>
          <cell r="G54" t="str">
            <v>서병규</v>
          </cell>
          <cell r="H54" t="str">
            <v>부산 북구 덕천동 303-13</v>
          </cell>
          <cell r="N54">
            <v>312.7</v>
          </cell>
          <cell r="P54">
            <v>0</v>
          </cell>
          <cell r="Q54" t="str">
            <v>○</v>
          </cell>
          <cell r="R54">
            <v>51</v>
          </cell>
          <cell r="T54">
            <v>0</v>
          </cell>
          <cell r="V54">
            <v>0</v>
          </cell>
        </row>
        <row r="55">
          <cell r="B55">
            <v>52</v>
          </cell>
          <cell r="C55" t="str">
            <v>960</v>
          </cell>
          <cell r="D55" t="str">
            <v>대</v>
          </cell>
          <cell r="E55">
            <v>764</v>
          </cell>
          <cell r="F55">
            <v>436</v>
          </cell>
          <cell r="G55" t="str">
            <v>이원자</v>
          </cell>
          <cell r="H55" t="str">
            <v>960</v>
          </cell>
          <cell r="N55">
            <v>436.2</v>
          </cell>
          <cell r="P55">
            <v>0</v>
          </cell>
          <cell r="Q55" t="str">
            <v>○</v>
          </cell>
          <cell r="R55">
            <v>52</v>
          </cell>
          <cell r="T55">
            <v>0</v>
          </cell>
          <cell r="V55">
            <v>0</v>
          </cell>
        </row>
        <row r="56">
          <cell r="B56">
            <v>53</v>
          </cell>
          <cell r="C56" t="str">
            <v>960-1</v>
          </cell>
          <cell r="D56" t="str">
            <v>대</v>
          </cell>
          <cell r="E56">
            <v>720</v>
          </cell>
          <cell r="F56">
            <v>522</v>
          </cell>
          <cell r="G56" t="str">
            <v>서병하</v>
          </cell>
          <cell r="H56" t="str">
            <v>960</v>
          </cell>
          <cell r="I56" t="str">
            <v>근저당</v>
          </cell>
          <cell r="J56" t="str">
            <v>김해시 생림면 봉림리 635-5</v>
          </cell>
          <cell r="K56" t="str">
            <v>생림농업협동조합</v>
          </cell>
          <cell r="N56">
            <v>522.29999999999995</v>
          </cell>
          <cell r="P56">
            <v>0</v>
          </cell>
          <cell r="Q56" t="str">
            <v>○</v>
          </cell>
          <cell r="R56">
            <v>53</v>
          </cell>
          <cell r="T56">
            <v>0</v>
          </cell>
          <cell r="V56">
            <v>0</v>
          </cell>
        </row>
        <row r="57">
          <cell r="B57">
            <v>54</v>
          </cell>
          <cell r="C57" t="str">
            <v>1001-1</v>
          </cell>
          <cell r="D57" t="str">
            <v>도</v>
          </cell>
          <cell r="E57">
            <v>159</v>
          </cell>
          <cell r="F57">
            <v>75</v>
          </cell>
          <cell r="G57" t="str">
            <v>안학수</v>
          </cell>
          <cell r="H57" t="str">
            <v>금곡리 766</v>
          </cell>
          <cell r="N57">
            <v>75.2</v>
          </cell>
          <cell r="P57">
            <v>0</v>
          </cell>
          <cell r="Q57" t="str">
            <v>○</v>
          </cell>
          <cell r="R57">
            <v>54</v>
          </cell>
          <cell r="T57">
            <v>0</v>
          </cell>
          <cell r="V57">
            <v>0</v>
          </cell>
        </row>
        <row r="58">
          <cell r="B58">
            <v>55</v>
          </cell>
          <cell r="C58" t="str">
            <v>1001-2</v>
          </cell>
          <cell r="D58" t="str">
            <v>답</v>
          </cell>
          <cell r="E58">
            <v>1517</v>
          </cell>
          <cell r="F58">
            <v>384</v>
          </cell>
          <cell r="G58" t="str">
            <v>서태하 외 1인</v>
          </cell>
          <cell r="H58" t="str">
            <v>1177</v>
          </cell>
          <cell r="N58">
            <v>384.4</v>
          </cell>
          <cell r="P58">
            <v>0</v>
          </cell>
          <cell r="Q58" t="str">
            <v>○</v>
          </cell>
          <cell r="R58">
            <v>55</v>
          </cell>
          <cell r="T58">
            <v>0</v>
          </cell>
          <cell r="V58">
            <v>0</v>
          </cell>
        </row>
        <row r="59">
          <cell r="B59">
            <v>56</v>
          </cell>
          <cell r="C59" t="str">
            <v>1001-4</v>
          </cell>
          <cell r="D59" t="str">
            <v>답</v>
          </cell>
          <cell r="E59">
            <v>2179</v>
          </cell>
          <cell r="F59">
            <v>106</v>
          </cell>
          <cell r="G59" t="str">
            <v>서경하 외 2인</v>
          </cell>
          <cell r="H59" t="str">
            <v>1088</v>
          </cell>
          <cell r="N59">
            <v>105.5</v>
          </cell>
          <cell r="P59">
            <v>0</v>
          </cell>
          <cell r="Q59" t="str">
            <v>○</v>
          </cell>
          <cell r="R59">
            <v>56</v>
          </cell>
          <cell r="T59">
            <v>0</v>
          </cell>
          <cell r="V59">
            <v>0</v>
          </cell>
        </row>
        <row r="60">
          <cell r="B60">
            <v>57</v>
          </cell>
          <cell r="C60" t="str">
            <v>1001-5</v>
          </cell>
          <cell r="D60" t="str">
            <v>구</v>
          </cell>
          <cell r="E60">
            <v>102</v>
          </cell>
          <cell r="F60">
            <v>89</v>
          </cell>
          <cell r="G60" t="str">
            <v>서경하 외 2인</v>
          </cell>
          <cell r="H60" t="str">
            <v>1088</v>
          </cell>
          <cell r="N60">
            <v>88.6</v>
          </cell>
          <cell r="P60">
            <v>0</v>
          </cell>
          <cell r="Q60" t="str">
            <v>○</v>
          </cell>
          <cell r="R60">
            <v>57</v>
          </cell>
          <cell r="T60">
            <v>0</v>
          </cell>
          <cell r="V60">
            <v>0</v>
          </cell>
        </row>
        <row r="61">
          <cell r="B61">
            <v>58</v>
          </cell>
          <cell r="C61" t="str">
            <v>1003</v>
          </cell>
          <cell r="D61" t="str">
            <v>답</v>
          </cell>
          <cell r="E61">
            <v>2175</v>
          </cell>
          <cell r="F61">
            <v>663</v>
          </cell>
          <cell r="G61" t="str">
            <v>서승하</v>
          </cell>
          <cell r="H61" t="str">
            <v>1012</v>
          </cell>
          <cell r="N61">
            <v>663.3</v>
          </cell>
          <cell r="P61">
            <v>0</v>
          </cell>
          <cell r="Q61" t="str">
            <v>○</v>
          </cell>
          <cell r="R61">
            <v>58</v>
          </cell>
          <cell r="T61">
            <v>0</v>
          </cell>
          <cell r="V61">
            <v>0</v>
          </cell>
        </row>
        <row r="62">
          <cell r="B62">
            <v>59</v>
          </cell>
          <cell r="C62" t="str">
            <v>1004</v>
          </cell>
          <cell r="D62" t="str">
            <v>전</v>
          </cell>
          <cell r="E62">
            <v>225</v>
          </cell>
          <cell r="F62">
            <v>147</v>
          </cell>
          <cell r="G62" t="str">
            <v>김복술</v>
          </cell>
          <cell r="H62" t="str">
            <v>밀양군 삼랑진면 삼랑리 950</v>
          </cell>
          <cell r="N62">
            <v>146.6</v>
          </cell>
          <cell r="P62">
            <v>0</v>
          </cell>
          <cell r="Q62" t="str">
            <v>○</v>
          </cell>
          <cell r="R62">
            <v>59</v>
          </cell>
          <cell r="T62">
            <v>0</v>
          </cell>
          <cell r="V62">
            <v>0</v>
          </cell>
        </row>
        <row r="63">
          <cell r="B63">
            <v>60</v>
          </cell>
          <cell r="C63" t="str">
            <v>1006</v>
          </cell>
          <cell r="D63" t="str">
            <v>대</v>
          </cell>
          <cell r="E63">
            <v>426</v>
          </cell>
          <cell r="F63">
            <v>6</v>
          </cell>
          <cell r="G63" t="str">
            <v>조수백</v>
          </cell>
          <cell r="H63" t="str">
            <v>부산 부사진구 범천동 844 중앙시장 3층 24호</v>
          </cell>
          <cell r="I63" t="str">
            <v>근저당 외</v>
          </cell>
          <cell r="J63" t="str">
            <v>서울 중구 남대문로 2가 10-1 외</v>
          </cell>
          <cell r="K63" t="str">
            <v>주식회사서울신탁은행 외</v>
          </cell>
          <cell r="N63">
            <v>6.1</v>
          </cell>
          <cell r="P63">
            <v>0</v>
          </cell>
          <cell r="Q63" t="str">
            <v>○</v>
          </cell>
          <cell r="R63">
            <v>60</v>
          </cell>
          <cell r="T63">
            <v>0</v>
          </cell>
          <cell r="V63">
            <v>0</v>
          </cell>
        </row>
        <row r="64">
          <cell r="B64">
            <v>61</v>
          </cell>
          <cell r="C64" t="str">
            <v>1007</v>
          </cell>
          <cell r="D64" t="str">
            <v>대</v>
          </cell>
          <cell r="E64">
            <v>377</v>
          </cell>
          <cell r="F64">
            <v>26</v>
          </cell>
          <cell r="G64" t="str">
            <v>서대우</v>
          </cell>
          <cell r="H64" t="str">
            <v>1081</v>
          </cell>
          <cell r="N64">
            <v>26</v>
          </cell>
          <cell r="P64">
            <v>0</v>
          </cell>
          <cell r="Q64" t="str">
            <v>○</v>
          </cell>
          <cell r="R64">
            <v>61</v>
          </cell>
          <cell r="T64">
            <v>0</v>
          </cell>
          <cell r="V64">
            <v>0</v>
          </cell>
        </row>
        <row r="65">
          <cell r="B65">
            <v>62</v>
          </cell>
          <cell r="C65" t="str">
            <v>1008</v>
          </cell>
          <cell r="D65" t="str">
            <v>답</v>
          </cell>
          <cell r="E65">
            <v>658</v>
          </cell>
          <cell r="F65">
            <v>2</v>
          </cell>
          <cell r="G65" t="str">
            <v>이성안 외 1인</v>
          </cell>
          <cell r="H65" t="str">
            <v>봉림리 815-3</v>
          </cell>
          <cell r="N65">
            <v>2</v>
          </cell>
          <cell r="P65">
            <v>0</v>
          </cell>
          <cell r="Q65" t="str">
            <v>○</v>
          </cell>
          <cell r="R65">
            <v>62</v>
          </cell>
          <cell r="T65">
            <v>0</v>
          </cell>
          <cell r="V65">
            <v>0</v>
          </cell>
        </row>
        <row r="66">
          <cell r="B66">
            <v>63</v>
          </cell>
          <cell r="C66" t="str">
            <v>1009-1</v>
          </cell>
          <cell r="D66" t="str">
            <v>전</v>
          </cell>
          <cell r="E66">
            <v>582</v>
          </cell>
          <cell r="F66">
            <v>180</v>
          </cell>
          <cell r="G66" t="str">
            <v>김해김씨태정중치묵파문중</v>
          </cell>
          <cell r="H66" t="str">
            <v>김해군 장유면 응달리</v>
          </cell>
          <cell r="N66">
            <v>179.9</v>
          </cell>
          <cell r="P66">
            <v>0</v>
          </cell>
          <cell r="Q66" t="str">
            <v>○</v>
          </cell>
          <cell r="R66">
            <v>63</v>
          </cell>
          <cell r="T66">
            <v>0</v>
          </cell>
          <cell r="V66">
            <v>0</v>
          </cell>
        </row>
        <row r="67">
          <cell r="B67">
            <v>64</v>
          </cell>
          <cell r="C67" t="str">
            <v>1009-2</v>
          </cell>
          <cell r="D67" t="str">
            <v>답</v>
          </cell>
          <cell r="E67">
            <v>2347</v>
          </cell>
          <cell r="F67">
            <v>230</v>
          </cell>
          <cell r="G67" t="str">
            <v>김해김씨태정중치묵파문중</v>
          </cell>
          <cell r="H67" t="str">
            <v>김해군 장유면 응달리</v>
          </cell>
          <cell r="N67">
            <v>230.1</v>
          </cell>
          <cell r="P67">
            <v>0</v>
          </cell>
          <cell r="Q67" t="str">
            <v>○</v>
          </cell>
          <cell r="R67">
            <v>64</v>
          </cell>
          <cell r="T67">
            <v>0</v>
          </cell>
          <cell r="V67">
            <v>0</v>
          </cell>
        </row>
        <row r="68">
          <cell r="B68">
            <v>65</v>
          </cell>
          <cell r="C68" t="str">
            <v>1090</v>
          </cell>
          <cell r="D68" t="str">
            <v>임</v>
          </cell>
          <cell r="E68">
            <v>1729</v>
          </cell>
          <cell r="F68">
            <v>21</v>
          </cell>
          <cell r="G68" t="str">
            <v>노채현</v>
          </cell>
          <cell r="H68" t="str">
            <v>1079</v>
          </cell>
          <cell r="N68">
            <v>21</v>
          </cell>
          <cell r="P68">
            <v>0</v>
          </cell>
          <cell r="Q68" t="str">
            <v>○</v>
          </cell>
          <cell r="R68">
            <v>65</v>
          </cell>
          <cell r="T68">
            <v>0</v>
          </cell>
          <cell r="V68">
            <v>0</v>
          </cell>
        </row>
        <row r="69">
          <cell r="B69">
            <v>66</v>
          </cell>
          <cell r="C69" t="str">
            <v>1092</v>
          </cell>
          <cell r="D69" t="str">
            <v>전</v>
          </cell>
          <cell r="E69">
            <v>3091</v>
          </cell>
          <cell r="F69">
            <v>927</v>
          </cell>
          <cell r="G69" t="str">
            <v>서성대</v>
          </cell>
          <cell r="H69" t="str">
            <v>1081</v>
          </cell>
          <cell r="N69">
            <v>927.2</v>
          </cell>
          <cell r="P69">
            <v>0</v>
          </cell>
          <cell r="Q69" t="str">
            <v>○</v>
          </cell>
          <cell r="R69">
            <v>66</v>
          </cell>
          <cell r="T69">
            <v>0</v>
          </cell>
          <cell r="V69">
            <v>0</v>
          </cell>
        </row>
        <row r="70">
          <cell r="B70">
            <v>67</v>
          </cell>
          <cell r="C70" t="str">
            <v>1093-1</v>
          </cell>
          <cell r="D70" t="str">
            <v>전</v>
          </cell>
          <cell r="E70">
            <v>2936</v>
          </cell>
          <cell r="F70">
            <v>87</v>
          </cell>
          <cell r="G70" t="str">
            <v>서승하</v>
          </cell>
          <cell r="H70" t="str">
            <v>1010</v>
          </cell>
          <cell r="I70" t="str">
            <v>근저당</v>
          </cell>
          <cell r="J70" t="str">
            <v>김해군 생림면 봉림리 635-5</v>
          </cell>
          <cell r="K70" t="str">
            <v>생림농업협동조합</v>
          </cell>
          <cell r="N70">
            <v>87.2</v>
          </cell>
          <cell r="P70">
            <v>0</v>
          </cell>
          <cell r="Q70" t="str">
            <v>○</v>
          </cell>
          <cell r="R70">
            <v>67</v>
          </cell>
          <cell r="T70">
            <v>0</v>
          </cell>
          <cell r="V70">
            <v>0</v>
          </cell>
        </row>
        <row r="71">
          <cell r="B71">
            <v>68</v>
          </cell>
          <cell r="C71" t="str">
            <v>1113</v>
          </cell>
          <cell r="D71" t="str">
            <v>임</v>
          </cell>
          <cell r="E71">
            <v>553</v>
          </cell>
          <cell r="F71">
            <v>144</v>
          </cell>
          <cell r="G71" t="str">
            <v>김규식</v>
          </cell>
          <cell r="H71" t="str">
            <v>봉림리 569-2</v>
          </cell>
          <cell r="N71">
            <v>144.1</v>
          </cell>
          <cell r="P71">
            <v>0</v>
          </cell>
          <cell r="Q71" t="str">
            <v>○</v>
          </cell>
          <cell r="R71">
            <v>68</v>
          </cell>
          <cell r="T71">
            <v>0</v>
          </cell>
          <cell r="V71">
            <v>0</v>
          </cell>
        </row>
        <row r="72">
          <cell r="B72">
            <v>69</v>
          </cell>
          <cell r="C72" t="str">
            <v>1113-1</v>
          </cell>
          <cell r="D72" t="str">
            <v>임</v>
          </cell>
          <cell r="E72">
            <v>683</v>
          </cell>
          <cell r="F72">
            <v>140</v>
          </cell>
          <cell r="G72" t="str">
            <v>김해시</v>
          </cell>
          <cell r="N72">
            <v>140.19999999999999</v>
          </cell>
          <cell r="P72">
            <v>0</v>
          </cell>
          <cell r="Q72" t="str">
            <v>○</v>
          </cell>
          <cell r="R72">
            <v>69</v>
          </cell>
          <cell r="T72">
            <v>0</v>
          </cell>
          <cell r="V72">
            <v>0</v>
          </cell>
        </row>
        <row r="73">
          <cell r="B73">
            <v>70</v>
          </cell>
          <cell r="C73" t="str">
            <v>1115</v>
          </cell>
          <cell r="D73" t="str">
            <v>임</v>
          </cell>
          <cell r="E73">
            <v>1148</v>
          </cell>
          <cell r="F73">
            <v>127</v>
          </cell>
          <cell r="G73" t="str">
            <v>김규식</v>
          </cell>
          <cell r="H73" t="str">
            <v>봉림리 569-2</v>
          </cell>
          <cell r="N73">
            <v>126.7</v>
          </cell>
          <cell r="P73">
            <v>0</v>
          </cell>
          <cell r="Q73" t="str">
            <v>○</v>
          </cell>
          <cell r="R73">
            <v>70</v>
          </cell>
          <cell r="T73">
            <v>0</v>
          </cell>
          <cell r="V73">
            <v>0</v>
          </cell>
        </row>
        <row r="74">
          <cell r="B74">
            <v>71</v>
          </cell>
          <cell r="C74" t="str">
            <v>1125</v>
          </cell>
          <cell r="D74" t="str">
            <v>임</v>
          </cell>
          <cell r="E74">
            <v>89</v>
          </cell>
          <cell r="F74">
            <v>89</v>
          </cell>
          <cell r="G74" t="str">
            <v>이상윤</v>
          </cell>
          <cell r="H74" t="str">
            <v>1086</v>
          </cell>
          <cell r="M74" t="str">
            <v>공</v>
          </cell>
          <cell r="N74">
            <v>88.5</v>
          </cell>
          <cell r="P74">
            <v>0</v>
          </cell>
          <cell r="Q74" t="str">
            <v>○</v>
          </cell>
          <cell r="R74">
            <v>71</v>
          </cell>
          <cell r="T74">
            <v>0</v>
          </cell>
          <cell r="V74">
            <v>0</v>
          </cell>
        </row>
        <row r="75">
          <cell r="B75">
            <v>72</v>
          </cell>
          <cell r="C75" t="str">
            <v>1132</v>
          </cell>
          <cell r="D75" t="str">
            <v>임</v>
          </cell>
          <cell r="E75">
            <v>89</v>
          </cell>
          <cell r="F75">
            <v>47</v>
          </cell>
          <cell r="G75" t="str">
            <v>이상윤</v>
          </cell>
          <cell r="H75" t="str">
            <v>1086</v>
          </cell>
          <cell r="N75">
            <v>46.5</v>
          </cell>
          <cell r="P75">
            <v>0</v>
          </cell>
          <cell r="Q75" t="str">
            <v>○</v>
          </cell>
          <cell r="R75">
            <v>72</v>
          </cell>
          <cell r="T75">
            <v>0</v>
          </cell>
          <cell r="V75">
            <v>0</v>
          </cell>
        </row>
        <row r="76">
          <cell r="B76">
            <v>73</v>
          </cell>
          <cell r="C76" t="str">
            <v>1136</v>
          </cell>
          <cell r="D76" t="str">
            <v>전</v>
          </cell>
          <cell r="E76">
            <v>1405</v>
          </cell>
          <cell r="F76">
            <v>436</v>
          </cell>
          <cell r="G76" t="str">
            <v>송치관</v>
          </cell>
          <cell r="H76" t="str">
            <v>밀양군 밀양읍 송지리 364-27</v>
          </cell>
          <cell r="N76">
            <v>435.7</v>
          </cell>
          <cell r="P76">
            <v>0</v>
          </cell>
          <cell r="Q76" t="str">
            <v>○</v>
          </cell>
          <cell r="R76">
            <v>73</v>
          </cell>
          <cell r="T76">
            <v>0</v>
          </cell>
          <cell r="V76">
            <v>0</v>
          </cell>
        </row>
        <row r="77">
          <cell r="B77">
            <v>74</v>
          </cell>
          <cell r="C77" t="str">
            <v>1136-1</v>
          </cell>
          <cell r="D77" t="str">
            <v>임</v>
          </cell>
          <cell r="E77">
            <v>18389</v>
          </cell>
          <cell r="F77">
            <v>2742</v>
          </cell>
          <cell r="G77" t="str">
            <v>이상윤</v>
          </cell>
          <cell r="H77" t="str">
            <v>1086</v>
          </cell>
          <cell r="N77">
            <v>2742.3</v>
          </cell>
          <cell r="P77">
            <v>0</v>
          </cell>
          <cell r="Q77" t="str">
            <v>○</v>
          </cell>
          <cell r="R77">
            <v>74</v>
          </cell>
          <cell r="T77">
            <v>0</v>
          </cell>
          <cell r="V77">
            <v>0</v>
          </cell>
        </row>
        <row r="78">
          <cell r="B78">
            <v>75</v>
          </cell>
          <cell r="C78" t="str">
            <v>1161</v>
          </cell>
          <cell r="D78" t="str">
            <v>전</v>
          </cell>
          <cell r="E78">
            <v>116</v>
          </cell>
          <cell r="F78">
            <v>104</v>
          </cell>
          <cell r="G78" t="str">
            <v>노수징</v>
          </cell>
          <cell r="H78" t="str">
            <v>부산 서구 동대신동 2가 29</v>
          </cell>
          <cell r="N78">
            <v>103.7</v>
          </cell>
          <cell r="P78">
            <v>0</v>
          </cell>
          <cell r="Q78" t="str">
            <v>○</v>
          </cell>
          <cell r="R78">
            <v>75</v>
          </cell>
          <cell r="T78">
            <v>0</v>
          </cell>
          <cell r="V78">
            <v>0</v>
          </cell>
        </row>
        <row r="79">
          <cell r="B79">
            <v>76</v>
          </cell>
          <cell r="C79" t="str">
            <v>1162</v>
          </cell>
          <cell r="D79" t="str">
            <v>전</v>
          </cell>
          <cell r="E79">
            <v>1858</v>
          </cell>
          <cell r="F79">
            <v>370</v>
          </cell>
          <cell r="G79" t="str">
            <v>김영록</v>
          </cell>
          <cell r="H79" t="str">
            <v>사촌리 458-2</v>
          </cell>
          <cell r="N79">
            <v>370.3</v>
          </cell>
          <cell r="P79">
            <v>0</v>
          </cell>
          <cell r="Q79" t="str">
            <v>○</v>
          </cell>
          <cell r="R79">
            <v>76</v>
          </cell>
          <cell r="T79">
            <v>0</v>
          </cell>
          <cell r="V79">
            <v>0</v>
          </cell>
        </row>
        <row r="80">
          <cell r="B80">
            <v>77</v>
          </cell>
          <cell r="C80" t="str">
            <v>1163</v>
          </cell>
          <cell r="D80" t="str">
            <v>전</v>
          </cell>
          <cell r="E80">
            <v>512</v>
          </cell>
          <cell r="F80">
            <v>238</v>
          </cell>
          <cell r="G80" t="str">
            <v>정은용</v>
          </cell>
          <cell r="H80" t="str">
            <v>생철리 1022</v>
          </cell>
          <cell r="N80">
            <v>238.2</v>
          </cell>
          <cell r="P80">
            <v>0</v>
          </cell>
          <cell r="Q80" t="str">
            <v>○</v>
          </cell>
          <cell r="R80">
            <v>77</v>
          </cell>
          <cell r="T80">
            <v>0</v>
          </cell>
          <cell r="V80">
            <v>0</v>
          </cell>
        </row>
        <row r="81">
          <cell r="B81">
            <v>78</v>
          </cell>
          <cell r="C81" t="str">
            <v>1164</v>
          </cell>
          <cell r="D81" t="str">
            <v>전</v>
          </cell>
          <cell r="E81">
            <v>2179</v>
          </cell>
          <cell r="F81">
            <v>1403</v>
          </cell>
          <cell r="G81" t="str">
            <v>정은용</v>
          </cell>
          <cell r="H81" t="str">
            <v>생철리 1022</v>
          </cell>
          <cell r="N81">
            <v>1403</v>
          </cell>
          <cell r="P81">
            <v>0</v>
          </cell>
          <cell r="Q81" t="str">
            <v>○</v>
          </cell>
          <cell r="R81">
            <v>78</v>
          </cell>
          <cell r="T81">
            <v>0</v>
          </cell>
          <cell r="V81">
            <v>0</v>
          </cell>
        </row>
        <row r="82">
          <cell r="B82">
            <v>79</v>
          </cell>
          <cell r="C82" t="str">
            <v>1165</v>
          </cell>
          <cell r="D82" t="str">
            <v>전</v>
          </cell>
          <cell r="E82">
            <v>1425</v>
          </cell>
          <cell r="F82">
            <v>1231</v>
          </cell>
          <cell r="G82" t="str">
            <v>정은용</v>
          </cell>
          <cell r="H82" t="str">
            <v>생철리 1022</v>
          </cell>
          <cell r="N82">
            <v>1230.7</v>
          </cell>
          <cell r="P82">
            <v>0</v>
          </cell>
          <cell r="Q82" t="str">
            <v>○</v>
          </cell>
          <cell r="R82">
            <v>79</v>
          </cell>
          <cell r="T82">
            <v>0</v>
          </cell>
          <cell r="V82">
            <v>0</v>
          </cell>
        </row>
        <row r="83">
          <cell r="B83">
            <v>80</v>
          </cell>
          <cell r="C83" t="str">
            <v>1165-1</v>
          </cell>
          <cell r="D83" t="str">
            <v>전</v>
          </cell>
          <cell r="E83">
            <v>2050</v>
          </cell>
          <cell r="F83">
            <v>323</v>
          </cell>
          <cell r="G83" t="str">
            <v>정은용</v>
          </cell>
          <cell r="H83" t="str">
            <v>생철리 1022</v>
          </cell>
          <cell r="N83">
            <v>322.5</v>
          </cell>
          <cell r="P83">
            <v>0</v>
          </cell>
          <cell r="Q83" t="str">
            <v>○</v>
          </cell>
          <cell r="R83">
            <v>80</v>
          </cell>
          <cell r="T83">
            <v>0</v>
          </cell>
          <cell r="V83">
            <v>0</v>
          </cell>
        </row>
        <row r="84">
          <cell r="B84">
            <v>81</v>
          </cell>
          <cell r="C84" t="str">
            <v>1166</v>
          </cell>
          <cell r="D84" t="str">
            <v>전</v>
          </cell>
          <cell r="E84">
            <v>5689</v>
          </cell>
          <cell r="F84">
            <v>3542</v>
          </cell>
          <cell r="G84" t="str">
            <v>노영춘</v>
          </cell>
          <cell r="H84" t="str">
            <v>1079</v>
          </cell>
          <cell r="N84">
            <v>3542</v>
          </cell>
          <cell r="P84">
            <v>0</v>
          </cell>
          <cell r="Q84" t="str">
            <v>○</v>
          </cell>
          <cell r="R84">
            <v>81</v>
          </cell>
          <cell r="T84">
            <v>0</v>
          </cell>
          <cell r="V84">
            <v>0</v>
          </cell>
        </row>
        <row r="85">
          <cell r="B85">
            <v>82</v>
          </cell>
          <cell r="C85" t="str">
            <v>1167</v>
          </cell>
          <cell r="D85" t="str">
            <v>전</v>
          </cell>
          <cell r="E85">
            <v>1137</v>
          </cell>
          <cell r="F85">
            <v>848</v>
          </cell>
          <cell r="G85" t="str">
            <v>노영환</v>
          </cell>
          <cell r="H85" t="str">
            <v>1079</v>
          </cell>
          <cell r="N85">
            <v>847.8</v>
          </cell>
          <cell r="P85">
            <v>0</v>
          </cell>
          <cell r="Q85" t="str">
            <v>○</v>
          </cell>
          <cell r="R85">
            <v>82</v>
          </cell>
          <cell r="T85">
            <v>0</v>
          </cell>
          <cell r="V85">
            <v>0</v>
          </cell>
        </row>
        <row r="86">
          <cell r="B86">
            <v>83</v>
          </cell>
          <cell r="C86" t="str">
            <v>1168-1</v>
          </cell>
          <cell r="D86" t="str">
            <v>전</v>
          </cell>
          <cell r="E86">
            <v>4502</v>
          </cell>
          <cell r="F86">
            <v>3818</v>
          </cell>
          <cell r="G86" t="str">
            <v>송영복</v>
          </cell>
          <cell r="H86" t="str">
            <v>135</v>
          </cell>
          <cell r="I86" t="str">
            <v>근저당</v>
          </cell>
          <cell r="J86" t="str">
            <v>김해군 생림면 봉림리 635-5</v>
          </cell>
          <cell r="K86" t="str">
            <v>생림농업협동조합</v>
          </cell>
          <cell r="N86">
            <v>3818.4</v>
          </cell>
          <cell r="P86">
            <v>0</v>
          </cell>
          <cell r="Q86" t="str">
            <v>○</v>
          </cell>
          <cell r="R86">
            <v>83</v>
          </cell>
          <cell r="T86">
            <v>0</v>
          </cell>
          <cell r="V86">
            <v>0</v>
          </cell>
        </row>
        <row r="87">
          <cell r="B87">
            <v>84</v>
          </cell>
          <cell r="C87" t="str">
            <v>1168-2</v>
          </cell>
          <cell r="D87" t="str">
            <v>대</v>
          </cell>
          <cell r="E87">
            <v>212</v>
          </cell>
          <cell r="F87">
            <v>212</v>
          </cell>
          <cell r="G87" t="str">
            <v>송영복</v>
          </cell>
          <cell r="H87" t="str">
            <v>135</v>
          </cell>
          <cell r="M87" t="str">
            <v>공</v>
          </cell>
          <cell r="N87">
            <v>198.7</v>
          </cell>
          <cell r="P87">
            <v>0</v>
          </cell>
          <cell r="Q87" t="str">
            <v>○</v>
          </cell>
          <cell r="R87">
            <v>84</v>
          </cell>
          <cell r="T87">
            <v>0</v>
          </cell>
          <cell r="V87">
            <v>0</v>
          </cell>
        </row>
        <row r="88">
          <cell r="B88">
            <v>85</v>
          </cell>
          <cell r="C88" t="str">
            <v>1169-1</v>
          </cell>
          <cell r="D88" t="str">
            <v>답</v>
          </cell>
          <cell r="E88">
            <v>122</v>
          </cell>
          <cell r="F88">
            <v>122</v>
          </cell>
          <cell r="G88" t="str">
            <v>송영복</v>
          </cell>
          <cell r="H88" t="str">
            <v>135</v>
          </cell>
          <cell r="M88" t="str">
            <v>공</v>
          </cell>
          <cell r="N88">
            <v>126.3</v>
          </cell>
          <cell r="P88">
            <v>0</v>
          </cell>
          <cell r="Q88" t="str">
            <v>○</v>
          </cell>
          <cell r="R88">
            <v>85</v>
          </cell>
          <cell r="T88">
            <v>0</v>
          </cell>
          <cell r="V88">
            <v>0</v>
          </cell>
        </row>
        <row r="89">
          <cell r="B89">
            <v>86</v>
          </cell>
          <cell r="C89" t="str">
            <v>1169-2</v>
          </cell>
          <cell r="D89" t="str">
            <v>잡</v>
          </cell>
          <cell r="E89">
            <v>7</v>
          </cell>
          <cell r="F89">
            <v>7</v>
          </cell>
          <cell r="G89" t="str">
            <v>국</v>
          </cell>
          <cell r="H89" t="str">
            <v>철도청</v>
          </cell>
          <cell r="M89" t="str">
            <v>공</v>
          </cell>
          <cell r="N89">
            <v>8.6</v>
          </cell>
          <cell r="P89">
            <v>0</v>
          </cell>
          <cell r="Q89" t="str">
            <v>○</v>
          </cell>
          <cell r="R89">
            <v>86</v>
          </cell>
          <cell r="T89">
            <v>0</v>
          </cell>
          <cell r="V89">
            <v>0</v>
          </cell>
        </row>
        <row r="90">
          <cell r="B90">
            <v>87</v>
          </cell>
          <cell r="C90" t="str">
            <v>1243-1</v>
          </cell>
          <cell r="D90" t="str">
            <v>전</v>
          </cell>
          <cell r="E90">
            <v>139</v>
          </cell>
          <cell r="F90">
            <v>139</v>
          </cell>
          <cell r="G90" t="str">
            <v>서경하</v>
          </cell>
          <cell r="H90" t="str">
            <v>1088</v>
          </cell>
          <cell r="M90" t="str">
            <v>공</v>
          </cell>
          <cell r="N90">
            <v>142.1</v>
          </cell>
          <cell r="P90">
            <v>0</v>
          </cell>
          <cell r="Q90" t="str">
            <v>○</v>
          </cell>
          <cell r="R90">
            <v>87</v>
          </cell>
          <cell r="T90">
            <v>0</v>
          </cell>
          <cell r="V90">
            <v>0</v>
          </cell>
        </row>
        <row r="91">
          <cell r="B91">
            <v>88</v>
          </cell>
          <cell r="C91" t="str">
            <v>1243-2</v>
          </cell>
          <cell r="D91" t="str">
            <v>전</v>
          </cell>
          <cell r="E91">
            <v>26</v>
          </cell>
          <cell r="F91">
            <v>26</v>
          </cell>
          <cell r="G91" t="str">
            <v>국</v>
          </cell>
          <cell r="H91" t="str">
            <v>철도청</v>
          </cell>
          <cell r="M91" t="str">
            <v>공</v>
          </cell>
          <cell r="N91">
            <v>29</v>
          </cell>
          <cell r="P91">
            <v>0</v>
          </cell>
          <cell r="Q91" t="str">
            <v>○</v>
          </cell>
          <cell r="R91">
            <v>88</v>
          </cell>
          <cell r="T91">
            <v>0</v>
          </cell>
          <cell r="V91">
            <v>0</v>
          </cell>
        </row>
        <row r="92">
          <cell r="B92">
            <v>89</v>
          </cell>
          <cell r="C92" t="str">
            <v>1244-1</v>
          </cell>
          <cell r="D92" t="str">
            <v>전</v>
          </cell>
          <cell r="E92">
            <v>3045</v>
          </cell>
          <cell r="F92">
            <v>2855</v>
          </cell>
          <cell r="G92" t="str">
            <v>이성안 외 1인</v>
          </cell>
          <cell r="H92" t="str">
            <v>봉림리 815-3</v>
          </cell>
          <cell r="N92">
            <v>2854.5</v>
          </cell>
          <cell r="P92">
            <v>0</v>
          </cell>
          <cell r="Q92" t="str">
            <v>○</v>
          </cell>
          <cell r="R92">
            <v>89</v>
          </cell>
          <cell r="T92">
            <v>0</v>
          </cell>
          <cell r="V92">
            <v>0</v>
          </cell>
        </row>
        <row r="93">
          <cell r="B93">
            <v>90</v>
          </cell>
          <cell r="C93" t="str">
            <v>1244-2</v>
          </cell>
          <cell r="D93" t="str">
            <v>전</v>
          </cell>
          <cell r="E93">
            <v>86</v>
          </cell>
          <cell r="F93">
            <v>86</v>
          </cell>
          <cell r="G93" t="str">
            <v>국</v>
          </cell>
          <cell r="H93" t="str">
            <v>철도청</v>
          </cell>
          <cell r="M93" t="str">
            <v>공</v>
          </cell>
          <cell r="N93">
            <v>76.8</v>
          </cell>
          <cell r="P93">
            <v>0</v>
          </cell>
          <cell r="Q93" t="str">
            <v>○</v>
          </cell>
          <cell r="R93">
            <v>90</v>
          </cell>
          <cell r="T93">
            <v>0</v>
          </cell>
          <cell r="V93">
            <v>0</v>
          </cell>
        </row>
        <row r="94">
          <cell r="B94">
            <v>91</v>
          </cell>
          <cell r="C94" t="str">
            <v>1245-1</v>
          </cell>
          <cell r="D94" t="str">
            <v>전</v>
          </cell>
          <cell r="E94">
            <v>2478</v>
          </cell>
          <cell r="F94">
            <v>2054</v>
          </cell>
          <cell r="G94" t="str">
            <v>이정우</v>
          </cell>
          <cell r="H94" t="str">
            <v>1088</v>
          </cell>
          <cell r="N94">
            <v>2053.9</v>
          </cell>
          <cell r="P94">
            <v>0</v>
          </cell>
          <cell r="Q94" t="str">
            <v>○</v>
          </cell>
          <cell r="R94">
            <v>91</v>
          </cell>
          <cell r="T94">
            <v>0</v>
          </cell>
          <cell r="V94">
            <v>0</v>
          </cell>
        </row>
        <row r="95">
          <cell r="B95">
            <v>92</v>
          </cell>
          <cell r="C95" t="str">
            <v>1245-2</v>
          </cell>
          <cell r="D95" t="str">
            <v>전</v>
          </cell>
          <cell r="E95">
            <v>195</v>
          </cell>
          <cell r="F95">
            <v>182</v>
          </cell>
          <cell r="G95" t="str">
            <v>국</v>
          </cell>
          <cell r="H95" t="str">
            <v>철도청</v>
          </cell>
          <cell r="N95">
            <v>182.1</v>
          </cell>
          <cell r="P95">
            <v>0</v>
          </cell>
          <cell r="Q95" t="str">
            <v>○</v>
          </cell>
          <cell r="R95">
            <v>92</v>
          </cell>
          <cell r="T95">
            <v>0</v>
          </cell>
          <cell r="V95">
            <v>0</v>
          </cell>
        </row>
        <row r="96">
          <cell r="B96">
            <v>93</v>
          </cell>
          <cell r="C96" t="str">
            <v>1245-3</v>
          </cell>
          <cell r="D96" t="str">
            <v>임</v>
          </cell>
          <cell r="E96">
            <v>410</v>
          </cell>
          <cell r="F96">
            <v>390</v>
          </cell>
          <cell r="G96" t="str">
            <v>이정우</v>
          </cell>
          <cell r="H96" t="str">
            <v>1088</v>
          </cell>
          <cell r="N96">
            <v>390.4</v>
          </cell>
          <cell r="P96">
            <v>0</v>
          </cell>
          <cell r="Q96" t="str">
            <v>○</v>
          </cell>
          <cell r="R96">
            <v>93</v>
          </cell>
          <cell r="T96">
            <v>0</v>
          </cell>
          <cell r="V96">
            <v>0</v>
          </cell>
        </row>
        <row r="97">
          <cell r="B97">
            <v>94</v>
          </cell>
          <cell r="C97" t="str">
            <v>1246-1</v>
          </cell>
          <cell r="D97" t="str">
            <v>대</v>
          </cell>
          <cell r="E97">
            <v>152</v>
          </cell>
          <cell r="F97">
            <v>152</v>
          </cell>
          <cell r="G97" t="str">
            <v>이정우</v>
          </cell>
          <cell r="H97" t="str">
            <v>1088</v>
          </cell>
          <cell r="M97" t="str">
            <v>공</v>
          </cell>
          <cell r="N97">
            <v>154.19999999999999</v>
          </cell>
          <cell r="P97">
            <v>0</v>
          </cell>
          <cell r="Q97" t="str">
            <v>○</v>
          </cell>
          <cell r="R97">
            <v>94</v>
          </cell>
          <cell r="T97">
            <v>0</v>
          </cell>
          <cell r="V97">
            <v>0</v>
          </cell>
        </row>
        <row r="98">
          <cell r="B98">
            <v>95</v>
          </cell>
          <cell r="C98" t="str">
            <v>1246-2</v>
          </cell>
          <cell r="D98" t="str">
            <v>전</v>
          </cell>
          <cell r="E98">
            <v>1098</v>
          </cell>
          <cell r="F98">
            <v>614</v>
          </cell>
          <cell r="G98" t="str">
            <v>이정우</v>
          </cell>
          <cell r="H98" t="str">
            <v>1088</v>
          </cell>
          <cell r="N98">
            <v>614.20000000000005</v>
          </cell>
          <cell r="P98">
            <v>0</v>
          </cell>
          <cell r="Q98" t="str">
            <v>○</v>
          </cell>
          <cell r="R98">
            <v>95</v>
          </cell>
          <cell r="T98">
            <v>0</v>
          </cell>
          <cell r="V98">
            <v>0</v>
          </cell>
        </row>
        <row r="99">
          <cell r="B99">
            <v>96</v>
          </cell>
          <cell r="C99" t="str">
            <v>1247</v>
          </cell>
          <cell r="D99" t="str">
            <v>유</v>
          </cell>
          <cell r="E99">
            <v>1031</v>
          </cell>
          <cell r="F99">
            <v>74</v>
          </cell>
          <cell r="G99" t="str">
            <v>김해군</v>
          </cell>
          <cell r="N99">
            <v>73.7</v>
          </cell>
          <cell r="P99">
            <v>0</v>
          </cell>
          <cell r="Q99" t="str">
            <v>○</v>
          </cell>
          <cell r="R99">
            <v>96</v>
          </cell>
          <cell r="T99">
            <v>0</v>
          </cell>
          <cell r="V99">
            <v>0</v>
          </cell>
        </row>
        <row r="100">
          <cell r="B100">
            <v>97</v>
          </cell>
          <cell r="C100" t="str">
            <v>1248-2</v>
          </cell>
          <cell r="D100" t="str">
            <v>답</v>
          </cell>
          <cell r="E100">
            <v>106</v>
          </cell>
          <cell r="F100">
            <v>1</v>
          </cell>
          <cell r="G100" t="str">
            <v>국</v>
          </cell>
          <cell r="H100" t="str">
            <v>철도청</v>
          </cell>
          <cell r="N100">
            <v>0.7</v>
          </cell>
          <cell r="P100">
            <v>0</v>
          </cell>
          <cell r="Q100" t="str">
            <v>○</v>
          </cell>
          <cell r="R100">
            <v>97</v>
          </cell>
          <cell r="T100">
            <v>0</v>
          </cell>
          <cell r="V100">
            <v>0</v>
          </cell>
        </row>
        <row r="101">
          <cell r="B101">
            <v>98</v>
          </cell>
          <cell r="C101" t="str">
            <v>1256-1</v>
          </cell>
          <cell r="D101" t="str">
            <v>전</v>
          </cell>
          <cell r="E101">
            <v>370</v>
          </cell>
          <cell r="F101">
            <v>13</v>
          </cell>
          <cell r="G101" t="str">
            <v>노영환</v>
          </cell>
          <cell r="H101" t="str">
            <v>안양리 817</v>
          </cell>
          <cell r="I101" t="str">
            <v>근저당</v>
          </cell>
          <cell r="J101" t="str">
            <v>김해시 생림면 봉림리 635-5</v>
          </cell>
          <cell r="K101" t="str">
            <v>생림농업협동조합</v>
          </cell>
          <cell r="N101">
            <v>13.1</v>
          </cell>
          <cell r="P101">
            <v>0</v>
          </cell>
          <cell r="Q101" t="str">
            <v>○</v>
          </cell>
          <cell r="R101">
            <v>98</v>
          </cell>
          <cell r="T101">
            <v>0</v>
          </cell>
          <cell r="V101">
            <v>0</v>
          </cell>
        </row>
        <row r="102">
          <cell r="B102">
            <v>99</v>
          </cell>
          <cell r="C102" t="str">
            <v>1415</v>
          </cell>
          <cell r="D102" t="str">
            <v>천</v>
          </cell>
          <cell r="E102">
            <v>1734071</v>
          </cell>
          <cell r="F102">
            <v>10131</v>
          </cell>
          <cell r="G102" t="str">
            <v>국</v>
          </cell>
          <cell r="H102" t="str">
            <v>건설교통부</v>
          </cell>
          <cell r="N102">
            <v>10130.6</v>
          </cell>
          <cell r="P102">
            <v>0</v>
          </cell>
          <cell r="Q102" t="str">
            <v>○</v>
          </cell>
          <cell r="R102">
            <v>99</v>
          </cell>
          <cell r="T102">
            <v>0</v>
          </cell>
          <cell r="V102">
            <v>0</v>
          </cell>
        </row>
        <row r="103">
          <cell r="B103">
            <v>100</v>
          </cell>
          <cell r="C103" t="str">
            <v>1429-2</v>
          </cell>
          <cell r="D103" t="str">
            <v>철</v>
          </cell>
          <cell r="E103">
            <v>47494</v>
          </cell>
          <cell r="F103">
            <v>2559</v>
          </cell>
          <cell r="G103" t="str">
            <v>국</v>
          </cell>
          <cell r="H103" t="str">
            <v>철도청</v>
          </cell>
          <cell r="N103">
            <v>2558.8000000000002</v>
          </cell>
          <cell r="P103">
            <v>0</v>
          </cell>
          <cell r="Q103" t="str">
            <v>○</v>
          </cell>
          <cell r="R103">
            <v>100</v>
          </cell>
          <cell r="T103">
            <v>0</v>
          </cell>
          <cell r="V103">
            <v>0</v>
          </cell>
        </row>
        <row r="104">
          <cell r="B104">
            <v>101</v>
          </cell>
          <cell r="C104" t="str">
            <v>1429-3</v>
          </cell>
          <cell r="D104" t="str">
            <v>철</v>
          </cell>
          <cell r="E104">
            <v>28304</v>
          </cell>
          <cell r="F104">
            <v>1233</v>
          </cell>
          <cell r="G104" t="str">
            <v>국</v>
          </cell>
          <cell r="H104" t="str">
            <v>철도청</v>
          </cell>
          <cell r="N104">
            <v>1233</v>
          </cell>
          <cell r="P104">
            <v>0</v>
          </cell>
          <cell r="Q104" t="str">
            <v>○</v>
          </cell>
          <cell r="R104">
            <v>101</v>
          </cell>
          <cell r="T104">
            <v>0</v>
          </cell>
          <cell r="V104">
            <v>0</v>
          </cell>
        </row>
        <row r="105">
          <cell r="B105">
            <v>102</v>
          </cell>
          <cell r="C105" t="str">
            <v>1430</v>
          </cell>
          <cell r="D105" t="str">
            <v>도</v>
          </cell>
          <cell r="E105">
            <v>10078</v>
          </cell>
          <cell r="F105">
            <v>133</v>
          </cell>
          <cell r="G105" t="str">
            <v>국</v>
          </cell>
          <cell r="H105" t="str">
            <v>건설교통부</v>
          </cell>
          <cell r="N105">
            <v>132.5</v>
          </cell>
          <cell r="P105">
            <v>0</v>
          </cell>
          <cell r="Q105" t="str">
            <v>○</v>
          </cell>
          <cell r="R105">
            <v>102</v>
          </cell>
          <cell r="T105">
            <v>0</v>
          </cell>
          <cell r="V105">
            <v>0</v>
          </cell>
        </row>
        <row r="106">
          <cell r="B106">
            <v>103</v>
          </cell>
          <cell r="C106" t="str">
            <v>1438</v>
          </cell>
          <cell r="D106" t="str">
            <v>구</v>
          </cell>
          <cell r="E106">
            <v>15808</v>
          </cell>
          <cell r="F106">
            <v>580</v>
          </cell>
          <cell r="G106" t="str">
            <v>국</v>
          </cell>
          <cell r="H106" t="str">
            <v>건설교통부</v>
          </cell>
          <cell r="N106">
            <v>579.70000000000005</v>
          </cell>
          <cell r="P106">
            <v>0</v>
          </cell>
          <cell r="Q106" t="str">
            <v>○</v>
          </cell>
          <cell r="R106">
            <v>103</v>
          </cell>
          <cell r="T106">
            <v>0</v>
          </cell>
          <cell r="V106">
            <v>0</v>
          </cell>
        </row>
        <row r="107">
          <cell r="B107">
            <v>104</v>
          </cell>
          <cell r="C107" t="str">
            <v>1440</v>
          </cell>
          <cell r="D107" t="str">
            <v>도</v>
          </cell>
          <cell r="E107">
            <v>893</v>
          </cell>
          <cell r="F107">
            <v>132</v>
          </cell>
          <cell r="G107" t="str">
            <v>국</v>
          </cell>
          <cell r="H107" t="str">
            <v>농림부</v>
          </cell>
          <cell r="N107">
            <v>132.30000000000001</v>
          </cell>
          <cell r="P107">
            <v>0</v>
          </cell>
          <cell r="Q107" t="str">
            <v>○</v>
          </cell>
          <cell r="R107">
            <v>104</v>
          </cell>
          <cell r="T107">
            <v>0</v>
          </cell>
          <cell r="V107">
            <v>0</v>
          </cell>
        </row>
        <row r="108">
          <cell r="B108">
            <v>105</v>
          </cell>
          <cell r="C108" t="str">
            <v>1443</v>
          </cell>
          <cell r="D108" t="str">
            <v>구</v>
          </cell>
          <cell r="E108">
            <v>536</v>
          </cell>
          <cell r="F108">
            <v>208</v>
          </cell>
          <cell r="G108" t="str">
            <v>국</v>
          </cell>
          <cell r="H108" t="str">
            <v>농림부</v>
          </cell>
          <cell r="N108">
            <v>207.7</v>
          </cell>
          <cell r="P108">
            <v>0</v>
          </cell>
          <cell r="Q108" t="str">
            <v>○</v>
          </cell>
          <cell r="R108">
            <v>105</v>
          </cell>
          <cell r="T108">
            <v>0</v>
          </cell>
          <cell r="V108">
            <v>0</v>
          </cell>
        </row>
        <row r="109">
          <cell r="B109">
            <v>106</v>
          </cell>
          <cell r="C109" t="str">
            <v>1447</v>
          </cell>
          <cell r="D109" t="str">
            <v>도</v>
          </cell>
          <cell r="E109">
            <v>486</v>
          </cell>
          <cell r="F109">
            <v>87</v>
          </cell>
          <cell r="G109" t="str">
            <v>국</v>
          </cell>
          <cell r="H109" t="str">
            <v>농림부</v>
          </cell>
          <cell r="N109">
            <v>87.3</v>
          </cell>
          <cell r="P109">
            <v>0</v>
          </cell>
          <cell r="Q109" t="str">
            <v>○</v>
          </cell>
          <cell r="R109">
            <v>106</v>
          </cell>
          <cell r="T109">
            <v>0</v>
          </cell>
          <cell r="V109">
            <v>0</v>
          </cell>
        </row>
        <row r="110">
          <cell r="B110">
            <v>107</v>
          </cell>
          <cell r="C110" t="str">
            <v>1448</v>
          </cell>
          <cell r="D110" t="str">
            <v>구</v>
          </cell>
          <cell r="E110">
            <v>2757</v>
          </cell>
          <cell r="F110">
            <v>598</v>
          </cell>
          <cell r="G110" t="str">
            <v>국</v>
          </cell>
          <cell r="H110" t="str">
            <v>농림부</v>
          </cell>
          <cell r="N110">
            <v>597.5</v>
          </cell>
          <cell r="P110">
            <v>0</v>
          </cell>
          <cell r="Q110" t="str">
            <v>○</v>
          </cell>
          <cell r="R110">
            <v>107</v>
          </cell>
          <cell r="T110">
            <v>0</v>
          </cell>
          <cell r="V110">
            <v>0</v>
          </cell>
        </row>
        <row r="111">
          <cell r="B111">
            <v>108</v>
          </cell>
          <cell r="C111" t="str">
            <v>1449</v>
          </cell>
          <cell r="D111" t="str">
            <v>도</v>
          </cell>
          <cell r="E111">
            <v>248</v>
          </cell>
          <cell r="F111">
            <v>175</v>
          </cell>
          <cell r="G111" t="str">
            <v>국</v>
          </cell>
          <cell r="H111" t="str">
            <v>농림부</v>
          </cell>
          <cell r="N111">
            <v>175</v>
          </cell>
          <cell r="P111">
            <v>0</v>
          </cell>
          <cell r="Q111" t="str">
            <v>○</v>
          </cell>
          <cell r="R111">
            <v>108</v>
          </cell>
          <cell r="T111">
            <v>0</v>
          </cell>
          <cell r="V111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">
          <cell r="O1" t="str">
            <v>○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구"/>
      <sheetName val="표지"/>
      <sheetName val="영구총괄"/>
      <sheetName val="영구집계"/>
      <sheetName val="부구정거장"/>
      <sheetName val="부구리"/>
      <sheetName val="나곡리"/>
      <sheetName val="검성리"/>
      <sheetName val="월천리"/>
      <sheetName val="임시총괄"/>
      <sheetName val="임시집계"/>
      <sheetName val="임_부구"/>
      <sheetName val="임_나곡"/>
      <sheetName val="임_검성"/>
      <sheetName val="임_월천"/>
      <sheetName val="전필지총괄"/>
      <sheetName val="전필지집계"/>
      <sheetName val="전_부구"/>
      <sheetName val="전_부구정거장"/>
      <sheetName val="전_나곡"/>
      <sheetName val="전_월천"/>
      <sheetName val="나곡"/>
      <sheetName val="검성"/>
      <sheetName val="월천"/>
    </sheetNames>
    <sheetDataSet>
      <sheetData sheetId="0">
        <row r="1">
          <cell r="E1" t="str">
            <v>경상북도 울진군 북면 부구리</v>
          </cell>
        </row>
        <row r="2">
          <cell r="A2" t="str">
            <v>index01</v>
          </cell>
          <cell r="B2" t="str">
            <v>index02</v>
          </cell>
          <cell r="C2" t="str">
            <v>index03</v>
          </cell>
          <cell r="D2" t="str">
            <v>index04</v>
          </cell>
          <cell r="E2" t="str">
            <v>일련번호</v>
          </cell>
          <cell r="F2" t="str">
            <v>지번</v>
          </cell>
          <cell r="G2" t="str">
            <v>지목</v>
          </cell>
          <cell r="H2" t="str">
            <v>면적</v>
          </cell>
          <cell r="L2" t="str">
            <v>소유자</v>
          </cell>
          <cell r="N2" t="str">
            <v>소유권이외의 권리</v>
          </cell>
          <cell r="Q2" t="str">
            <v>비   고</v>
          </cell>
          <cell r="R2" t="str">
            <v>실 편입면적</v>
          </cell>
        </row>
        <row r="3">
          <cell r="H3" t="str">
            <v>공  부</v>
          </cell>
          <cell r="I3" t="str">
            <v>편입면적</v>
          </cell>
          <cell r="R3" t="str">
            <v>영구</v>
          </cell>
          <cell r="V3" t="str">
            <v>임대</v>
          </cell>
          <cell r="X3" t="str">
            <v>영구</v>
          </cell>
          <cell r="Z3" t="str">
            <v>정거장</v>
          </cell>
          <cell r="AB3" t="str">
            <v>임대</v>
          </cell>
          <cell r="AD3" t="str">
            <v>전필지</v>
          </cell>
        </row>
        <row r="4">
          <cell r="I4" t="str">
            <v>영 구</v>
          </cell>
          <cell r="K4" t="str">
            <v>임 대</v>
          </cell>
          <cell r="L4" t="str">
            <v>주  소</v>
          </cell>
          <cell r="M4" t="str">
            <v>성  명</v>
          </cell>
          <cell r="N4" t="str">
            <v>종  류</v>
          </cell>
          <cell r="O4" t="str">
            <v>주  소</v>
          </cell>
          <cell r="P4" t="str">
            <v>성   명</v>
          </cell>
          <cell r="R4" t="str">
            <v>본 선</v>
          </cell>
          <cell r="T4" t="str">
            <v>정거장</v>
          </cell>
          <cell r="AD4" t="str">
            <v>본</v>
          </cell>
          <cell r="AE4" t="str">
            <v>정</v>
          </cell>
        </row>
        <row r="5">
          <cell r="I5" t="str">
            <v>본  선</v>
          </cell>
          <cell r="J5" t="str">
            <v>정거장</v>
          </cell>
          <cell r="R5" t="str">
            <v>실편입</v>
          </cell>
          <cell r="S5" t="str">
            <v>공부</v>
          </cell>
          <cell r="T5" t="str">
            <v>실편입</v>
          </cell>
          <cell r="U5" t="str">
            <v>공부</v>
          </cell>
          <cell r="V5" t="str">
            <v>실편입</v>
          </cell>
          <cell r="W5" t="str">
            <v>공부</v>
          </cell>
        </row>
        <row r="6">
          <cell r="A6" t="str">
            <v>영1</v>
          </cell>
          <cell r="B6" t="str">
            <v>-</v>
          </cell>
          <cell r="C6" t="str">
            <v>-</v>
          </cell>
          <cell r="D6" t="str">
            <v>-</v>
          </cell>
          <cell r="E6">
            <v>1</v>
          </cell>
          <cell r="F6" t="str">
            <v>산8</v>
          </cell>
          <cell r="G6" t="str">
            <v>임</v>
          </cell>
          <cell r="H6">
            <v>24496</v>
          </cell>
          <cell r="I6">
            <v>4187</v>
          </cell>
          <cell r="J6">
            <v>0</v>
          </cell>
          <cell r="K6">
            <v>0</v>
          </cell>
          <cell r="L6" t="str">
            <v>강원 속초시 영랑동 148-5</v>
          </cell>
          <cell r="M6" t="str">
            <v>김재도</v>
          </cell>
          <cell r="R6">
            <v>4186.8</v>
          </cell>
          <cell r="S6">
            <v>0</v>
          </cell>
          <cell r="X6">
            <v>1</v>
          </cell>
          <cell r="Y6" t="str">
            <v>○</v>
          </cell>
          <cell r="Z6">
            <v>0</v>
          </cell>
          <cell r="AA6" t="str">
            <v>-</v>
          </cell>
          <cell r="AB6">
            <v>0</v>
          </cell>
          <cell r="AC6" t="str">
            <v>-</v>
          </cell>
          <cell r="AD6">
            <v>0</v>
          </cell>
          <cell r="AE6">
            <v>0</v>
          </cell>
          <cell r="AF6" t="str">
            <v>-</v>
          </cell>
        </row>
        <row r="7">
          <cell r="A7" t="str">
            <v>영2</v>
          </cell>
          <cell r="B7" t="str">
            <v>-</v>
          </cell>
          <cell r="C7" t="str">
            <v>-</v>
          </cell>
          <cell r="D7" t="str">
            <v>-</v>
          </cell>
          <cell r="E7">
            <v>2</v>
          </cell>
          <cell r="F7" t="str">
            <v>산9</v>
          </cell>
          <cell r="G7" t="str">
            <v>임</v>
          </cell>
          <cell r="H7">
            <v>27483</v>
          </cell>
          <cell r="I7">
            <v>2252</v>
          </cell>
          <cell r="J7">
            <v>0</v>
          </cell>
          <cell r="K7">
            <v>0</v>
          </cell>
          <cell r="L7" t="str">
            <v>서울 영등 여의도 28광장 아파트 9-402</v>
          </cell>
          <cell r="M7" t="str">
            <v>신정숙</v>
          </cell>
          <cell r="R7">
            <v>2251.8000000000002</v>
          </cell>
          <cell r="S7">
            <v>0</v>
          </cell>
          <cell r="X7">
            <v>2</v>
          </cell>
          <cell r="Y7" t="str">
            <v>○</v>
          </cell>
          <cell r="Z7">
            <v>0</v>
          </cell>
          <cell r="AA7" t="str">
            <v>-</v>
          </cell>
          <cell r="AB7">
            <v>0</v>
          </cell>
          <cell r="AC7" t="str">
            <v>-</v>
          </cell>
          <cell r="AD7">
            <v>0</v>
          </cell>
          <cell r="AE7">
            <v>0</v>
          </cell>
          <cell r="AF7" t="str">
            <v>-</v>
          </cell>
        </row>
        <row r="8">
          <cell r="A8" t="str">
            <v>영3</v>
          </cell>
          <cell r="B8" t="str">
            <v>-</v>
          </cell>
          <cell r="C8" t="str">
            <v>-</v>
          </cell>
          <cell r="D8" t="str">
            <v>-</v>
          </cell>
          <cell r="E8">
            <v>3</v>
          </cell>
          <cell r="F8" t="str">
            <v>산15-1</v>
          </cell>
          <cell r="G8" t="str">
            <v>임</v>
          </cell>
          <cell r="H8">
            <v>36000</v>
          </cell>
          <cell r="I8">
            <v>4292</v>
          </cell>
          <cell r="J8">
            <v>0</v>
          </cell>
          <cell r="K8">
            <v>0</v>
          </cell>
          <cell r="L8" t="str">
            <v>서울시 강동구 둔촌동 주공아파트 430-202</v>
          </cell>
          <cell r="M8" t="str">
            <v>윤국만 외3인</v>
          </cell>
          <cell r="R8">
            <v>4291.8</v>
          </cell>
          <cell r="S8">
            <v>0</v>
          </cell>
          <cell r="X8">
            <v>3</v>
          </cell>
          <cell r="Y8" t="str">
            <v>○</v>
          </cell>
          <cell r="Z8">
            <v>0</v>
          </cell>
          <cell r="AA8" t="str">
            <v>-</v>
          </cell>
          <cell r="AB8">
            <v>0</v>
          </cell>
          <cell r="AC8" t="str">
            <v>-</v>
          </cell>
          <cell r="AD8">
            <v>0</v>
          </cell>
          <cell r="AE8">
            <v>0</v>
          </cell>
          <cell r="AF8" t="str">
            <v>-</v>
          </cell>
        </row>
        <row r="9">
          <cell r="A9" t="str">
            <v>영4</v>
          </cell>
          <cell r="B9" t="str">
            <v>-</v>
          </cell>
          <cell r="C9" t="str">
            <v>-</v>
          </cell>
          <cell r="D9" t="str">
            <v>-</v>
          </cell>
          <cell r="E9">
            <v>4</v>
          </cell>
          <cell r="F9" t="str">
            <v>산15-4</v>
          </cell>
          <cell r="G9" t="str">
            <v>임</v>
          </cell>
          <cell r="H9">
            <v>2876</v>
          </cell>
          <cell r="I9">
            <v>968</v>
          </cell>
          <cell r="J9">
            <v>0</v>
          </cell>
          <cell r="K9">
            <v>0</v>
          </cell>
          <cell r="L9" t="str">
            <v>부산시 중구 부평동2가 35-2 국제아파트 201호</v>
          </cell>
          <cell r="M9" t="str">
            <v>이대용</v>
          </cell>
          <cell r="R9">
            <v>967.7</v>
          </cell>
          <cell r="S9">
            <v>0</v>
          </cell>
          <cell r="X9">
            <v>4</v>
          </cell>
          <cell r="Y9" t="str">
            <v>○</v>
          </cell>
          <cell r="Z9">
            <v>0</v>
          </cell>
          <cell r="AA9" t="str">
            <v>-</v>
          </cell>
          <cell r="AB9">
            <v>0</v>
          </cell>
          <cell r="AC9" t="str">
            <v>-</v>
          </cell>
          <cell r="AD9">
            <v>0</v>
          </cell>
          <cell r="AE9">
            <v>0</v>
          </cell>
          <cell r="AF9" t="str">
            <v>-</v>
          </cell>
        </row>
        <row r="10">
          <cell r="A10" t="str">
            <v>영5</v>
          </cell>
          <cell r="B10" t="str">
            <v>-</v>
          </cell>
          <cell r="C10" t="str">
            <v>-</v>
          </cell>
          <cell r="D10" t="str">
            <v>-</v>
          </cell>
          <cell r="E10">
            <v>5</v>
          </cell>
          <cell r="F10" t="str">
            <v>산16</v>
          </cell>
          <cell r="G10" t="str">
            <v>임</v>
          </cell>
          <cell r="H10">
            <v>11901</v>
          </cell>
          <cell r="I10">
            <v>26</v>
          </cell>
          <cell r="J10">
            <v>0</v>
          </cell>
          <cell r="K10">
            <v>0</v>
          </cell>
          <cell r="L10">
            <v>569</v>
          </cell>
          <cell r="M10" t="str">
            <v>장기호</v>
          </cell>
          <cell r="R10">
            <v>26.2</v>
          </cell>
          <cell r="S10">
            <v>0</v>
          </cell>
          <cell r="X10">
            <v>5</v>
          </cell>
          <cell r="Y10" t="str">
            <v>○</v>
          </cell>
          <cell r="Z10">
            <v>0</v>
          </cell>
          <cell r="AA10" t="str">
            <v>-</v>
          </cell>
          <cell r="AB10">
            <v>0</v>
          </cell>
          <cell r="AC10" t="str">
            <v>-</v>
          </cell>
          <cell r="AD10">
            <v>0</v>
          </cell>
          <cell r="AE10">
            <v>0</v>
          </cell>
          <cell r="AF10" t="str">
            <v>-</v>
          </cell>
        </row>
        <row r="11">
          <cell r="A11" t="str">
            <v>-</v>
          </cell>
          <cell r="B11" t="str">
            <v>정1</v>
          </cell>
          <cell r="C11" t="str">
            <v>-</v>
          </cell>
          <cell r="D11" t="str">
            <v>-</v>
          </cell>
          <cell r="E11">
            <v>6</v>
          </cell>
          <cell r="F11" t="str">
            <v>산102</v>
          </cell>
          <cell r="G11" t="str">
            <v>임</v>
          </cell>
          <cell r="H11">
            <v>54324</v>
          </cell>
          <cell r="I11">
            <v>0</v>
          </cell>
          <cell r="J11">
            <v>1228</v>
          </cell>
          <cell r="K11">
            <v>0</v>
          </cell>
          <cell r="L11" t="str">
            <v>대구 동구 방촌 857-126</v>
          </cell>
          <cell r="M11" t="str">
            <v>최재흥</v>
          </cell>
          <cell r="N11" t="str">
            <v>지상권</v>
          </cell>
          <cell r="O11" t="str">
            <v>서울 강남 청담동 산2</v>
          </cell>
          <cell r="P11" t="str">
            <v>한국전력공사</v>
          </cell>
          <cell r="T11">
            <v>1227.5999999999999</v>
          </cell>
          <cell r="U11">
            <v>0</v>
          </cell>
          <cell r="X11">
            <v>5</v>
          </cell>
          <cell r="Y11" t="str">
            <v>-</v>
          </cell>
          <cell r="Z11">
            <v>1</v>
          </cell>
          <cell r="AA11" t="str">
            <v>○</v>
          </cell>
          <cell r="AB11">
            <v>0</v>
          </cell>
          <cell r="AC11" t="str">
            <v>-</v>
          </cell>
          <cell r="AD11">
            <v>0</v>
          </cell>
          <cell r="AE11">
            <v>0</v>
          </cell>
          <cell r="AF11" t="str">
            <v>-</v>
          </cell>
        </row>
        <row r="12">
          <cell r="A12" t="str">
            <v>-</v>
          </cell>
          <cell r="B12" t="str">
            <v>정2</v>
          </cell>
          <cell r="C12" t="str">
            <v>-</v>
          </cell>
          <cell r="D12" t="str">
            <v>-</v>
          </cell>
          <cell r="E12">
            <v>7</v>
          </cell>
          <cell r="F12" t="str">
            <v>산102-1</v>
          </cell>
          <cell r="G12" t="str">
            <v>임</v>
          </cell>
          <cell r="H12">
            <v>8724</v>
          </cell>
          <cell r="I12">
            <v>0</v>
          </cell>
          <cell r="J12">
            <v>3702</v>
          </cell>
          <cell r="K12">
            <v>0</v>
          </cell>
          <cell r="L12" t="str">
            <v>서울 강남 삼성 167</v>
          </cell>
          <cell r="M12" t="str">
            <v>한국 수력원자력주식회사</v>
          </cell>
          <cell r="T12">
            <v>3701.6</v>
          </cell>
          <cell r="U12">
            <v>0</v>
          </cell>
          <cell r="X12">
            <v>5</v>
          </cell>
          <cell r="Y12" t="str">
            <v>-</v>
          </cell>
          <cell r="Z12">
            <v>2</v>
          </cell>
          <cell r="AA12" t="str">
            <v>○</v>
          </cell>
          <cell r="AB12">
            <v>0</v>
          </cell>
          <cell r="AC12" t="str">
            <v>-</v>
          </cell>
          <cell r="AD12">
            <v>0</v>
          </cell>
          <cell r="AE12">
            <v>0</v>
          </cell>
          <cell r="AF12" t="str">
            <v>-</v>
          </cell>
        </row>
        <row r="13">
          <cell r="A13" t="str">
            <v>-</v>
          </cell>
          <cell r="B13" t="str">
            <v>정3</v>
          </cell>
          <cell r="C13" t="str">
            <v>-</v>
          </cell>
          <cell r="D13" t="str">
            <v>-</v>
          </cell>
          <cell r="E13">
            <v>8</v>
          </cell>
          <cell r="F13" t="str">
            <v>산103-1</v>
          </cell>
          <cell r="G13" t="str">
            <v>임</v>
          </cell>
          <cell r="H13">
            <v>2523</v>
          </cell>
          <cell r="I13">
            <v>0</v>
          </cell>
          <cell r="J13">
            <v>313</v>
          </cell>
          <cell r="K13">
            <v>0</v>
          </cell>
          <cell r="L13" t="str">
            <v>울진읍 고성리 26-20</v>
          </cell>
          <cell r="M13" t="str">
            <v>김상진</v>
          </cell>
          <cell r="T13">
            <v>313.39999999999998</v>
          </cell>
          <cell r="U13">
            <v>0</v>
          </cell>
          <cell r="X13">
            <v>5</v>
          </cell>
          <cell r="Y13" t="str">
            <v>-</v>
          </cell>
          <cell r="Z13">
            <v>3</v>
          </cell>
          <cell r="AA13" t="str">
            <v>○</v>
          </cell>
          <cell r="AB13">
            <v>0</v>
          </cell>
          <cell r="AC13" t="str">
            <v>-</v>
          </cell>
          <cell r="AD13">
            <v>0</v>
          </cell>
          <cell r="AE13">
            <v>0</v>
          </cell>
          <cell r="AF13" t="str">
            <v>-</v>
          </cell>
        </row>
        <row r="14">
          <cell r="A14" t="str">
            <v>-</v>
          </cell>
          <cell r="B14" t="str">
            <v>정4</v>
          </cell>
          <cell r="C14" t="str">
            <v>-</v>
          </cell>
          <cell r="D14" t="str">
            <v>-</v>
          </cell>
          <cell r="E14">
            <v>9</v>
          </cell>
          <cell r="F14" t="str">
            <v>산103-3</v>
          </cell>
          <cell r="G14" t="str">
            <v>임</v>
          </cell>
          <cell r="H14">
            <v>105</v>
          </cell>
          <cell r="I14">
            <v>0</v>
          </cell>
          <cell r="J14">
            <v>63</v>
          </cell>
          <cell r="K14">
            <v>0</v>
          </cell>
          <cell r="L14" t="str">
            <v>울진읍 고성리 26-20</v>
          </cell>
          <cell r="M14" t="str">
            <v>김상진</v>
          </cell>
          <cell r="N14" t="str">
            <v>지상권</v>
          </cell>
          <cell r="O14" t="str">
            <v>서울 강남 청담동 산2</v>
          </cell>
          <cell r="P14" t="str">
            <v>한국전력공사</v>
          </cell>
          <cell r="T14">
            <v>62.8</v>
          </cell>
          <cell r="U14">
            <v>0</v>
          </cell>
          <cell r="X14">
            <v>5</v>
          </cell>
          <cell r="Y14" t="str">
            <v>-</v>
          </cell>
          <cell r="Z14">
            <v>4</v>
          </cell>
          <cell r="AA14" t="str">
            <v>○</v>
          </cell>
          <cell r="AB14">
            <v>0</v>
          </cell>
          <cell r="AC14" t="str">
            <v>-</v>
          </cell>
          <cell r="AD14">
            <v>0</v>
          </cell>
          <cell r="AE14">
            <v>0</v>
          </cell>
          <cell r="AF14" t="str">
            <v>-</v>
          </cell>
        </row>
        <row r="15">
          <cell r="A15" t="str">
            <v>-</v>
          </cell>
          <cell r="B15" t="str">
            <v>정5</v>
          </cell>
          <cell r="C15" t="str">
            <v>-</v>
          </cell>
          <cell r="D15" t="str">
            <v>-</v>
          </cell>
          <cell r="E15">
            <v>10</v>
          </cell>
          <cell r="F15" t="str">
            <v>산108</v>
          </cell>
          <cell r="G15" t="str">
            <v>임</v>
          </cell>
          <cell r="H15">
            <v>460930</v>
          </cell>
          <cell r="I15">
            <v>0</v>
          </cell>
          <cell r="J15">
            <v>43</v>
          </cell>
          <cell r="K15">
            <v>0</v>
          </cell>
          <cell r="L15" t="str">
            <v>서울 강남 삼성167</v>
          </cell>
          <cell r="M15" t="str">
            <v>한국 수력원자력주식회사</v>
          </cell>
          <cell r="T15">
            <v>42.9</v>
          </cell>
          <cell r="U15">
            <v>0</v>
          </cell>
          <cell r="X15">
            <v>5</v>
          </cell>
          <cell r="Y15" t="str">
            <v>-</v>
          </cell>
          <cell r="Z15">
            <v>5</v>
          </cell>
          <cell r="AA15" t="str">
            <v>○</v>
          </cell>
          <cell r="AB15">
            <v>0</v>
          </cell>
          <cell r="AC15" t="str">
            <v>-</v>
          </cell>
          <cell r="AD15">
            <v>0</v>
          </cell>
          <cell r="AE15">
            <v>0</v>
          </cell>
          <cell r="AF15" t="str">
            <v>-</v>
          </cell>
        </row>
        <row r="16">
          <cell r="A16" t="str">
            <v>-</v>
          </cell>
          <cell r="B16" t="str">
            <v>정6</v>
          </cell>
          <cell r="C16" t="str">
            <v>-</v>
          </cell>
          <cell r="D16" t="str">
            <v>-</v>
          </cell>
          <cell r="E16">
            <v>11</v>
          </cell>
          <cell r="F16" t="str">
            <v>1</v>
          </cell>
          <cell r="G16" t="str">
            <v>장</v>
          </cell>
          <cell r="H16">
            <v>485493</v>
          </cell>
          <cell r="I16">
            <v>0</v>
          </cell>
          <cell r="J16">
            <v>557</v>
          </cell>
          <cell r="K16">
            <v>0</v>
          </cell>
          <cell r="L16" t="str">
            <v>서울 강남 삼성167</v>
          </cell>
          <cell r="M16" t="str">
            <v>한국 수력원자력주식회사</v>
          </cell>
          <cell r="T16">
            <v>557.29</v>
          </cell>
          <cell r="U16">
            <v>0</v>
          </cell>
          <cell r="X16">
            <v>5</v>
          </cell>
          <cell r="Y16" t="str">
            <v>-</v>
          </cell>
          <cell r="Z16">
            <v>6</v>
          </cell>
          <cell r="AA16" t="str">
            <v>○</v>
          </cell>
          <cell r="AB16">
            <v>0</v>
          </cell>
          <cell r="AC16" t="str">
            <v>-</v>
          </cell>
          <cell r="AD16">
            <v>0</v>
          </cell>
          <cell r="AE16">
            <v>0</v>
          </cell>
          <cell r="AF16" t="str">
            <v>-</v>
          </cell>
          <cell r="AG16">
            <v>670.3</v>
          </cell>
        </row>
        <row r="17">
          <cell r="A17" t="str">
            <v>-</v>
          </cell>
          <cell r="B17" t="str">
            <v>정7</v>
          </cell>
          <cell r="C17" t="str">
            <v>-</v>
          </cell>
          <cell r="D17" t="str">
            <v>-</v>
          </cell>
          <cell r="E17">
            <v>12</v>
          </cell>
          <cell r="F17" t="str">
            <v>24-3</v>
          </cell>
          <cell r="G17" t="str">
            <v>잡</v>
          </cell>
          <cell r="H17">
            <v>280</v>
          </cell>
          <cell r="I17">
            <v>0</v>
          </cell>
          <cell r="J17">
            <v>20</v>
          </cell>
          <cell r="K17">
            <v>0</v>
          </cell>
          <cell r="L17" t="str">
            <v>건교부</v>
          </cell>
          <cell r="M17" t="str">
            <v>국</v>
          </cell>
          <cell r="T17">
            <v>19.600000000000001</v>
          </cell>
          <cell r="U17">
            <v>0</v>
          </cell>
          <cell r="X17">
            <v>5</v>
          </cell>
          <cell r="Y17" t="str">
            <v>-</v>
          </cell>
          <cell r="Z17">
            <v>7</v>
          </cell>
          <cell r="AA17" t="str">
            <v>○</v>
          </cell>
          <cell r="AB17">
            <v>0</v>
          </cell>
          <cell r="AC17" t="str">
            <v>-</v>
          </cell>
          <cell r="AD17">
            <v>0</v>
          </cell>
          <cell r="AE17">
            <v>0</v>
          </cell>
          <cell r="AF17" t="str">
            <v>-</v>
          </cell>
        </row>
        <row r="18">
          <cell r="A18" t="str">
            <v>영6</v>
          </cell>
          <cell r="B18" t="str">
            <v>-</v>
          </cell>
          <cell r="C18" t="str">
            <v>-</v>
          </cell>
          <cell r="D18" t="str">
            <v>-</v>
          </cell>
          <cell r="E18">
            <v>13</v>
          </cell>
          <cell r="F18" t="str">
            <v>252-1</v>
          </cell>
          <cell r="G18" t="str">
            <v>구</v>
          </cell>
          <cell r="H18">
            <v>2331</v>
          </cell>
          <cell r="I18">
            <v>377</v>
          </cell>
          <cell r="J18">
            <v>0</v>
          </cell>
          <cell r="K18">
            <v>0</v>
          </cell>
          <cell r="L18" t="str">
            <v>농림부</v>
          </cell>
          <cell r="M18" t="str">
            <v>국</v>
          </cell>
          <cell r="R18">
            <v>377.1</v>
          </cell>
          <cell r="S18">
            <v>0</v>
          </cell>
          <cell r="X18">
            <v>6</v>
          </cell>
          <cell r="Y18" t="str">
            <v>○</v>
          </cell>
          <cell r="Z18">
            <v>7</v>
          </cell>
          <cell r="AA18" t="str">
            <v>-</v>
          </cell>
          <cell r="AB18">
            <v>0</v>
          </cell>
          <cell r="AC18" t="str">
            <v>-</v>
          </cell>
          <cell r="AD18">
            <v>0</v>
          </cell>
          <cell r="AE18">
            <v>0</v>
          </cell>
          <cell r="AF18" t="str">
            <v>-</v>
          </cell>
        </row>
        <row r="19">
          <cell r="A19" t="str">
            <v>영7</v>
          </cell>
          <cell r="B19" t="str">
            <v>-</v>
          </cell>
          <cell r="C19" t="str">
            <v>-</v>
          </cell>
          <cell r="D19" t="str">
            <v>전1</v>
          </cell>
          <cell r="E19">
            <v>14</v>
          </cell>
          <cell r="F19" t="str">
            <v>259</v>
          </cell>
          <cell r="G19" t="str">
            <v>전</v>
          </cell>
          <cell r="H19">
            <v>698</v>
          </cell>
          <cell r="I19">
            <v>698</v>
          </cell>
          <cell r="J19">
            <v>0</v>
          </cell>
          <cell r="K19">
            <v>0</v>
          </cell>
          <cell r="L19" t="str">
            <v>경남 하동 하동 광평리 428 대경송림타운 101-1406</v>
          </cell>
          <cell r="M19" t="str">
            <v>황옥순</v>
          </cell>
          <cell r="R19">
            <v>697.1</v>
          </cell>
          <cell r="S19" t="str">
            <v>공</v>
          </cell>
          <cell r="X19">
            <v>7</v>
          </cell>
          <cell r="Y19" t="str">
            <v>○</v>
          </cell>
          <cell r="Z19">
            <v>7</v>
          </cell>
          <cell r="AA19" t="str">
            <v>-</v>
          </cell>
          <cell r="AB19">
            <v>0</v>
          </cell>
          <cell r="AC19" t="str">
            <v>-</v>
          </cell>
          <cell r="AD19">
            <v>1</v>
          </cell>
          <cell r="AE19">
            <v>0</v>
          </cell>
          <cell r="AF19" t="str">
            <v>○</v>
          </cell>
        </row>
        <row r="20">
          <cell r="A20" t="str">
            <v>영8</v>
          </cell>
          <cell r="B20" t="str">
            <v>-</v>
          </cell>
          <cell r="C20" t="str">
            <v>-</v>
          </cell>
          <cell r="D20" t="str">
            <v>-</v>
          </cell>
          <cell r="E20">
            <v>15</v>
          </cell>
          <cell r="F20" t="str">
            <v>260</v>
          </cell>
          <cell r="G20" t="str">
            <v>답</v>
          </cell>
          <cell r="H20">
            <v>532</v>
          </cell>
          <cell r="I20">
            <v>517</v>
          </cell>
          <cell r="J20">
            <v>0</v>
          </cell>
          <cell r="K20">
            <v>0</v>
          </cell>
          <cell r="L20">
            <v>596</v>
          </cell>
          <cell r="M20" t="str">
            <v>김광수</v>
          </cell>
          <cell r="N20" t="str">
            <v>근저당권</v>
          </cell>
          <cell r="O20" t="str">
            <v>남양주 퇴계원 퇴계원리 110-10 백합상기 비-201호</v>
          </cell>
          <cell r="P20" t="str">
            <v>김길수</v>
          </cell>
          <cell r="R20">
            <v>517.1</v>
          </cell>
          <cell r="S20">
            <v>0</v>
          </cell>
          <cell r="X20">
            <v>8</v>
          </cell>
          <cell r="Y20" t="str">
            <v>○</v>
          </cell>
          <cell r="Z20">
            <v>7</v>
          </cell>
          <cell r="AA20" t="str">
            <v>-</v>
          </cell>
          <cell r="AB20">
            <v>0</v>
          </cell>
          <cell r="AC20" t="str">
            <v>-</v>
          </cell>
          <cell r="AD20">
            <v>1</v>
          </cell>
          <cell r="AE20">
            <v>0</v>
          </cell>
          <cell r="AF20" t="str">
            <v>-</v>
          </cell>
          <cell r="AG20">
            <v>533.1</v>
          </cell>
        </row>
        <row r="21">
          <cell r="A21" t="str">
            <v>영9</v>
          </cell>
          <cell r="B21" t="str">
            <v>-</v>
          </cell>
          <cell r="C21" t="str">
            <v>-</v>
          </cell>
          <cell r="D21" t="str">
            <v>-</v>
          </cell>
          <cell r="E21">
            <v>16</v>
          </cell>
          <cell r="F21" t="str">
            <v>260-1</v>
          </cell>
          <cell r="G21" t="str">
            <v>도</v>
          </cell>
          <cell r="H21">
            <v>562</v>
          </cell>
          <cell r="I21">
            <v>50</v>
          </cell>
          <cell r="J21">
            <v>0</v>
          </cell>
          <cell r="K21">
            <v>0</v>
          </cell>
          <cell r="L21" t="str">
            <v>농림부</v>
          </cell>
          <cell r="M21" t="str">
            <v>국</v>
          </cell>
          <cell r="R21">
            <v>49.6</v>
          </cell>
          <cell r="S21">
            <v>0</v>
          </cell>
          <cell r="X21">
            <v>9</v>
          </cell>
          <cell r="Y21" t="str">
            <v>○</v>
          </cell>
          <cell r="Z21">
            <v>7</v>
          </cell>
          <cell r="AA21" t="str">
            <v>-</v>
          </cell>
          <cell r="AB21">
            <v>0</v>
          </cell>
          <cell r="AC21" t="str">
            <v>-</v>
          </cell>
          <cell r="AD21">
            <v>1</v>
          </cell>
          <cell r="AE21">
            <v>0</v>
          </cell>
          <cell r="AF21" t="str">
            <v>-</v>
          </cell>
        </row>
        <row r="22">
          <cell r="A22" t="str">
            <v>영10</v>
          </cell>
          <cell r="B22" t="str">
            <v>-</v>
          </cell>
          <cell r="C22" t="str">
            <v>-</v>
          </cell>
          <cell r="D22" t="str">
            <v>-</v>
          </cell>
          <cell r="E22">
            <v>17</v>
          </cell>
          <cell r="F22" t="str">
            <v>317-5</v>
          </cell>
          <cell r="G22" t="str">
            <v>임</v>
          </cell>
          <cell r="H22">
            <v>6611</v>
          </cell>
          <cell r="I22">
            <v>121</v>
          </cell>
          <cell r="J22">
            <v>0</v>
          </cell>
          <cell r="K22">
            <v>0</v>
          </cell>
          <cell r="L22" t="str">
            <v>서울 강서 방화 562-35</v>
          </cell>
          <cell r="M22" t="str">
            <v>권용순</v>
          </cell>
          <cell r="N22" t="str">
            <v>근저당권, 지상권</v>
          </cell>
          <cell r="O22" t="str">
            <v>서울 서초 잠원동 58-16 신반포10차아파트 317-601</v>
          </cell>
          <cell r="P22" t="str">
            <v>최현수</v>
          </cell>
          <cell r="R22">
            <v>121.4</v>
          </cell>
          <cell r="S22">
            <v>0</v>
          </cell>
          <cell r="X22">
            <v>10</v>
          </cell>
          <cell r="Y22" t="str">
            <v>○</v>
          </cell>
          <cell r="Z22">
            <v>7</v>
          </cell>
          <cell r="AA22" t="str">
            <v>-</v>
          </cell>
          <cell r="AB22">
            <v>0</v>
          </cell>
          <cell r="AC22" t="str">
            <v>-</v>
          </cell>
          <cell r="AD22">
            <v>1</v>
          </cell>
          <cell r="AE22">
            <v>0</v>
          </cell>
          <cell r="AF22" t="str">
            <v>-</v>
          </cell>
        </row>
        <row r="23">
          <cell r="A23" t="str">
            <v>영11</v>
          </cell>
          <cell r="B23" t="str">
            <v>-</v>
          </cell>
          <cell r="C23" t="str">
            <v>-</v>
          </cell>
          <cell r="D23" t="str">
            <v>-</v>
          </cell>
          <cell r="E23">
            <v>18</v>
          </cell>
          <cell r="F23" t="str">
            <v>317-12</v>
          </cell>
          <cell r="G23" t="str">
            <v>임</v>
          </cell>
          <cell r="H23">
            <v>3305</v>
          </cell>
          <cell r="I23">
            <v>108</v>
          </cell>
          <cell r="J23">
            <v>0</v>
          </cell>
          <cell r="K23">
            <v>0</v>
          </cell>
          <cell r="L23" t="str">
            <v>경기 안산 상록구 본오동 871 신안아파트 109-1506</v>
          </cell>
          <cell r="M23" t="str">
            <v>고연순외1인</v>
          </cell>
          <cell r="R23">
            <v>108.1</v>
          </cell>
          <cell r="S23">
            <v>0</v>
          </cell>
          <cell r="X23">
            <v>11</v>
          </cell>
          <cell r="Y23" t="str">
            <v>○</v>
          </cell>
          <cell r="Z23">
            <v>7</v>
          </cell>
          <cell r="AA23" t="str">
            <v>-</v>
          </cell>
          <cell r="AB23">
            <v>0</v>
          </cell>
          <cell r="AC23" t="str">
            <v>-</v>
          </cell>
          <cell r="AD23">
            <v>1</v>
          </cell>
          <cell r="AE23">
            <v>0</v>
          </cell>
          <cell r="AF23" t="str">
            <v>-</v>
          </cell>
        </row>
        <row r="24">
          <cell r="A24" t="str">
            <v>영12</v>
          </cell>
          <cell r="B24" t="str">
            <v>정8</v>
          </cell>
          <cell r="C24" t="str">
            <v>-</v>
          </cell>
          <cell r="D24" t="str">
            <v>-</v>
          </cell>
          <cell r="E24">
            <v>19</v>
          </cell>
          <cell r="F24" t="str">
            <v>318</v>
          </cell>
          <cell r="G24" t="str">
            <v>임</v>
          </cell>
          <cell r="H24">
            <v>11504</v>
          </cell>
          <cell r="I24">
            <v>96</v>
          </cell>
          <cell r="J24">
            <v>143</v>
          </cell>
          <cell r="K24">
            <v>0</v>
          </cell>
          <cell r="L24">
            <v>0</v>
          </cell>
          <cell r="M24" t="str">
            <v>흥부동</v>
          </cell>
          <cell r="R24">
            <v>96.4</v>
          </cell>
          <cell r="S24">
            <v>0</v>
          </cell>
          <cell r="T24">
            <v>142.6</v>
          </cell>
          <cell r="U24">
            <v>0</v>
          </cell>
          <cell r="X24">
            <v>12</v>
          </cell>
          <cell r="Y24" t="str">
            <v>○</v>
          </cell>
          <cell r="Z24">
            <v>8</v>
          </cell>
          <cell r="AA24" t="str">
            <v>○</v>
          </cell>
          <cell r="AB24">
            <v>0</v>
          </cell>
          <cell r="AC24" t="str">
            <v>-</v>
          </cell>
          <cell r="AD24">
            <v>1</v>
          </cell>
          <cell r="AE24">
            <v>0</v>
          </cell>
          <cell r="AF24" t="str">
            <v>-</v>
          </cell>
        </row>
        <row r="25">
          <cell r="A25" t="str">
            <v>영13</v>
          </cell>
          <cell r="B25" t="str">
            <v>-</v>
          </cell>
          <cell r="C25" t="str">
            <v>-</v>
          </cell>
          <cell r="D25" t="str">
            <v>전2</v>
          </cell>
          <cell r="E25">
            <v>20</v>
          </cell>
          <cell r="F25" t="str">
            <v>319-1</v>
          </cell>
          <cell r="G25" t="str">
            <v>답</v>
          </cell>
          <cell r="H25">
            <v>1299</v>
          </cell>
          <cell r="I25">
            <v>1299</v>
          </cell>
          <cell r="J25">
            <v>0</v>
          </cell>
          <cell r="K25">
            <v>0</v>
          </cell>
          <cell r="L25" t="str">
            <v>북면 신화리 109</v>
          </cell>
          <cell r="M25" t="str">
            <v>장형동</v>
          </cell>
          <cell r="R25">
            <v>1292.5999999999999</v>
          </cell>
          <cell r="S25" t="str">
            <v>공</v>
          </cell>
          <cell r="X25">
            <v>13</v>
          </cell>
          <cell r="Y25" t="str">
            <v>○</v>
          </cell>
          <cell r="Z25">
            <v>8</v>
          </cell>
          <cell r="AA25" t="str">
            <v>-</v>
          </cell>
          <cell r="AB25">
            <v>0</v>
          </cell>
          <cell r="AC25" t="str">
            <v>-</v>
          </cell>
          <cell r="AD25">
            <v>2</v>
          </cell>
          <cell r="AE25">
            <v>0</v>
          </cell>
          <cell r="AF25" t="str">
            <v>○</v>
          </cell>
        </row>
        <row r="26">
          <cell r="A26" t="str">
            <v>영14</v>
          </cell>
          <cell r="B26" t="str">
            <v>정9</v>
          </cell>
          <cell r="C26" t="str">
            <v>-</v>
          </cell>
          <cell r="D26" t="str">
            <v>-</v>
          </cell>
          <cell r="E26">
            <v>21</v>
          </cell>
          <cell r="F26" t="str">
            <v>319-2</v>
          </cell>
          <cell r="G26" t="str">
            <v>답</v>
          </cell>
          <cell r="H26">
            <v>2354</v>
          </cell>
          <cell r="I26">
            <v>839</v>
          </cell>
          <cell r="J26">
            <v>1407</v>
          </cell>
          <cell r="K26">
            <v>0</v>
          </cell>
          <cell r="L26" t="str">
            <v>179-13</v>
          </cell>
          <cell r="M26" t="str">
            <v>김동현</v>
          </cell>
          <cell r="R26">
            <v>839.4</v>
          </cell>
          <cell r="S26">
            <v>0</v>
          </cell>
          <cell r="T26">
            <v>1407</v>
          </cell>
          <cell r="U26">
            <v>0</v>
          </cell>
          <cell r="X26">
            <v>14</v>
          </cell>
          <cell r="Y26" t="str">
            <v>○</v>
          </cell>
          <cell r="Z26">
            <v>9</v>
          </cell>
          <cell r="AA26" t="str">
            <v>○</v>
          </cell>
          <cell r="AB26">
            <v>0</v>
          </cell>
          <cell r="AC26" t="str">
            <v>-</v>
          </cell>
          <cell r="AD26">
            <v>2</v>
          </cell>
          <cell r="AE26">
            <v>0</v>
          </cell>
          <cell r="AF26" t="str">
            <v>-</v>
          </cell>
        </row>
        <row r="27">
          <cell r="A27" t="str">
            <v>영15</v>
          </cell>
          <cell r="B27" t="str">
            <v>-</v>
          </cell>
          <cell r="C27" t="str">
            <v>-</v>
          </cell>
          <cell r="D27" t="str">
            <v>전3</v>
          </cell>
          <cell r="E27">
            <v>22</v>
          </cell>
          <cell r="F27" t="str">
            <v>320</v>
          </cell>
          <cell r="G27" t="str">
            <v>답</v>
          </cell>
          <cell r="H27">
            <v>922</v>
          </cell>
          <cell r="I27">
            <v>922</v>
          </cell>
          <cell r="J27">
            <v>0</v>
          </cell>
          <cell r="K27">
            <v>0</v>
          </cell>
          <cell r="L27" t="str">
            <v>북면 신화리 109</v>
          </cell>
          <cell r="M27" t="str">
            <v>장형동</v>
          </cell>
          <cell r="R27">
            <v>909.1</v>
          </cell>
          <cell r="S27" t="str">
            <v>공</v>
          </cell>
          <cell r="X27">
            <v>15</v>
          </cell>
          <cell r="Y27" t="str">
            <v>○</v>
          </cell>
          <cell r="Z27">
            <v>9</v>
          </cell>
          <cell r="AA27" t="str">
            <v>-</v>
          </cell>
          <cell r="AB27">
            <v>0</v>
          </cell>
          <cell r="AC27" t="str">
            <v>-</v>
          </cell>
          <cell r="AD27">
            <v>3</v>
          </cell>
          <cell r="AE27">
            <v>0</v>
          </cell>
          <cell r="AF27" t="str">
            <v>○</v>
          </cell>
        </row>
        <row r="28">
          <cell r="A28" t="str">
            <v>영16</v>
          </cell>
          <cell r="B28" t="str">
            <v>-</v>
          </cell>
          <cell r="C28" t="str">
            <v>-</v>
          </cell>
          <cell r="D28" t="str">
            <v>전4</v>
          </cell>
          <cell r="E28">
            <v>23</v>
          </cell>
          <cell r="F28" t="str">
            <v>320-1</v>
          </cell>
          <cell r="G28" t="str">
            <v>도</v>
          </cell>
          <cell r="H28">
            <v>116</v>
          </cell>
          <cell r="I28">
            <v>116</v>
          </cell>
          <cell r="J28">
            <v>0</v>
          </cell>
          <cell r="K28">
            <v>0</v>
          </cell>
          <cell r="L28" t="str">
            <v>농림부</v>
          </cell>
          <cell r="M28" t="str">
            <v>국</v>
          </cell>
          <cell r="R28">
            <v>122.3</v>
          </cell>
          <cell r="S28" t="str">
            <v>공</v>
          </cell>
          <cell r="X28">
            <v>16</v>
          </cell>
          <cell r="Y28" t="str">
            <v>○</v>
          </cell>
          <cell r="Z28">
            <v>9</v>
          </cell>
          <cell r="AA28" t="str">
            <v>-</v>
          </cell>
          <cell r="AB28">
            <v>0</v>
          </cell>
          <cell r="AC28" t="str">
            <v>-</v>
          </cell>
          <cell r="AD28">
            <v>4</v>
          </cell>
          <cell r="AE28">
            <v>0</v>
          </cell>
          <cell r="AF28" t="str">
            <v>○</v>
          </cell>
        </row>
        <row r="29">
          <cell r="A29" t="str">
            <v>영17</v>
          </cell>
          <cell r="B29" t="str">
            <v>-</v>
          </cell>
          <cell r="C29" t="str">
            <v>-</v>
          </cell>
          <cell r="D29" t="str">
            <v>-</v>
          </cell>
          <cell r="E29">
            <v>24</v>
          </cell>
          <cell r="F29" t="str">
            <v>321</v>
          </cell>
          <cell r="G29" t="str">
            <v>답</v>
          </cell>
          <cell r="H29">
            <v>1031</v>
          </cell>
          <cell r="I29">
            <v>797</v>
          </cell>
          <cell r="J29">
            <v>0</v>
          </cell>
          <cell r="K29">
            <v>0</v>
          </cell>
          <cell r="L29" t="str">
            <v>179-13</v>
          </cell>
          <cell r="M29" t="str">
            <v>김동현</v>
          </cell>
          <cell r="R29">
            <v>796.5</v>
          </cell>
          <cell r="S29">
            <v>0</v>
          </cell>
          <cell r="X29">
            <v>17</v>
          </cell>
          <cell r="Y29" t="str">
            <v>○</v>
          </cell>
          <cell r="Z29">
            <v>9</v>
          </cell>
          <cell r="AA29" t="str">
            <v>-</v>
          </cell>
          <cell r="AB29">
            <v>0</v>
          </cell>
          <cell r="AC29" t="str">
            <v>-</v>
          </cell>
          <cell r="AD29">
            <v>4</v>
          </cell>
          <cell r="AE29">
            <v>0</v>
          </cell>
          <cell r="AF29" t="str">
            <v>-</v>
          </cell>
        </row>
        <row r="30">
          <cell r="A30" t="str">
            <v>영18</v>
          </cell>
          <cell r="B30" t="str">
            <v>-</v>
          </cell>
          <cell r="C30" t="str">
            <v>-</v>
          </cell>
          <cell r="D30" t="str">
            <v>-</v>
          </cell>
          <cell r="E30">
            <v>25</v>
          </cell>
          <cell r="F30" t="str">
            <v>322</v>
          </cell>
          <cell r="G30" t="str">
            <v>전</v>
          </cell>
          <cell r="H30">
            <v>2506</v>
          </cell>
          <cell r="I30">
            <v>1774</v>
          </cell>
          <cell r="J30">
            <v>0</v>
          </cell>
          <cell r="K30">
            <v>0</v>
          </cell>
          <cell r="L30" t="str">
            <v>594-1</v>
          </cell>
          <cell r="M30" t="str">
            <v>김익하</v>
          </cell>
          <cell r="R30">
            <v>1773.5</v>
          </cell>
          <cell r="S30">
            <v>0</v>
          </cell>
          <cell r="X30">
            <v>18</v>
          </cell>
          <cell r="Y30" t="str">
            <v>○</v>
          </cell>
          <cell r="Z30">
            <v>9</v>
          </cell>
          <cell r="AA30" t="str">
            <v>-</v>
          </cell>
          <cell r="AB30">
            <v>0</v>
          </cell>
          <cell r="AC30" t="str">
            <v>-</v>
          </cell>
          <cell r="AD30">
            <v>4</v>
          </cell>
          <cell r="AE30">
            <v>0</v>
          </cell>
          <cell r="AF30" t="str">
            <v>-</v>
          </cell>
        </row>
        <row r="31">
          <cell r="A31" t="str">
            <v>영19</v>
          </cell>
          <cell r="B31" t="str">
            <v>-</v>
          </cell>
          <cell r="C31" t="str">
            <v>-</v>
          </cell>
          <cell r="D31" t="str">
            <v>-</v>
          </cell>
          <cell r="E31">
            <v>26</v>
          </cell>
          <cell r="F31" t="str">
            <v>323-1</v>
          </cell>
          <cell r="G31" t="str">
            <v>답</v>
          </cell>
          <cell r="H31">
            <v>1597</v>
          </cell>
          <cell r="I31">
            <v>1265</v>
          </cell>
          <cell r="J31">
            <v>0</v>
          </cell>
          <cell r="K31">
            <v>0</v>
          </cell>
          <cell r="L31">
            <v>165</v>
          </cell>
          <cell r="M31" t="str">
            <v>손달영</v>
          </cell>
          <cell r="R31">
            <v>1265</v>
          </cell>
          <cell r="S31">
            <v>0</v>
          </cell>
          <cell r="X31">
            <v>19</v>
          </cell>
          <cell r="Y31" t="str">
            <v>○</v>
          </cell>
          <cell r="Z31">
            <v>9</v>
          </cell>
          <cell r="AA31" t="str">
            <v>-</v>
          </cell>
          <cell r="AB31">
            <v>0</v>
          </cell>
          <cell r="AC31" t="str">
            <v>-</v>
          </cell>
          <cell r="AD31">
            <v>4</v>
          </cell>
          <cell r="AE31">
            <v>0</v>
          </cell>
          <cell r="AF31" t="str">
            <v>-</v>
          </cell>
        </row>
        <row r="32">
          <cell r="A32" t="str">
            <v>영20</v>
          </cell>
          <cell r="B32" t="str">
            <v>-</v>
          </cell>
          <cell r="C32" t="str">
            <v>-</v>
          </cell>
          <cell r="D32" t="str">
            <v>-</v>
          </cell>
          <cell r="E32">
            <v>27</v>
          </cell>
          <cell r="F32" t="str">
            <v>323-2</v>
          </cell>
          <cell r="G32" t="str">
            <v>답</v>
          </cell>
          <cell r="H32">
            <v>985</v>
          </cell>
          <cell r="I32">
            <v>790</v>
          </cell>
          <cell r="J32">
            <v>0</v>
          </cell>
          <cell r="K32">
            <v>0</v>
          </cell>
          <cell r="L32">
            <v>165</v>
          </cell>
          <cell r="M32" t="str">
            <v>손달영</v>
          </cell>
          <cell r="R32">
            <v>790.2</v>
          </cell>
          <cell r="S32">
            <v>0</v>
          </cell>
          <cell r="X32">
            <v>20</v>
          </cell>
          <cell r="Y32" t="str">
            <v>○</v>
          </cell>
          <cell r="Z32">
            <v>9</v>
          </cell>
          <cell r="AA32" t="str">
            <v>-</v>
          </cell>
          <cell r="AB32">
            <v>0</v>
          </cell>
          <cell r="AC32" t="str">
            <v>-</v>
          </cell>
          <cell r="AD32">
            <v>4</v>
          </cell>
          <cell r="AE32">
            <v>0</v>
          </cell>
          <cell r="AF32" t="str">
            <v>-</v>
          </cell>
        </row>
        <row r="33">
          <cell r="A33" t="str">
            <v>영21</v>
          </cell>
          <cell r="B33" t="str">
            <v>-</v>
          </cell>
          <cell r="C33" t="str">
            <v>-</v>
          </cell>
          <cell r="D33" t="str">
            <v>-</v>
          </cell>
          <cell r="E33">
            <v>28</v>
          </cell>
          <cell r="F33" t="str">
            <v>323-3</v>
          </cell>
          <cell r="G33" t="str">
            <v>답</v>
          </cell>
          <cell r="H33">
            <v>1736</v>
          </cell>
          <cell r="I33">
            <v>1319</v>
          </cell>
          <cell r="J33">
            <v>0</v>
          </cell>
          <cell r="K33">
            <v>0</v>
          </cell>
          <cell r="L33" t="str">
            <v>포항 남구 송도 403-2 세종아파트 비-206호</v>
          </cell>
          <cell r="M33" t="str">
            <v>신복기</v>
          </cell>
          <cell r="R33">
            <v>1318.5</v>
          </cell>
          <cell r="S33">
            <v>0</v>
          </cell>
          <cell r="X33">
            <v>21</v>
          </cell>
          <cell r="Y33" t="str">
            <v>○</v>
          </cell>
          <cell r="Z33">
            <v>9</v>
          </cell>
          <cell r="AA33" t="str">
            <v>-</v>
          </cell>
          <cell r="AB33">
            <v>0</v>
          </cell>
          <cell r="AC33" t="str">
            <v>-</v>
          </cell>
          <cell r="AD33">
            <v>4</v>
          </cell>
          <cell r="AE33">
            <v>0</v>
          </cell>
          <cell r="AF33" t="str">
            <v>-</v>
          </cell>
        </row>
        <row r="34">
          <cell r="A34" t="str">
            <v>영22</v>
          </cell>
          <cell r="B34" t="str">
            <v>-</v>
          </cell>
          <cell r="C34" t="str">
            <v>-</v>
          </cell>
          <cell r="D34" t="str">
            <v>-</v>
          </cell>
          <cell r="E34">
            <v>29</v>
          </cell>
          <cell r="F34" t="str">
            <v>324-1</v>
          </cell>
          <cell r="G34" t="str">
            <v>도</v>
          </cell>
          <cell r="H34">
            <v>1078</v>
          </cell>
          <cell r="I34">
            <v>134</v>
          </cell>
          <cell r="J34">
            <v>0</v>
          </cell>
          <cell r="K34">
            <v>0</v>
          </cell>
          <cell r="L34" t="str">
            <v>농림부</v>
          </cell>
          <cell r="M34" t="str">
            <v>국</v>
          </cell>
          <cell r="R34">
            <v>133.5</v>
          </cell>
          <cell r="S34">
            <v>0</v>
          </cell>
          <cell r="X34">
            <v>22</v>
          </cell>
          <cell r="Y34" t="str">
            <v>○</v>
          </cell>
          <cell r="Z34">
            <v>9</v>
          </cell>
          <cell r="AA34" t="str">
            <v>-</v>
          </cell>
          <cell r="AB34">
            <v>0</v>
          </cell>
          <cell r="AC34" t="str">
            <v>-</v>
          </cell>
          <cell r="AD34">
            <v>4</v>
          </cell>
          <cell r="AE34">
            <v>0</v>
          </cell>
          <cell r="AF34" t="str">
            <v>-</v>
          </cell>
        </row>
        <row r="35">
          <cell r="A35" t="str">
            <v>영23</v>
          </cell>
          <cell r="B35" t="str">
            <v>-</v>
          </cell>
          <cell r="C35" t="str">
            <v>-</v>
          </cell>
          <cell r="D35" t="str">
            <v>-</v>
          </cell>
          <cell r="E35">
            <v>30</v>
          </cell>
          <cell r="F35" t="str">
            <v>329</v>
          </cell>
          <cell r="G35" t="str">
            <v>전</v>
          </cell>
          <cell r="H35">
            <v>770</v>
          </cell>
          <cell r="I35">
            <v>729</v>
          </cell>
          <cell r="J35">
            <v>0</v>
          </cell>
          <cell r="K35">
            <v>0</v>
          </cell>
          <cell r="L35">
            <v>606</v>
          </cell>
          <cell r="M35" t="str">
            <v>최성조</v>
          </cell>
          <cell r="N35" t="str">
            <v>근저당권</v>
          </cell>
          <cell r="O35" t="str">
            <v>서울 영등포 신길동 2363 영진아파트 비-310, 서울 관악 봉촌동 712-2</v>
          </cell>
          <cell r="P35" t="str">
            <v>김광일, 이정균</v>
          </cell>
          <cell r="R35">
            <v>729.1</v>
          </cell>
          <cell r="S35">
            <v>0</v>
          </cell>
          <cell r="X35">
            <v>23</v>
          </cell>
          <cell r="Y35" t="str">
            <v>○</v>
          </cell>
          <cell r="Z35">
            <v>9</v>
          </cell>
          <cell r="AA35" t="str">
            <v>-</v>
          </cell>
          <cell r="AB35">
            <v>0</v>
          </cell>
          <cell r="AC35" t="str">
            <v>-</v>
          </cell>
          <cell r="AD35">
            <v>4</v>
          </cell>
          <cell r="AE35">
            <v>0</v>
          </cell>
          <cell r="AF35" t="str">
            <v>-</v>
          </cell>
        </row>
        <row r="36">
          <cell r="A36" t="str">
            <v>영24</v>
          </cell>
          <cell r="B36" t="str">
            <v>-</v>
          </cell>
          <cell r="C36" t="str">
            <v>-</v>
          </cell>
          <cell r="D36" t="str">
            <v>-</v>
          </cell>
          <cell r="E36">
            <v>31</v>
          </cell>
          <cell r="F36" t="str">
            <v>330</v>
          </cell>
          <cell r="G36" t="str">
            <v>전</v>
          </cell>
          <cell r="H36">
            <v>2893</v>
          </cell>
          <cell r="I36">
            <v>1783</v>
          </cell>
          <cell r="J36">
            <v>0</v>
          </cell>
          <cell r="K36">
            <v>0</v>
          </cell>
          <cell r="L36" t="str">
            <v>경기 화성 반월 월암리 345</v>
          </cell>
          <cell r="M36" t="str">
            <v>황성진</v>
          </cell>
          <cell r="R36">
            <v>1783.4</v>
          </cell>
          <cell r="S36">
            <v>0</v>
          </cell>
          <cell r="X36">
            <v>24</v>
          </cell>
          <cell r="Y36" t="str">
            <v>○</v>
          </cell>
          <cell r="Z36">
            <v>9</v>
          </cell>
          <cell r="AA36" t="str">
            <v>-</v>
          </cell>
          <cell r="AB36">
            <v>0</v>
          </cell>
          <cell r="AC36" t="str">
            <v>-</v>
          </cell>
          <cell r="AD36">
            <v>4</v>
          </cell>
          <cell r="AE36">
            <v>0</v>
          </cell>
          <cell r="AF36" t="str">
            <v>-</v>
          </cell>
        </row>
        <row r="37">
          <cell r="A37" t="str">
            <v>영25</v>
          </cell>
          <cell r="B37" t="str">
            <v>-</v>
          </cell>
          <cell r="C37" t="str">
            <v>-</v>
          </cell>
          <cell r="D37" t="str">
            <v>-</v>
          </cell>
          <cell r="E37">
            <v>32</v>
          </cell>
          <cell r="F37" t="str">
            <v>331</v>
          </cell>
          <cell r="G37" t="str">
            <v>전</v>
          </cell>
          <cell r="H37">
            <v>99</v>
          </cell>
          <cell r="I37">
            <v>1</v>
          </cell>
          <cell r="J37">
            <v>0</v>
          </cell>
          <cell r="K37">
            <v>0</v>
          </cell>
          <cell r="L37">
            <v>178</v>
          </cell>
          <cell r="M37" t="str">
            <v>김운석</v>
          </cell>
          <cell r="R37">
            <v>1</v>
          </cell>
          <cell r="S37">
            <v>0</v>
          </cell>
          <cell r="X37">
            <v>25</v>
          </cell>
          <cell r="Y37" t="str">
            <v>○</v>
          </cell>
          <cell r="Z37">
            <v>9</v>
          </cell>
          <cell r="AA37" t="str">
            <v>-</v>
          </cell>
          <cell r="AB37">
            <v>0</v>
          </cell>
          <cell r="AC37" t="str">
            <v>-</v>
          </cell>
          <cell r="AD37">
            <v>4</v>
          </cell>
          <cell r="AE37">
            <v>0</v>
          </cell>
          <cell r="AF37" t="str">
            <v>-</v>
          </cell>
        </row>
        <row r="38">
          <cell r="A38" t="str">
            <v>영26</v>
          </cell>
          <cell r="B38" t="str">
            <v>-</v>
          </cell>
          <cell r="C38" t="str">
            <v>-</v>
          </cell>
          <cell r="D38" t="str">
            <v>-</v>
          </cell>
          <cell r="E38">
            <v>33</v>
          </cell>
          <cell r="F38" t="str">
            <v>332</v>
          </cell>
          <cell r="G38" t="str">
            <v>답</v>
          </cell>
          <cell r="H38">
            <v>978</v>
          </cell>
          <cell r="I38">
            <v>817</v>
          </cell>
          <cell r="J38">
            <v>0</v>
          </cell>
          <cell r="K38">
            <v>0</v>
          </cell>
          <cell r="L38">
            <v>596</v>
          </cell>
          <cell r="M38" t="str">
            <v>김순자외1인</v>
          </cell>
          <cell r="R38">
            <v>817.1</v>
          </cell>
          <cell r="S38">
            <v>0</v>
          </cell>
          <cell r="X38">
            <v>26</v>
          </cell>
          <cell r="Y38" t="str">
            <v>○</v>
          </cell>
          <cell r="Z38">
            <v>9</v>
          </cell>
          <cell r="AA38" t="str">
            <v>-</v>
          </cell>
          <cell r="AB38">
            <v>0</v>
          </cell>
          <cell r="AC38" t="str">
            <v>-</v>
          </cell>
          <cell r="AD38">
            <v>4</v>
          </cell>
          <cell r="AE38">
            <v>0</v>
          </cell>
          <cell r="AF38" t="str">
            <v>-</v>
          </cell>
        </row>
        <row r="39">
          <cell r="A39" t="str">
            <v>영27</v>
          </cell>
          <cell r="B39" t="str">
            <v>-</v>
          </cell>
          <cell r="C39" t="str">
            <v>-</v>
          </cell>
          <cell r="D39" t="str">
            <v>-</v>
          </cell>
          <cell r="E39">
            <v>34</v>
          </cell>
          <cell r="F39" t="str">
            <v>333</v>
          </cell>
          <cell r="G39" t="str">
            <v>답</v>
          </cell>
          <cell r="H39">
            <v>615</v>
          </cell>
          <cell r="I39">
            <v>568</v>
          </cell>
          <cell r="J39">
            <v>0</v>
          </cell>
          <cell r="K39">
            <v>0</v>
          </cell>
          <cell r="L39">
            <v>596</v>
          </cell>
          <cell r="M39" t="str">
            <v>김순자외1인</v>
          </cell>
          <cell r="R39">
            <v>567.5</v>
          </cell>
          <cell r="S39">
            <v>0</v>
          </cell>
          <cell r="X39">
            <v>27</v>
          </cell>
          <cell r="Y39" t="str">
            <v>○</v>
          </cell>
          <cell r="Z39">
            <v>9</v>
          </cell>
          <cell r="AA39" t="str">
            <v>-</v>
          </cell>
          <cell r="AB39">
            <v>0</v>
          </cell>
          <cell r="AC39" t="str">
            <v>-</v>
          </cell>
          <cell r="AD39">
            <v>4</v>
          </cell>
          <cell r="AE39">
            <v>0</v>
          </cell>
          <cell r="AF39" t="str">
            <v>-</v>
          </cell>
        </row>
        <row r="40">
          <cell r="A40" t="str">
            <v>영28</v>
          </cell>
          <cell r="B40" t="str">
            <v>-</v>
          </cell>
          <cell r="C40" t="str">
            <v>-</v>
          </cell>
          <cell r="D40" t="str">
            <v>-</v>
          </cell>
          <cell r="E40">
            <v>35</v>
          </cell>
          <cell r="F40" t="str">
            <v>337</v>
          </cell>
          <cell r="G40" t="str">
            <v>구</v>
          </cell>
          <cell r="H40">
            <v>208</v>
          </cell>
          <cell r="I40">
            <v>33</v>
          </cell>
          <cell r="J40">
            <v>0</v>
          </cell>
          <cell r="K40">
            <v>0</v>
          </cell>
          <cell r="L40">
            <v>593</v>
          </cell>
          <cell r="M40" t="str">
            <v>황덕암</v>
          </cell>
          <cell r="R40">
            <v>32.6</v>
          </cell>
          <cell r="S40">
            <v>0</v>
          </cell>
          <cell r="X40">
            <v>28</v>
          </cell>
          <cell r="Y40" t="str">
            <v>○</v>
          </cell>
          <cell r="Z40">
            <v>9</v>
          </cell>
          <cell r="AA40" t="str">
            <v>-</v>
          </cell>
          <cell r="AB40">
            <v>0</v>
          </cell>
          <cell r="AC40" t="str">
            <v>-</v>
          </cell>
          <cell r="AD40">
            <v>4</v>
          </cell>
          <cell r="AE40">
            <v>0</v>
          </cell>
          <cell r="AF40" t="str">
            <v>-</v>
          </cell>
        </row>
        <row r="41">
          <cell r="A41" t="str">
            <v>영29</v>
          </cell>
          <cell r="B41" t="str">
            <v>-</v>
          </cell>
          <cell r="C41" t="str">
            <v>-</v>
          </cell>
          <cell r="D41" t="str">
            <v>-</v>
          </cell>
          <cell r="E41">
            <v>36</v>
          </cell>
          <cell r="F41" t="str">
            <v>338</v>
          </cell>
          <cell r="G41" t="str">
            <v>임</v>
          </cell>
          <cell r="H41">
            <v>5564</v>
          </cell>
          <cell r="I41">
            <v>138</v>
          </cell>
          <cell r="J41">
            <v>0</v>
          </cell>
          <cell r="K41">
            <v>0</v>
          </cell>
          <cell r="L41">
            <v>596</v>
          </cell>
          <cell r="M41" t="str">
            <v>장근식</v>
          </cell>
          <cell r="R41">
            <v>138.19999999999999</v>
          </cell>
          <cell r="S41">
            <v>0</v>
          </cell>
          <cell r="X41">
            <v>29</v>
          </cell>
          <cell r="Y41" t="str">
            <v>○</v>
          </cell>
          <cell r="Z41">
            <v>9</v>
          </cell>
          <cell r="AA41" t="str">
            <v>-</v>
          </cell>
          <cell r="AB41">
            <v>0</v>
          </cell>
          <cell r="AC41" t="str">
            <v>-</v>
          </cell>
          <cell r="AD41">
            <v>4</v>
          </cell>
          <cell r="AE41">
            <v>0</v>
          </cell>
          <cell r="AF41" t="str">
            <v>-</v>
          </cell>
        </row>
        <row r="42">
          <cell r="A42" t="str">
            <v>영30</v>
          </cell>
          <cell r="B42" t="str">
            <v>정10</v>
          </cell>
          <cell r="C42" t="str">
            <v>-</v>
          </cell>
          <cell r="D42" t="str">
            <v>-</v>
          </cell>
          <cell r="E42">
            <v>37</v>
          </cell>
          <cell r="F42" t="str">
            <v>338-1</v>
          </cell>
          <cell r="G42" t="str">
            <v>구</v>
          </cell>
          <cell r="H42">
            <v>0</v>
          </cell>
          <cell r="I42">
            <v>708</v>
          </cell>
          <cell r="J42">
            <v>425</v>
          </cell>
          <cell r="K42">
            <v>0</v>
          </cell>
          <cell r="L42" t="str">
            <v>미등록</v>
          </cell>
          <cell r="M42">
            <v>0</v>
          </cell>
          <cell r="R42">
            <v>708.2</v>
          </cell>
          <cell r="S42">
            <v>0</v>
          </cell>
          <cell r="T42">
            <v>424.5</v>
          </cell>
          <cell r="U42">
            <v>0</v>
          </cell>
          <cell r="X42">
            <v>30</v>
          </cell>
          <cell r="Y42" t="str">
            <v>○</v>
          </cell>
          <cell r="Z42">
            <v>10</v>
          </cell>
          <cell r="AA42" t="str">
            <v>○</v>
          </cell>
          <cell r="AB42">
            <v>0</v>
          </cell>
          <cell r="AC42" t="str">
            <v>-</v>
          </cell>
          <cell r="AD42">
            <v>4</v>
          </cell>
          <cell r="AE42">
            <v>0</v>
          </cell>
          <cell r="AF42" t="str">
            <v>-</v>
          </cell>
        </row>
        <row r="43">
          <cell r="A43" t="str">
            <v>-</v>
          </cell>
          <cell r="B43" t="str">
            <v>정11</v>
          </cell>
          <cell r="C43" t="str">
            <v>-</v>
          </cell>
          <cell r="D43" t="str">
            <v>-</v>
          </cell>
          <cell r="E43">
            <v>38</v>
          </cell>
          <cell r="F43" t="str">
            <v>339-1</v>
          </cell>
          <cell r="G43" t="str">
            <v>답</v>
          </cell>
          <cell r="H43">
            <v>83</v>
          </cell>
          <cell r="I43">
            <v>0</v>
          </cell>
          <cell r="J43">
            <v>64</v>
          </cell>
          <cell r="K43">
            <v>0</v>
          </cell>
          <cell r="L43" t="str">
            <v>서울 양천 신정 276 양천아파트 108-1301</v>
          </cell>
          <cell r="M43" t="str">
            <v>김의강</v>
          </cell>
          <cell r="T43">
            <v>64.3</v>
          </cell>
          <cell r="U43">
            <v>0</v>
          </cell>
          <cell r="X43">
            <v>30</v>
          </cell>
          <cell r="Y43" t="str">
            <v>-</v>
          </cell>
          <cell r="Z43">
            <v>11</v>
          </cell>
          <cell r="AA43" t="str">
            <v>○</v>
          </cell>
          <cell r="AB43">
            <v>0</v>
          </cell>
          <cell r="AC43" t="str">
            <v>-</v>
          </cell>
          <cell r="AD43">
            <v>4</v>
          </cell>
          <cell r="AE43">
            <v>0</v>
          </cell>
          <cell r="AF43" t="str">
            <v>-</v>
          </cell>
        </row>
        <row r="44">
          <cell r="A44" t="str">
            <v>-</v>
          </cell>
          <cell r="B44" t="str">
            <v>정12</v>
          </cell>
          <cell r="C44" t="str">
            <v>-</v>
          </cell>
          <cell r="D44" t="str">
            <v>-</v>
          </cell>
          <cell r="E44">
            <v>39</v>
          </cell>
          <cell r="F44" t="str">
            <v>339-3</v>
          </cell>
          <cell r="G44" t="str">
            <v>답</v>
          </cell>
          <cell r="H44">
            <v>611</v>
          </cell>
          <cell r="I44">
            <v>0</v>
          </cell>
          <cell r="J44">
            <v>470</v>
          </cell>
          <cell r="K44">
            <v>0</v>
          </cell>
          <cell r="L44" t="str">
            <v>서울 양천 신정 276 양천아파트 108-1301</v>
          </cell>
          <cell r="M44" t="str">
            <v>김의강</v>
          </cell>
          <cell r="T44">
            <v>469.5</v>
          </cell>
          <cell r="U44">
            <v>0</v>
          </cell>
          <cell r="X44">
            <v>30</v>
          </cell>
          <cell r="Y44" t="str">
            <v>-</v>
          </cell>
          <cell r="Z44">
            <v>12</v>
          </cell>
          <cell r="AA44" t="str">
            <v>○</v>
          </cell>
          <cell r="AB44">
            <v>0</v>
          </cell>
          <cell r="AC44" t="str">
            <v>-</v>
          </cell>
          <cell r="AD44">
            <v>4</v>
          </cell>
          <cell r="AE44">
            <v>0</v>
          </cell>
          <cell r="AF44" t="str">
            <v>-</v>
          </cell>
        </row>
        <row r="45">
          <cell r="A45" t="str">
            <v>-</v>
          </cell>
          <cell r="B45" t="str">
            <v>정13</v>
          </cell>
          <cell r="C45" t="str">
            <v>-</v>
          </cell>
          <cell r="D45" t="str">
            <v>-</v>
          </cell>
          <cell r="E45">
            <v>40</v>
          </cell>
          <cell r="F45" t="str">
            <v>351-2</v>
          </cell>
          <cell r="G45" t="str">
            <v>도</v>
          </cell>
          <cell r="H45">
            <v>187</v>
          </cell>
          <cell r="I45">
            <v>0</v>
          </cell>
          <cell r="J45">
            <v>88</v>
          </cell>
          <cell r="K45">
            <v>0</v>
          </cell>
          <cell r="L45" t="str">
            <v>농림부</v>
          </cell>
          <cell r="M45" t="str">
            <v>국</v>
          </cell>
          <cell r="T45">
            <v>87.6</v>
          </cell>
          <cell r="U45">
            <v>0</v>
          </cell>
          <cell r="X45">
            <v>30</v>
          </cell>
          <cell r="Y45" t="str">
            <v>-</v>
          </cell>
          <cell r="Z45">
            <v>13</v>
          </cell>
          <cell r="AA45" t="str">
            <v>○</v>
          </cell>
          <cell r="AB45">
            <v>0</v>
          </cell>
          <cell r="AC45" t="str">
            <v>-</v>
          </cell>
          <cell r="AD45">
            <v>4</v>
          </cell>
          <cell r="AE45">
            <v>0</v>
          </cell>
          <cell r="AF45" t="str">
            <v>-</v>
          </cell>
        </row>
        <row r="46">
          <cell r="A46" t="str">
            <v>-</v>
          </cell>
          <cell r="B46" t="str">
            <v>정14</v>
          </cell>
          <cell r="C46" t="str">
            <v>-</v>
          </cell>
          <cell r="D46" t="str">
            <v>-</v>
          </cell>
          <cell r="E46">
            <v>41</v>
          </cell>
          <cell r="F46" t="str">
            <v>353</v>
          </cell>
          <cell r="G46" t="str">
            <v>답</v>
          </cell>
          <cell r="H46">
            <v>476</v>
          </cell>
          <cell r="I46">
            <v>0</v>
          </cell>
          <cell r="J46">
            <v>475</v>
          </cell>
          <cell r="K46">
            <v>0</v>
          </cell>
          <cell r="L46" t="str">
            <v>363-4</v>
          </cell>
          <cell r="M46" t="str">
            <v>전정희</v>
          </cell>
          <cell r="T46">
            <v>475</v>
          </cell>
          <cell r="U46">
            <v>0</v>
          </cell>
          <cell r="X46">
            <v>30</v>
          </cell>
          <cell r="Y46" t="str">
            <v>-</v>
          </cell>
          <cell r="Z46">
            <v>14</v>
          </cell>
          <cell r="AA46" t="str">
            <v>○</v>
          </cell>
          <cell r="AB46">
            <v>0</v>
          </cell>
          <cell r="AC46" t="str">
            <v>-</v>
          </cell>
          <cell r="AD46">
            <v>4</v>
          </cell>
          <cell r="AE46">
            <v>0</v>
          </cell>
          <cell r="AF46" t="str">
            <v>-</v>
          </cell>
          <cell r="AG46">
            <v>480.6</v>
          </cell>
        </row>
        <row r="47">
          <cell r="A47" t="str">
            <v>-</v>
          </cell>
          <cell r="B47" t="str">
            <v>정15</v>
          </cell>
          <cell r="C47" t="str">
            <v>-</v>
          </cell>
          <cell r="D47" t="str">
            <v>정전1</v>
          </cell>
          <cell r="E47">
            <v>42</v>
          </cell>
          <cell r="F47" t="str">
            <v>354</v>
          </cell>
          <cell r="G47" t="str">
            <v>답</v>
          </cell>
          <cell r="H47">
            <v>370</v>
          </cell>
          <cell r="I47">
            <v>0</v>
          </cell>
          <cell r="J47">
            <v>370</v>
          </cell>
          <cell r="K47">
            <v>0</v>
          </cell>
          <cell r="L47">
            <v>596</v>
          </cell>
          <cell r="M47" t="str">
            <v>신대식</v>
          </cell>
          <cell r="T47">
            <v>380.4</v>
          </cell>
          <cell r="U47" t="str">
            <v>공</v>
          </cell>
          <cell r="X47">
            <v>30</v>
          </cell>
          <cell r="Y47" t="str">
            <v>-</v>
          </cell>
          <cell r="Z47">
            <v>15</v>
          </cell>
          <cell r="AA47" t="str">
            <v>○</v>
          </cell>
          <cell r="AB47">
            <v>0</v>
          </cell>
          <cell r="AC47" t="str">
            <v>-</v>
          </cell>
          <cell r="AD47">
            <v>4</v>
          </cell>
          <cell r="AE47">
            <v>1</v>
          </cell>
          <cell r="AF47" t="str">
            <v>★</v>
          </cell>
        </row>
        <row r="48">
          <cell r="A48" t="str">
            <v>-</v>
          </cell>
          <cell r="B48" t="str">
            <v>정16</v>
          </cell>
          <cell r="C48" t="str">
            <v>-</v>
          </cell>
          <cell r="D48" t="str">
            <v>-</v>
          </cell>
          <cell r="E48">
            <v>43</v>
          </cell>
          <cell r="F48" t="str">
            <v>354-1</v>
          </cell>
          <cell r="G48" t="str">
            <v>답</v>
          </cell>
          <cell r="H48">
            <v>651</v>
          </cell>
          <cell r="I48">
            <v>0</v>
          </cell>
          <cell r="J48">
            <v>365</v>
          </cell>
          <cell r="K48">
            <v>0</v>
          </cell>
          <cell r="L48" t="str">
            <v>179-13</v>
          </cell>
          <cell r="M48" t="str">
            <v>김동현</v>
          </cell>
          <cell r="T48">
            <v>364.6</v>
          </cell>
          <cell r="U48">
            <v>0</v>
          </cell>
          <cell r="X48">
            <v>30</v>
          </cell>
          <cell r="Y48" t="str">
            <v>-</v>
          </cell>
          <cell r="Z48">
            <v>16</v>
          </cell>
          <cell r="AA48" t="str">
            <v>○</v>
          </cell>
          <cell r="AB48">
            <v>0</v>
          </cell>
          <cell r="AC48" t="str">
            <v>-</v>
          </cell>
          <cell r="AD48">
            <v>4</v>
          </cell>
          <cell r="AE48">
            <v>1</v>
          </cell>
          <cell r="AF48" t="str">
            <v>-</v>
          </cell>
        </row>
        <row r="49">
          <cell r="A49" t="str">
            <v>-</v>
          </cell>
          <cell r="B49" t="str">
            <v>정17</v>
          </cell>
          <cell r="C49" t="str">
            <v>-</v>
          </cell>
          <cell r="D49" t="str">
            <v>정전2</v>
          </cell>
          <cell r="E49">
            <v>44</v>
          </cell>
          <cell r="F49" t="str">
            <v>354-2</v>
          </cell>
          <cell r="G49" t="str">
            <v>답</v>
          </cell>
          <cell r="H49">
            <v>724</v>
          </cell>
          <cell r="I49">
            <v>0</v>
          </cell>
          <cell r="J49">
            <v>724</v>
          </cell>
          <cell r="K49">
            <v>0</v>
          </cell>
          <cell r="L49">
            <v>596</v>
          </cell>
          <cell r="M49" t="str">
            <v>신대식</v>
          </cell>
          <cell r="T49">
            <v>732.5</v>
          </cell>
          <cell r="U49" t="str">
            <v>공</v>
          </cell>
          <cell r="X49">
            <v>30</v>
          </cell>
          <cell r="Y49" t="str">
            <v>-</v>
          </cell>
          <cell r="Z49">
            <v>17</v>
          </cell>
          <cell r="AA49" t="str">
            <v>○</v>
          </cell>
          <cell r="AB49">
            <v>0</v>
          </cell>
          <cell r="AC49" t="str">
            <v>-</v>
          </cell>
          <cell r="AD49">
            <v>4</v>
          </cell>
          <cell r="AE49">
            <v>2</v>
          </cell>
          <cell r="AF49" t="str">
            <v>★</v>
          </cell>
        </row>
        <row r="50">
          <cell r="A50" t="str">
            <v>-</v>
          </cell>
          <cell r="B50" t="str">
            <v>정18</v>
          </cell>
          <cell r="C50" t="str">
            <v>-</v>
          </cell>
          <cell r="D50" t="str">
            <v>-</v>
          </cell>
          <cell r="E50">
            <v>45</v>
          </cell>
          <cell r="F50" t="str">
            <v>356</v>
          </cell>
          <cell r="G50" t="str">
            <v>답</v>
          </cell>
          <cell r="H50">
            <v>750</v>
          </cell>
          <cell r="I50">
            <v>0</v>
          </cell>
          <cell r="J50">
            <v>506</v>
          </cell>
          <cell r="K50">
            <v>0</v>
          </cell>
          <cell r="L50" t="str">
            <v>363-4</v>
          </cell>
          <cell r="M50" t="str">
            <v>전정희</v>
          </cell>
          <cell r="T50">
            <v>506.4</v>
          </cell>
          <cell r="U50">
            <v>0</v>
          </cell>
          <cell r="X50">
            <v>30</v>
          </cell>
          <cell r="Y50" t="str">
            <v>-</v>
          </cell>
          <cell r="Z50">
            <v>18</v>
          </cell>
          <cell r="AA50" t="str">
            <v>○</v>
          </cell>
          <cell r="AB50">
            <v>0</v>
          </cell>
          <cell r="AC50" t="str">
            <v>-</v>
          </cell>
          <cell r="AD50">
            <v>4</v>
          </cell>
          <cell r="AE50">
            <v>2</v>
          </cell>
          <cell r="AF50" t="str">
            <v>-</v>
          </cell>
        </row>
        <row r="51">
          <cell r="A51" t="str">
            <v>-</v>
          </cell>
          <cell r="B51" t="str">
            <v>정19</v>
          </cell>
          <cell r="C51" t="str">
            <v>-</v>
          </cell>
          <cell r="D51" t="str">
            <v>-</v>
          </cell>
          <cell r="E51">
            <v>46</v>
          </cell>
          <cell r="F51" t="str">
            <v>357</v>
          </cell>
          <cell r="G51" t="str">
            <v>답</v>
          </cell>
          <cell r="H51">
            <v>850</v>
          </cell>
          <cell r="I51">
            <v>0</v>
          </cell>
          <cell r="J51">
            <v>744</v>
          </cell>
          <cell r="K51">
            <v>0</v>
          </cell>
          <cell r="L51">
            <v>195</v>
          </cell>
          <cell r="M51" t="str">
            <v>유영옥</v>
          </cell>
          <cell r="T51">
            <v>743.5</v>
          </cell>
          <cell r="U51">
            <v>0</v>
          </cell>
          <cell r="X51">
            <v>30</v>
          </cell>
          <cell r="Y51" t="str">
            <v>-</v>
          </cell>
          <cell r="Z51">
            <v>19</v>
          </cell>
          <cell r="AA51" t="str">
            <v>○</v>
          </cell>
          <cell r="AB51">
            <v>0</v>
          </cell>
          <cell r="AC51" t="str">
            <v>-</v>
          </cell>
          <cell r="AD51">
            <v>4</v>
          </cell>
          <cell r="AE51">
            <v>2</v>
          </cell>
          <cell r="AF51" t="str">
            <v>-</v>
          </cell>
        </row>
        <row r="52">
          <cell r="A52" t="str">
            <v>-</v>
          </cell>
          <cell r="B52" t="str">
            <v>정20</v>
          </cell>
          <cell r="C52" t="str">
            <v>-</v>
          </cell>
          <cell r="D52" t="str">
            <v>-</v>
          </cell>
          <cell r="E52">
            <v>47</v>
          </cell>
          <cell r="F52" t="str">
            <v>361-7</v>
          </cell>
          <cell r="G52" t="str">
            <v>답</v>
          </cell>
          <cell r="H52">
            <v>337</v>
          </cell>
          <cell r="I52">
            <v>0</v>
          </cell>
          <cell r="J52">
            <v>296</v>
          </cell>
          <cell r="K52">
            <v>0</v>
          </cell>
          <cell r="L52" t="str">
            <v>동해 부곡 126-1 삼정2차아파트 105</v>
          </cell>
          <cell r="M52" t="str">
            <v>정명혜</v>
          </cell>
          <cell r="T52">
            <v>296.3</v>
          </cell>
          <cell r="U52">
            <v>0</v>
          </cell>
          <cell r="X52">
            <v>30</v>
          </cell>
          <cell r="Y52" t="str">
            <v>-</v>
          </cell>
          <cell r="Z52">
            <v>20</v>
          </cell>
          <cell r="AA52" t="str">
            <v>○</v>
          </cell>
          <cell r="AB52">
            <v>0</v>
          </cell>
          <cell r="AC52" t="str">
            <v>-</v>
          </cell>
          <cell r="AD52">
            <v>4</v>
          </cell>
          <cell r="AE52">
            <v>2</v>
          </cell>
          <cell r="AF52" t="str">
            <v>-</v>
          </cell>
        </row>
        <row r="53">
          <cell r="A53" t="str">
            <v>-</v>
          </cell>
          <cell r="B53" t="str">
            <v>정21</v>
          </cell>
          <cell r="C53" t="str">
            <v>-</v>
          </cell>
          <cell r="D53" t="str">
            <v>-</v>
          </cell>
          <cell r="E53">
            <v>48</v>
          </cell>
          <cell r="F53" t="str">
            <v>362</v>
          </cell>
          <cell r="G53" t="str">
            <v>답</v>
          </cell>
          <cell r="H53">
            <v>863</v>
          </cell>
          <cell r="I53">
            <v>0</v>
          </cell>
          <cell r="J53">
            <v>445</v>
          </cell>
          <cell r="K53">
            <v>0</v>
          </cell>
          <cell r="L53" t="str">
            <v>363-4</v>
          </cell>
          <cell r="M53" t="str">
            <v>전정희외1인</v>
          </cell>
          <cell r="T53">
            <v>445</v>
          </cell>
          <cell r="U53">
            <v>0</v>
          </cell>
          <cell r="X53">
            <v>30</v>
          </cell>
          <cell r="Y53" t="str">
            <v>-</v>
          </cell>
          <cell r="Z53">
            <v>21</v>
          </cell>
          <cell r="AA53" t="str">
            <v>○</v>
          </cell>
          <cell r="AB53">
            <v>0</v>
          </cell>
          <cell r="AC53" t="str">
            <v>-</v>
          </cell>
          <cell r="AD53">
            <v>4</v>
          </cell>
          <cell r="AE53">
            <v>2</v>
          </cell>
          <cell r="AF53" t="str">
            <v>-</v>
          </cell>
        </row>
        <row r="54">
          <cell r="A54" t="str">
            <v>-</v>
          </cell>
          <cell r="B54" t="str">
            <v>정22</v>
          </cell>
          <cell r="C54" t="str">
            <v>-</v>
          </cell>
          <cell r="D54" t="str">
            <v>-</v>
          </cell>
          <cell r="E54">
            <v>49</v>
          </cell>
          <cell r="F54" t="str">
            <v>363</v>
          </cell>
          <cell r="G54" t="str">
            <v>답</v>
          </cell>
          <cell r="H54">
            <v>803</v>
          </cell>
          <cell r="I54">
            <v>0</v>
          </cell>
          <cell r="J54">
            <v>798</v>
          </cell>
          <cell r="K54">
            <v>0</v>
          </cell>
          <cell r="L54">
            <v>362</v>
          </cell>
          <cell r="M54" t="str">
            <v>강태경</v>
          </cell>
          <cell r="T54">
            <v>798</v>
          </cell>
          <cell r="U54">
            <v>0</v>
          </cell>
          <cell r="X54">
            <v>30</v>
          </cell>
          <cell r="Y54" t="str">
            <v>-</v>
          </cell>
          <cell r="Z54">
            <v>22</v>
          </cell>
          <cell r="AA54" t="str">
            <v>○</v>
          </cell>
          <cell r="AB54">
            <v>0</v>
          </cell>
          <cell r="AC54" t="str">
            <v>-</v>
          </cell>
          <cell r="AD54">
            <v>4</v>
          </cell>
          <cell r="AE54">
            <v>2</v>
          </cell>
          <cell r="AF54" t="str">
            <v>-</v>
          </cell>
          <cell r="AG54">
            <v>804</v>
          </cell>
        </row>
        <row r="55">
          <cell r="A55" t="str">
            <v>-</v>
          </cell>
          <cell r="B55" t="str">
            <v>정23</v>
          </cell>
          <cell r="C55" t="str">
            <v>-</v>
          </cell>
          <cell r="D55" t="str">
            <v>-</v>
          </cell>
          <cell r="E55">
            <v>50</v>
          </cell>
          <cell r="F55" t="str">
            <v>363-1</v>
          </cell>
          <cell r="G55" t="str">
            <v>도</v>
          </cell>
          <cell r="H55">
            <v>787</v>
          </cell>
          <cell r="I55">
            <v>0</v>
          </cell>
          <cell r="J55">
            <v>177</v>
          </cell>
          <cell r="K55">
            <v>0</v>
          </cell>
          <cell r="L55" t="str">
            <v>재경부</v>
          </cell>
          <cell r="M55" t="str">
            <v>국</v>
          </cell>
          <cell r="T55">
            <v>177.3</v>
          </cell>
          <cell r="U55">
            <v>0</v>
          </cell>
          <cell r="X55">
            <v>30</v>
          </cell>
          <cell r="Y55" t="str">
            <v>-</v>
          </cell>
          <cell r="Z55">
            <v>23</v>
          </cell>
          <cell r="AA55" t="str">
            <v>○</v>
          </cell>
          <cell r="AB55">
            <v>0</v>
          </cell>
          <cell r="AC55" t="str">
            <v>-</v>
          </cell>
          <cell r="AD55">
            <v>4</v>
          </cell>
          <cell r="AE55">
            <v>2</v>
          </cell>
          <cell r="AF55" t="str">
            <v>-</v>
          </cell>
        </row>
        <row r="56">
          <cell r="A56" t="str">
            <v>-</v>
          </cell>
          <cell r="B56" t="str">
            <v>정24</v>
          </cell>
          <cell r="C56" t="str">
            <v>-</v>
          </cell>
          <cell r="D56" t="str">
            <v>-</v>
          </cell>
          <cell r="E56">
            <v>51</v>
          </cell>
          <cell r="F56" t="str">
            <v>379-1</v>
          </cell>
          <cell r="G56" t="str">
            <v>도</v>
          </cell>
          <cell r="H56">
            <v>1858</v>
          </cell>
          <cell r="I56">
            <v>0</v>
          </cell>
          <cell r="J56">
            <v>561</v>
          </cell>
          <cell r="K56">
            <v>0</v>
          </cell>
          <cell r="L56" t="str">
            <v>농림부</v>
          </cell>
          <cell r="M56" t="str">
            <v>국</v>
          </cell>
          <cell r="T56">
            <v>560.6</v>
          </cell>
          <cell r="U56">
            <v>0</v>
          </cell>
          <cell r="X56">
            <v>30</v>
          </cell>
          <cell r="Y56" t="str">
            <v>-</v>
          </cell>
          <cell r="Z56">
            <v>24</v>
          </cell>
          <cell r="AA56" t="str">
            <v>○</v>
          </cell>
          <cell r="AB56">
            <v>0</v>
          </cell>
          <cell r="AC56" t="str">
            <v>-</v>
          </cell>
          <cell r="AD56">
            <v>4</v>
          </cell>
          <cell r="AE56">
            <v>2</v>
          </cell>
          <cell r="AF56" t="str">
            <v>-</v>
          </cell>
        </row>
        <row r="57">
          <cell r="A57" t="str">
            <v>-</v>
          </cell>
          <cell r="B57" t="str">
            <v>정25</v>
          </cell>
          <cell r="C57" t="str">
            <v>임1</v>
          </cell>
          <cell r="D57" t="str">
            <v>-</v>
          </cell>
          <cell r="E57">
            <v>52</v>
          </cell>
          <cell r="F57" t="str">
            <v>384-1</v>
          </cell>
          <cell r="G57" t="str">
            <v>천</v>
          </cell>
          <cell r="H57">
            <v>50880</v>
          </cell>
          <cell r="I57">
            <v>0</v>
          </cell>
          <cell r="J57">
            <v>1632</v>
          </cell>
          <cell r="K57">
            <v>1414</v>
          </cell>
          <cell r="L57" t="str">
            <v>건교부</v>
          </cell>
          <cell r="M57" t="str">
            <v>국</v>
          </cell>
          <cell r="T57">
            <v>1632.1</v>
          </cell>
          <cell r="U57">
            <v>0</v>
          </cell>
          <cell r="V57">
            <v>1414</v>
          </cell>
          <cell r="W57">
            <v>0</v>
          </cell>
          <cell r="X57">
            <v>30</v>
          </cell>
          <cell r="Y57" t="str">
            <v>-</v>
          </cell>
          <cell r="Z57">
            <v>25</v>
          </cell>
          <cell r="AA57" t="str">
            <v>○</v>
          </cell>
          <cell r="AB57">
            <v>1</v>
          </cell>
          <cell r="AC57" t="str">
            <v>○</v>
          </cell>
          <cell r="AD57">
            <v>4</v>
          </cell>
          <cell r="AE57">
            <v>2</v>
          </cell>
          <cell r="AF57" t="str">
            <v>-</v>
          </cell>
        </row>
        <row r="58">
          <cell r="A58" t="str">
            <v>-</v>
          </cell>
          <cell r="B58" t="str">
            <v>정26</v>
          </cell>
          <cell r="C58" t="str">
            <v>임2</v>
          </cell>
          <cell r="D58" t="str">
            <v>-</v>
          </cell>
          <cell r="E58">
            <v>53</v>
          </cell>
          <cell r="F58" t="str">
            <v>384-7</v>
          </cell>
          <cell r="G58" t="str">
            <v>도</v>
          </cell>
          <cell r="H58">
            <v>5033</v>
          </cell>
          <cell r="I58">
            <v>0</v>
          </cell>
          <cell r="J58">
            <v>285</v>
          </cell>
          <cell r="K58">
            <v>210</v>
          </cell>
          <cell r="L58" t="str">
            <v>건교부</v>
          </cell>
          <cell r="M58" t="str">
            <v>국</v>
          </cell>
          <cell r="T58">
            <v>285.3</v>
          </cell>
          <cell r="U58">
            <v>0</v>
          </cell>
          <cell r="V58">
            <v>209.9</v>
          </cell>
          <cell r="W58">
            <v>0</v>
          </cell>
          <cell r="X58">
            <v>30</v>
          </cell>
          <cell r="Y58" t="str">
            <v>-</v>
          </cell>
          <cell r="Z58">
            <v>26</v>
          </cell>
          <cell r="AA58" t="str">
            <v>○</v>
          </cell>
          <cell r="AB58">
            <v>2</v>
          </cell>
          <cell r="AC58" t="str">
            <v>○</v>
          </cell>
          <cell r="AD58">
            <v>4</v>
          </cell>
          <cell r="AE58">
            <v>2</v>
          </cell>
          <cell r="AF58" t="str">
            <v>-</v>
          </cell>
        </row>
        <row r="59">
          <cell r="A59" t="str">
            <v>-</v>
          </cell>
          <cell r="B59" t="str">
            <v>정27</v>
          </cell>
          <cell r="C59" t="str">
            <v>임3</v>
          </cell>
          <cell r="D59" t="str">
            <v>-</v>
          </cell>
          <cell r="E59">
            <v>54</v>
          </cell>
          <cell r="F59" t="str">
            <v>384-8</v>
          </cell>
          <cell r="G59" t="str">
            <v>천</v>
          </cell>
          <cell r="H59">
            <v>1506</v>
          </cell>
          <cell r="I59">
            <v>0</v>
          </cell>
          <cell r="J59">
            <v>34</v>
          </cell>
          <cell r="K59">
            <v>38</v>
          </cell>
          <cell r="L59" t="str">
            <v>대구 북구 산격동 1445-3</v>
          </cell>
          <cell r="M59" t="str">
            <v>경상북도</v>
          </cell>
          <cell r="T59">
            <v>34.4</v>
          </cell>
          <cell r="U59">
            <v>0</v>
          </cell>
          <cell r="V59">
            <v>38.1</v>
          </cell>
          <cell r="W59">
            <v>0</v>
          </cell>
          <cell r="X59">
            <v>30</v>
          </cell>
          <cell r="Y59" t="str">
            <v>-</v>
          </cell>
          <cell r="Z59">
            <v>27</v>
          </cell>
          <cell r="AA59" t="str">
            <v>○</v>
          </cell>
          <cell r="AB59">
            <v>3</v>
          </cell>
          <cell r="AC59" t="str">
            <v>○</v>
          </cell>
          <cell r="AD59">
            <v>4</v>
          </cell>
          <cell r="AE59">
            <v>2</v>
          </cell>
          <cell r="AF59" t="str">
            <v>-</v>
          </cell>
        </row>
        <row r="60">
          <cell r="A60" t="str">
            <v>-</v>
          </cell>
          <cell r="B60" t="str">
            <v>정28</v>
          </cell>
          <cell r="C60" t="str">
            <v>임4</v>
          </cell>
          <cell r="D60" t="str">
            <v>-</v>
          </cell>
          <cell r="E60">
            <v>55</v>
          </cell>
          <cell r="F60" t="str">
            <v>384-14</v>
          </cell>
          <cell r="G60" t="str">
            <v>천</v>
          </cell>
          <cell r="H60">
            <v>191</v>
          </cell>
          <cell r="I60">
            <v>0</v>
          </cell>
          <cell r="J60">
            <v>167</v>
          </cell>
          <cell r="K60">
            <v>4</v>
          </cell>
          <cell r="L60" t="str">
            <v>대구 북구 산격동 1445-4</v>
          </cell>
          <cell r="M60" t="str">
            <v>경상북도</v>
          </cell>
          <cell r="T60">
            <v>166.6</v>
          </cell>
          <cell r="U60">
            <v>0</v>
          </cell>
          <cell r="V60">
            <v>3.7</v>
          </cell>
          <cell r="W60">
            <v>0</v>
          </cell>
          <cell r="X60">
            <v>30</v>
          </cell>
          <cell r="Y60" t="str">
            <v>-</v>
          </cell>
          <cell r="Z60">
            <v>28</v>
          </cell>
          <cell r="AA60" t="str">
            <v>○</v>
          </cell>
          <cell r="AB60">
            <v>4</v>
          </cell>
          <cell r="AC60" t="str">
            <v>○</v>
          </cell>
          <cell r="AD60">
            <v>4</v>
          </cell>
          <cell r="AE60">
            <v>2</v>
          </cell>
          <cell r="AF60" t="str">
            <v>-</v>
          </cell>
        </row>
        <row r="61">
          <cell r="A61" t="str">
            <v>-</v>
          </cell>
          <cell r="B61" t="str">
            <v>정29</v>
          </cell>
          <cell r="C61" t="str">
            <v>-</v>
          </cell>
          <cell r="D61" t="str">
            <v>-</v>
          </cell>
          <cell r="E61">
            <v>56</v>
          </cell>
          <cell r="F61" t="str">
            <v>384-15</v>
          </cell>
          <cell r="G61" t="str">
            <v>천</v>
          </cell>
          <cell r="H61">
            <v>108</v>
          </cell>
          <cell r="I61">
            <v>0</v>
          </cell>
          <cell r="J61">
            <v>5</v>
          </cell>
          <cell r="K61">
            <v>0</v>
          </cell>
          <cell r="L61" t="str">
            <v>대구 북구 산격동 1445-5</v>
          </cell>
          <cell r="M61" t="str">
            <v>경상북도</v>
          </cell>
          <cell r="T61">
            <v>4.8</v>
          </cell>
          <cell r="U61">
            <v>0</v>
          </cell>
          <cell r="X61">
            <v>30</v>
          </cell>
          <cell r="Y61" t="str">
            <v>-</v>
          </cell>
          <cell r="Z61">
            <v>29</v>
          </cell>
          <cell r="AA61" t="str">
            <v>○</v>
          </cell>
          <cell r="AB61">
            <v>4</v>
          </cell>
          <cell r="AC61" t="str">
            <v>-</v>
          </cell>
          <cell r="AD61">
            <v>4</v>
          </cell>
          <cell r="AE61">
            <v>2</v>
          </cell>
          <cell r="AF61" t="str">
            <v>-</v>
          </cell>
        </row>
        <row r="62">
          <cell r="A62" t="str">
            <v>-</v>
          </cell>
          <cell r="B62" t="str">
            <v>정30</v>
          </cell>
          <cell r="C62" t="str">
            <v>-</v>
          </cell>
          <cell r="D62" t="str">
            <v>-</v>
          </cell>
          <cell r="E62">
            <v>57</v>
          </cell>
          <cell r="F62" t="str">
            <v>397</v>
          </cell>
          <cell r="G62" t="str">
            <v>답</v>
          </cell>
          <cell r="H62">
            <v>3041</v>
          </cell>
          <cell r="I62">
            <v>0</v>
          </cell>
          <cell r="J62">
            <v>2293</v>
          </cell>
          <cell r="K62">
            <v>0</v>
          </cell>
          <cell r="L62">
            <v>584</v>
          </cell>
          <cell r="M62" t="str">
            <v>김진순</v>
          </cell>
          <cell r="T62">
            <v>2292.6</v>
          </cell>
          <cell r="U62">
            <v>0</v>
          </cell>
          <cell r="X62">
            <v>30</v>
          </cell>
          <cell r="Y62" t="str">
            <v>-</v>
          </cell>
          <cell r="Z62">
            <v>30</v>
          </cell>
          <cell r="AA62" t="str">
            <v>○</v>
          </cell>
          <cell r="AB62">
            <v>4</v>
          </cell>
          <cell r="AC62" t="str">
            <v>-</v>
          </cell>
          <cell r="AD62">
            <v>4</v>
          </cell>
          <cell r="AE62">
            <v>2</v>
          </cell>
          <cell r="AF62" t="str">
            <v>-</v>
          </cell>
        </row>
        <row r="63">
          <cell r="A63" t="str">
            <v>-</v>
          </cell>
          <cell r="B63" t="str">
            <v>정31</v>
          </cell>
          <cell r="C63" t="str">
            <v>-</v>
          </cell>
          <cell r="D63" t="str">
            <v>-</v>
          </cell>
          <cell r="E63">
            <v>58</v>
          </cell>
          <cell r="F63" t="str">
            <v>398</v>
          </cell>
          <cell r="G63" t="str">
            <v>답</v>
          </cell>
          <cell r="H63">
            <v>450</v>
          </cell>
          <cell r="I63">
            <v>0</v>
          </cell>
          <cell r="J63">
            <v>24</v>
          </cell>
          <cell r="K63">
            <v>0</v>
          </cell>
          <cell r="L63">
            <v>596</v>
          </cell>
          <cell r="M63" t="str">
            <v>황윤원</v>
          </cell>
          <cell r="T63">
            <v>24.3</v>
          </cell>
          <cell r="U63">
            <v>0</v>
          </cell>
          <cell r="X63">
            <v>30</v>
          </cell>
          <cell r="Y63" t="str">
            <v>-</v>
          </cell>
          <cell r="Z63">
            <v>31</v>
          </cell>
          <cell r="AA63" t="str">
            <v>○</v>
          </cell>
          <cell r="AB63">
            <v>4</v>
          </cell>
          <cell r="AC63" t="str">
            <v>-</v>
          </cell>
          <cell r="AD63">
            <v>4</v>
          </cell>
          <cell r="AE63">
            <v>2</v>
          </cell>
          <cell r="AF63" t="str">
            <v>-</v>
          </cell>
        </row>
        <row r="64">
          <cell r="A64" t="str">
            <v>-</v>
          </cell>
          <cell r="B64" t="str">
            <v>정32</v>
          </cell>
          <cell r="C64" t="str">
            <v>-</v>
          </cell>
          <cell r="D64" t="str">
            <v>-</v>
          </cell>
          <cell r="E64">
            <v>59</v>
          </cell>
          <cell r="F64" t="str">
            <v>400</v>
          </cell>
          <cell r="G64" t="str">
            <v>답</v>
          </cell>
          <cell r="H64">
            <v>1316</v>
          </cell>
          <cell r="I64">
            <v>0</v>
          </cell>
          <cell r="J64">
            <v>120</v>
          </cell>
          <cell r="K64">
            <v>0</v>
          </cell>
          <cell r="L64">
            <v>596</v>
          </cell>
          <cell r="M64" t="str">
            <v>황윤원</v>
          </cell>
          <cell r="T64">
            <v>119.5</v>
          </cell>
          <cell r="U64">
            <v>0</v>
          </cell>
          <cell r="X64">
            <v>30</v>
          </cell>
          <cell r="Y64" t="str">
            <v>-</v>
          </cell>
          <cell r="Z64">
            <v>32</v>
          </cell>
          <cell r="AA64" t="str">
            <v>○</v>
          </cell>
          <cell r="AB64">
            <v>4</v>
          </cell>
          <cell r="AC64" t="str">
            <v>-</v>
          </cell>
          <cell r="AD64">
            <v>4</v>
          </cell>
          <cell r="AE64">
            <v>2</v>
          </cell>
          <cell r="AF64" t="str">
            <v>-</v>
          </cell>
        </row>
        <row r="65">
          <cell r="A65" t="str">
            <v>-</v>
          </cell>
          <cell r="B65" t="str">
            <v>정33</v>
          </cell>
          <cell r="C65" t="str">
            <v>-</v>
          </cell>
          <cell r="D65" t="str">
            <v>-</v>
          </cell>
          <cell r="E65">
            <v>60</v>
          </cell>
          <cell r="F65" t="str">
            <v>400-17</v>
          </cell>
          <cell r="G65" t="str">
            <v>답</v>
          </cell>
          <cell r="H65">
            <v>849</v>
          </cell>
          <cell r="I65">
            <v>0</v>
          </cell>
          <cell r="J65">
            <v>653</v>
          </cell>
          <cell r="K65">
            <v>0</v>
          </cell>
          <cell r="L65" t="str">
            <v>건교부</v>
          </cell>
          <cell r="M65" t="str">
            <v>국</v>
          </cell>
          <cell r="T65">
            <v>653.20000000000005</v>
          </cell>
          <cell r="U65">
            <v>0</v>
          </cell>
          <cell r="X65">
            <v>30</v>
          </cell>
          <cell r="Y65" t="str">
            <v>-</v>
          </cell>
          <cell r="Z65">
            <v>33</v>
          </cell>
          <cell r="AA65" t="str">
            <v>○</v>
          </cell>
          <cell r="AB65">
            <v>4</v>
          </cell>
          <cell r="AC65" t="str">
            <v>-</v>
          </cell>
          <cell r="AD65">
            <v>4</v>
          </cell>
          <cell r="AE65">
            <v>2</v>
          </cell>
          <cell r="AF65" t="str">
            <v>-</v>
          </cell>
        </row>
        <row r="66">
          <cell r="A66" t="str">
            <v>-</v>
          </cell>
          <cell r="B66" t="str">
            <v>정34</v>
          </cell>
          <cell r="C66" t="str">
            <v>-</v>
          </cell>
          <cell r="D66" t="str">
            <v>-</v>
          </cell>
          <cell r="E66">
            <v>61</v>
          </cell>
          <cell r="F66" t="str">
            <v>401-1</v>
          </cell>
          <cell r="G66" t="str">
            <v>답</v>
          </cell>
          <cell r="H66">
            <v>2278</v>
          </cell>
          <cell r="I66">
            <v>0</v>
          </cell>
          <cell r="J66">
            <v>1633</v>
          </cell>
          <cell r="K66">
            <v>0</v>
          </cell>
          <cell r="L66">
            <v>596</v>
          </cell>
          <cell r="M66" t="str">
            <v>황윤원</v>
          </cell>
          <cell r="T66">
            <v>1632.8</v>
          </cell>
          <cell r="U66">
            <v>0</v>
          </cell>
          <cell r="X66">
            <v>30</v>
          </cell>
          <cell r="Y66" t="str">
            <v>-</v>
          </cell>
          <cell r="Z66">
            <v>34</v>
          </cell>
          <cell r="AA66" t="str">
            <v>○</v>
          </cell>
          <cell r="AB66">
            <v>4</v>
          </cell>
          <cell r="AC66" t="str">
            <v>-</v>
          </cell>
          <cell r="AD66">
            <v>4</v>
          </cell>
          <cell r="AE66">
            <v>2</v>
          </cell>
          <cell r="AF66" t="str">
            <v>-</v>
          </cell>
        </row>
        <row r="67">
          <cell r="A67" t="str">
            <v>-</v>
          </cell>
          <cell r="B67" t="str">
            <v>정35</v>
          </cell>
          <cell r="C67" t="str">
            <v>-</v>
          </cell>
          <cell r="D67" t="str">
            <v>정전3</v>
          </cell>
          <cell r="E67">
            <v>62</v>
          </cell>
          <cell r="F67" t="str">
            <v>401-2</v>
          </cell>
          <cell r="G67" t="str">
            <v>답</v>
          </cell>
          <cell r="H67">
            <v>1904</v>
          </cell>
          <cell r="I67">
            <v>0</v>
          </cell>
          <cell r="J67">
            <v>1904</v>
          </cell>
          <cell r="K67">
            <v>0</v>
          </cell>
          <cell r="L67" t="str">
            <v>396-26</v>
          </cell>
          <cell r="M67" t="str">
            <v>김현성</v>
          </cell>
          <cell r="T67">
            <v>1889.7</v>
          </cell>
          <cell r="U67" t="str">
            <v>공</v>
          </cell>
          <cell r="X67">
            <v>30</v>
          </cell>
          <cell r="Y67" t="str">
            <v>-</v>
          </cell>
          <cell r="Z67">
            <v>35</v>
          </cell>
          <cell r="AA67" t="str">
            <v>○</v>
          </cell>
          <cell r="AB67">
            <v>4</v>
          </cell>
          <cell r="AC67" t="str">
            <v>-</v>
          </cell>
          <cell r="AD67">
            <v>4</v>
          </cell>
          <cell r="AE67">
            <v>3</v>
          </cell>
          <cell r="AF67" t="str">
            <v>★</v>
          </cell>
        </row>
        <row r="68">
          <cell r="A68" t="str">
            <v>-</v>
          </cell>
          <cell r="B68" t="str">
            <v>정36</v>
          </cell>
          <cell r="C68" t="str">
            <v>-</v>
          </cell>
          <cell r="D68" t="str">
            <v>-</v>
          </cell>
          <cell r="E68">
            <v>63</v>
          </cell>
          <cell r="F68" t="str">
            <v>401-3</v>
          </cell>
          <cell r="G68" t="str">
            <v>답</v>
          </cell>
          <cell r="H68">
            <v>1597</v>
          </cell>
          <cell r="I68">
            <v>0</v>
          </cell>
          <cell r="J68">
            <v>1520</v>
          </cell>
          <cell r="K68">
            <v>0</v>
          </cell>
          <cell r="L68" t="str">
            <v>신화리 90</v>
          </cell>
          <cell r="M68" t="str">
            <v>전이중</v>
          </cell>
          <cell r="T68">
            <v>1519.8</v>
          </cell>
          <cell r="U68">
            <v>0</v>
          </cell>
          <cell r="X68">
            <v>30</v>
          </cell>
          <cell r="Y68" t="str">
            <v>-</v>
          </cell>
          <cell r="Z68">
            <v>36</v>
          </cell>
          <cell r="AA68" t="str">
            <v>○</v>
          </cell>
          <cell r="AB68">
            <v>4</v>
          </cell>
          <cell r="AC68" t="str">
            <v>-</v>
          </cell>
          <cell r="AD68">
            <v>4</v>
          </cell>
          <cell r="AE68">
            <v>3</v>
          </cell>
          <cell r="AF68" t="str">
            <v>-</v>
          </cell>
        </row>
        <row r="69">
          <cell r="A69" t="str">
            <v>-</v>
          </cell>
          <cell r="B69" t="str">
            <v>정37</v>
          </cell>
          <cell r="C69" t="str">
            <v>-</v>
          </cell>
          <cell r="D69" t="str">
            <v>-</v>
          </cell>
          <cell r="E69">
            <v>64</v>
          </cell>
          <cell r="F69" t="str">
            <v>403-1</v>
          </cell>
          <cell r="G69" t="str">
            <v>답</v>
          </cell>
          <cell r="H69">
            <v>1121</v>
          </cell>
          <cell r="I69">
            <v>0</v>
          </cell>
          <cell r="J69">
            <v>189</v>
          </cell>
          <cell r="K69">
            <v>0</v>
          </cell>
          <cell r="L69" t="str">
            <v>214-2</v>
          </cell>
          <cell r="M69" t="str">
            <v>엄흥섭</v>
          </cell>
          <cell r="T69">
            <v>188.5</v>
          </cell>
          <cell r="U69">
            <v>0</v>
          </cell>
          <cell r="X69">
            <v>30</v>
          </cell>
          <cell r="Y69" t="str">
            <v>-</v>
          </cell>
          <cell r="Z69">
            <v>37</v>
          </cell>
          <cell r="AA69" t="str">
            <v>○</v>
          </cell>
          <cell r="AB69">
            <v>4</v>
          </cell>
          <cell r="AC69" t="str">
            <v>-</v>
          </cell>
          <cell r="AD69">
            <v>4</v>
          </cell>
          <cell r="AE69">
            <v>3</v>
          </cell>
          <cell r="AF69" t="str">
            <v>-</v>
          </cell>
        </row>
        <row r="70">
          <cell r="A70" t="str">
            <v>-</v>
          </cell>
          <cell r="B70" t="str">
            <v>정38</v>
          </cell>
          <cell r="C70" t="str">
            <v>-</v>
          </cell>
          <cell r="D70" t="str">
            <v>-</v>
          </cell>
          <cell r="E70">
            <v>65</v>
          </cell>
          <cell r="F70" t="str">
            <v>403-9</v>
          </cell>
          <cell r="G70" t="str">
            <v>구</v>
          </cell>
          <cell r="H70">
            <v>269</v>
          </cell>
          <cell r="I70">
            <v>0</v>
          </cell>
          <cell r="J70">
            <v>103</v>
          </cell>
          <cell r="K70">
            <v>0</v>
          </cell>
          <cell r="L70" t="str">
            <v>농림부</v>
          </cell>
          <cell r="M70" t="str">
            <v>국</v>
          </cell>
          <cell r="T70">
            <v>102.6</v>
          </cell>
          <cell r="U70">
            <v>0</v>
          </cell>
          <cell r="X70">
            <v>30</v>
          </cell>
          <cell r="Y70" t="str">
            <v>-</v>
          </cell>
          <cell r="Z70">
            <v>38</v>
          </cell>
          <cell r="AA70" t="str">
            <v>○</v>
          </cell>
          <cell r="AB70">
            <v>4</v>
          </cell>
          <cell r="AC70" t="str">
            <v>-</v>
          </cell>
          <cell r="AD70">
            <v>4</v>
          </cell>
          <cell r="AE70">
            <v>3</v>
          </cell>
          <cell r="AF70" t="str">
            <v>-</v>
          </cell>
        </row>
        <row r="71">
          <cell r="A71" t="str">
            <v>-</v>
          </cell>
          <cell r="B71" t="str">
            <v>정39</v>
          </cell>
          <cell r="C71" t="str">
            <v>-</v>
          </cell>
          <cell r="D71" t="str">
            <v>-</v>
          </cell>
          <cell r="E71">
            <v>66</v>
          </cell>
          <cell r="F71" t="str">
            <v>403-11</v>
          </cell>
          <cell r="G71" t="str">
            <v>도</v>
          </cell>
          <cell r="H71">
            <v>1659</v>
          </cell>
          <cell r="I71">
            <v>0</v>
          </cell>
          <cell r="J71">
            <v>562</v>
          </cell>
          <cell r="K71">
            <v>0</v>
          </cell>
          <cell r="L71" t="str">
            <v>재경부</v>
          </cell>
          <cell r="M71" t="str">
            <v>국</v>
          </cell>
          <cell r="T71">
            <v>562.1</v>
          </cell>
          <cell r="U71">
            <v>0</v>
          </cell>
          <cell r="X71">
            <v>30</v>
          </cell>
          <cell r="Y71" t="str">
            <v>-</v>
          </cell>
          <cell r="Z71">
            <v>39</v>
          </cell>
          <cell r="AA71" t="str">
            <v>○</v>
          </cell>
          <cell r="AB71">
            <v>4</v>
          </cell>
          <cell r="AC71" t="str">
            <v>-</v>
          </cell>
          <cell r="AD71">
            <v>4</v>
          </cell>
          <cell r="AE71">
            <v>3</v>
          </cell>
          <cell r="AF71" t="str">
            <v>-</v>
          </cell>
        </row>
        <row r="72">
          <cell r="A72" t="str">
            <v>-</v>
          </cell>
          <cell r="B72" t="str">
            <v>정40</v>
          </cell>
          <cell r="C72" t="str">
            <v>-</v>
          </cell>
          <cell r="D72" t="str">
            <v>정전4</v>
          </cell>
          <cell r="E72">
            <v>67</v>
          </cell>
          <cell r="F72" t="str">
            <v>403-18</v>
          </cell>
          <cell r="G72" t="str">
            <v>도</v>
          </cell>
          <cell r="H72">
            <v>86</v>
          </cell>
          <cell r="I72">
            <v>0</v>
          </cell>
          <cell r="J72">
            <v>86</v>
          </cell>
          <cell r="K72">
            <v>0</v>
          </cell>
          <cell r="L72" t="str">
            <v>재경부</v>
          </cell>
          <cell r="M72" t="str">
            <v>국</v>
          </cell>
          <cell r="T72">
            <v>99.9</v>
          </cell>
          <cell r="U72" t="str">
            <v>공</v>
          </cell>
          <cell r="X72">
            <v>30</v>
          </cell>
          <cell r="Y72" t="str">
            <v>-</v>
          </cell>
          <cell r="Z72">
            <v>40</v>
          </cell>
          <cell r="AA72" t="str">
            <v>○</v>
          </cell>
          <cell r="AB72">
            <v>4</v>
          </cell>
          <cell r="AC72" t="str">
            <v>-</v>
          </cell>
          <cell r="AD72">
            <v>4</v>
          </cell>
          <cell r="AE72">
            <v>4</v>
          </cell>
          <cell r="AF72" t="str">
            <v>★</v>
          </cell>
        </row>
        <row r="73">
          <cell r="A73" t="str">
            <v>-</v>
          </cell>
          <cell r="B73" t="str">
            <v>정41</v>
          </cell>
          <cell r="C73" t="str">
            <v>-</v>
          </cell>
          <cell r="D73" t="str">
            <v>-</v>
          </cell>
          <cell r="E73">
            <v>68</v>
          </cell>
          <cell r="F73" t="str">
            <v>404-15</v>
          </cell>
          <cell r="G73" t="str">
            <v>구</v>
          </cell>
          <cell r="H73">
            <v>42</v>
          </cell>
          <cell r="I73">
            <v>0</v>
          </cell>
          <cell r="J73">
            <v>3</v>
          </cell>
          <cell r="K73">
            <v>0</v>
          </cell>
          <cell r="L73" t="str">
            <v>서울 강남 삼성 167</v>
          </cell>
          <cell r="M73" t="str">
            <v>한국 수력원자력주식회사</v>
          </cell>
          <cell r="T73">
            <v>3</v>
          </cell>
          <cell r="U73">
            <v>0</v>
          </cell>
          <cell r="X73">
            <v>30</v>
          </cell>
          <cell r="Y73" t="str">
            <v>-</v>
          </cell>
          <cell r="Z73">
            <v>41</v>
          </cell>
          <cell r="AA73" t="str">
            <v>○</v>
          </cell>
          <cell r="AB73">
            <v>4</v>
          </cell>
          <cell r="AC73" t="str">
            <v>-</v>
          </cell>
          <cell r="AD73">
            <v>4</v>
          </cell>
          <cell r="AE73">
            <v>4</v>
          </cell>
          <cell r="AF73" t="str">
            <v>-</v>
          </cell>
        </row>
        <row r="74">
          <cell r="A74" t="str">
            <v>-</v>
          </cell>
          <cell r="B74" t="str">
            <v>정42</v>
          </cell>
          <cell r="C74" t="str">
            <v>임5</v>
          </cell>
          <cell r="D74" t="str">
            <v>-</v>
          </cell>
          <cell r="E74">
            <v>69</v>
          </cell>
          <cell r="F74" t="str">
            <v>406-1</v>
          </cell>
          <cell r="G74" t="str">
            <v>답</v>
          </cell>
          <cell r="H74">
            <v>902</v>
          </cell>
          <cell r="I74">
            <v>0</v>
          </cell>
          <cell r="J74">
            <v>112</v>
          </cell>
          <cell r="K74">
            <v>37</v>
          </cell>
          <cell r="L74">
            <v>0</v>
          </cell>
          <cell r="M74" t="str">
            <v>울진군</v>
          </cell>
          <cell r="T74">
            <v>111.6</v>
          </cell>
          <cell r="U74">
            <v>0</v>
          </cell>
          <cell r="V74">
            <v>37.4</v>
          </cell>
          <cell r="W74">
            <v>0</v>
          </cell>
          <cell r="X74">
            <v>30</v>
          </cell>
          <cell r="Y74" t="str">
            <v>-</v>
          </cell>
          <cell r="Z74">
            <v>42</v>
          </cell>
          <cell r="AA74" t="str">
            <v>○</v>
          </cell>
          <cell r="AB74">
            <v>5</v>
          </cell>
          <cell r="AC74" t="str">
            <v>○</v>
          </cell>
          <cell r="AD74">
            <v>4</v>
          </cell>
          <cell r="AE74">
            <v>4</v>
          </cell>
          <cell r="AF74" t="str">
            <v>-</v>
          </cell>
        </row>
        <row r="75">
          <cell r="A75" t="str">
            <v>-</v>
          </cell>
          <cell r="B75" t="str">
            <v>정43</v>
          </cell>
          <cell r="C75" t="str">
            <v>임6</v>
          </cell>
          <cell r="D75" t="str">
            <v>-</v>
          </cell>
          <cell r="E75">
            <v>70</v>
          </cell>
          <cell r="F75" t="str">
            <v>406-3</v>
          </cell>
          <cell r="G75" t="str">
            <v>제</v>
          </cell>
          <cell r="H75">
            <v>1579</v>
          </cell>
          <cell r="I75">
            <v>0</v>
          </cell>
          <cell r="J75">
            <v>516</v>
          </cell>
          <cell r="K75">
            <v>103</v>
          </cell>
          <cell r="L75">
            <v>0</v>
          </cell>
          <cell r="M75" t="str">
            <v>울진군</v>
          </cell>
          <cell r="T75">
            <v>515.5</v>
          </cell>
          <cell r="U75">
            <v>0</v>
          </cell>
          <cell r="V75">
            <v>103</v>
          </cell>
          <cell r="W75">
            <v>0</v>
          </cell>
          <cell r="X75">
            <v>30</v>
          </cell>
          <cell r="Y75" t="str">
            <v>-</v>
          </cell>
          <cell r="Z75">
            <v>43</v>
          </cell>
          <cell r="AA75" t="str">
            <v>○</v>
          </cell>
          <cell r="AB75">
            <v>6</v>
          </cell>
          <cell r="AC75" t="str">
            <v>○</v>
          </cell>
          <cell r="AD75">
            <v>4</v>
          </cell>
          <cell r="AE75">
            <v>4</v>
          </cell>
          <cell r="AF75" t="str">
            <v>-</v>
          </cell>
        </row>
        <row r="76">
          <cell r="A76" t="str">
            <v>-</v>
          </cell>
          <cell r="B76" t="str">
            <v>정44</v>
          </cell>
          <cell r="C76" t="str">
            <v>-</v>
          </cell>
          <cell r="D76" t="str">
            <v>-</v>
          </cell>
          <cell r="E76">
            <v>71</v>
          </cell>
          <cell r="F76" t="str">
            <v>406-4</v>
          </cell>
          <cell r="G76" t="str">
            <v>답</v>
          </cell>
          <cell r="H76">
            <v>290</v>
          </cell>
          <cell r="I76">
            <v>0</v>
          </cell>
          <cell r="J76">
            <v>113</v>
          </cell>
          <cell r="K76">
            <v>0</v>
          </cell>
          <cell r="M76" t="str">
            <v>울진군</v>
          </cell>
          <cell r="T76">
            <v>113</v>
          </cell>
          <cell r="U76">
            <v>0</v>
          </cell>
          <cell r="X76">
            <v>30</v>
          </cell>
          <cell r="Y76" t="str">
            <v>-</v>
          </cell>
          <cell r="Z76">
            <v>44</v>
          </cell>
          <cell r="AA76" t="str">
            <v>○</v>
          </cell>
          <cell r="AB76">
            <v>6</v>
          </cell>
          <cell r="AC76" t="str">
            <v>-</v>
          </cell>
          <cell r="AD76">
            <v>4</v>
          </cell>
          <cell r="AE76">
            <v>4</v>
          </cell>
          <cell r="AF76" t="str">
            <v>-</v>
          </cell>
        </row>
        <row r="77">
          <cell r="A77" t="str">
            <v>-</v>
          </cell>
          <cell r="B77" t="str">
            <v>정45</v>
          </cell>
          <cell r="C77" t="str">
            <v>임7</v>
          </cell>
          <cell r="D77" t="str">
            <v>-</v>
          </cell>
          <cell r="E77">
            <v>72</v>
          </cell>
          <cell r="F77" t="str">
            <v>407-1</v>
          </cell>
          <cell r="G77" t="str">
            <v>답</v>
          </cell>
          <cell r="H77">
            <v>596</v>
          </cell>
          <cell r="I77">
            <v>0</v>
          </cell>
          <cell r="J77">
            <v>249</v>
          </cell>
          <cell r="K77">
            <v>200</v>
          </cell>
          <cell r="L77">
            <v>0</v>
          </cell>
          <cell r="M77" t="str">
            <v>울진군</v>
          </cell>
          <cell r="T77">
            <v>248.7</v>
          </cell>
          <cell r="U77">
            <v>0</v>
          </cell>
          <cell r="V77">
            <v>200.1</v>
          </cell>
          <cell r="W77">
            <v>0</v>
          </cell>
          <cell r="X77">
            <v>30</v>
          </cell>
          <cell r="Y77" t="str">
            <v>-</v>
          </cell>
          <cell r="Z77">
            <v>45</v>
          </cell>
          <cell r="AA77" t="str">
            <v>○</v>
          </cell>
          <cell r="AB77">
            <v>7</v>
          </cell>
          <cell r="AC77" t="str">
            <v>○</v>
          </cell>
          <cell r="AD77">
            <v>4</v>
          </cell>
          <cell r="AE77">
            <v>4</v>
          </cell>
          <cell r="AF77" t="str">
            <v>-</v>
          </cell>
        </row>
        <row r="78">
          <cell r="A78" t="str">
            <v>-</v>
          </cell>
          <cell r="B78" t="str">
            <v>정46</v>
          </cell>
          <cell r="C78" t="str">
            <v>-</v>
          </cell>
          <cell r="D78" t="str">
            <v>-</v>
          </cell>
          <cell r="E78">
            <v>73</v>
          </cell>
          <cell r="F78" t="str">
            <v>407-4</v>
          </cell>
          <cell r="G78" t="str">
            <v>답</v>
          </cell>
          <cell r="H78">
            <v>478</v>
          </cell>
          <cell r="I78">
            <v>0</v>
          </cell>
          <cell r="J78">
            <v>344</v>
          </cell>
          <cell r="K78">
            <v>0</v>
          </cell>
          <cell r="L78">
            <v>0</v>
          </cell>
          <cell r="M78" t="str">
            <v>울진군</v>
          </cell>
          <cell r="T78">
            <v>344.4</v>
          </cell>
          <cell r="U78">
            <v>0</v>
          </cell>
          <cell r="X78">
            <v>30</v>
          </cell>
          <cell r="Y78" t="str">
            <v>-</v>
          </cell>
          <cell r="Z78">
            <v>46</v>
          </cell>
          <cell r="AA78" t="str">
            <v>○</v>
          </cell>
          <cell r="AB78">
            <v>7</v>
          </cell>
          <cell r="AC78" t="str">
            <v>-</v>
          </cell>
          <cell r="AD78">
            <v>4</v>
          </cell>
          <cell r="AE78">
            <v>4</v>
          </cell>
          <cell r="AF78" t="str">
            <v>-</v>
          </cell>
        </row>
        <row r="79">
          <cell r="A79" t="str">
            <v>-</v>
          </cell>
          <cell r="B79" t="str">
            <v>정47</v>
          </cell>
          <cell r="C79" t="str">
            <v>임8</v>
          </cell>
          <cell r="D79" t="str">
            <v>-</v>
          </cell>
          <cell r="E79">
            <v>74</v>
          </cell>
          <cell r="F79" t="str">
            <v>408</v>
          </cell>
          <cell r="G79" t="str">
            <v>천</v>
          </cell>
          <cell r="H79">
            <v>3073</v>
          </cell>
          <cell r="I79">
            <v>0</v>
          </cell>
          <cell r="J79">
            <v>482</v>
          </cell>
          <cell r="K79">
            <v>480</v>
          </cell>
          <cell r="L79">
            <v>0</v>
          </cell>
          <cell r="M79" t="str">
            <v>울진군</v>
          </cell>
          <cell r="T79">
            <v>481.7</v>
          </cell>
          <cell r="U79">
            <v>0</v>
          </cell>
          <cell r="V79">
            <v>480.1</v>
          </cell>
          <cell r="W79">
            <v>0</v>
          </cell>
          <cell r="X79">
            <v>30</v>
          </cell>
          <cell r="Y79" t="str">
            <v>-</v>
          </cell>
          <cell r="Z79">
            <v>47</v>
          </cell>
          <cell r="AA79" t="str">
            <v>○</v>
          </cell>
          <cell r="AB79">
            <v>8</v>
          </cell>
          <cell r="AC79" t="str">
            <v>○</v>
          </cell>
          <cell r="AD79">
            <v>4</v>
          </cell>
          <cell r="AE79">
            <v>4</v>
          </cell>
          <cell r="AF79" t="str">
            <v>-</v>
          </cell>
        </row>
        <row r="80">
          <cell r="A80" t="str">
            <v>-</v>
          </cell>
          <cell r="B80" t="str">
            <v>정48</v>
          </cell>
          <cell r="C80" t="str">
            <v>-</v>
          </cell>
          <cell r="D80" t="str">
            <v>-</v>
          </cell>
          <cell r="E80">
            <v>75</v>
          </cell>
          <cell r="F80" t="str">
            <v>415</v>
          </cell>
          <cell r="G80" t="str">
            <v>답</v>
          </cell>
          <cell r="H80">
            <v>2000</v>
          </cell>
          <cell r="I80">
            <v>0</v>
          </cell>
          <cell r="J80">
            <v>1</v>
          </cell>
          <cell r="K80">
            <v>0</v>
          </cell>
          <cell r="L80" t="str">
            <v>173-12</v>
          </cell>
          <cell r="M80" t="str">
            <v>전수복</v>
          </cell>
          <cell r="T80">
            <v>0.5</v>
          </cell>
          <cell r="U80">
            <v>0</v>
          </cell>
          <cell r="X80">
            <v>30</v>
          </cell>
          <cell r="Y80" t="str">
            <v>-</v>
          </cell>
          <cell r="Z80">
            <v>48</v>
          </cell>
          <cell r="AA80" t="str">
            <v>○</v>
          </cell>
          <cell r="AB80">
            <v>8</v>
          </cell>
          <cell r="AC80" t="str">
            <v>-</v>
          </cell>
          <cell r="AD80">
            <v>4</v>
          </cell>
          <cell r="AE80">
            <v>4</v>
          </cell>
          <cell r="AF80" t="str">
            <v>-</v>
          </cell>
        </row>
        <row r="81">
          <cell r="A81" t="str">
            <v>-</v>
          </cell>
          <cell r="B81" t="str">
            <v>정49</v>
          </cell>
          <cell r="C81" t="str">
            <v>-</v>
          </cell>
          <cell r="D81" t="str">
            <v>-</v>
          </cell>
          <cell r="E81">
            <v>76</v>
          </cell>
          <cell r="F81" t="str">
            <v>416</v>
          </cell>
          <cell r="G81" t="str">
            <v>답</v>
          </cell>
          <cell r="H81">
            <v>506</v>
          </cell>
          <cell r="I81">
            <v>0</v>
          </cell>
          <cell r="J81">
            <v>114</v>
          </cell>
          <cell r="K81">
            <v>0</v>
          </cell>
          <cell r="L81" t="str">
            <v>신화리 56</v>
          </cell>
          <cell r="M81" t="str">
            <v>장영규</v>
          </cell>
          <cell r="T81">
            <v>113.7</v>
          </cell>
          <cell r="U81">
            <v>0</v>
          </cell>
          <cell r="X81">
            <v>30</v>
          </cell>
          <cell r="Y81" t="str">
            <v>-</v>
          </cell>
          <cell r="Z81">
            <v>49</v>
          </cell>
          <cell r="AA81" t="str">
            <v>○</v>
          </cell>
          <cell r="AB81">
            <v>8</v>
          </cell>
          <cell r="AC81" t="str">
            <v>-</v>
          </cell>
          <cell r="AD81">
            <v>4</v>
          </cell>
          <cell r="AE81">
            <v>4</v>
          </cell>
          <cell r="AF81" t="str">
            <v>-</v>
          </cell>
        </row>
        <row r="82">
          <cell r="A82" t="str">
            <v>-</v>
          </cell>
          <cell r="B82" t="str">
            <v>정50</v>
          </cell>
          <cell r="C82" t="str">
            <v>-</v>
          </cell>
          <cell r="D82" t="str">
            <v>-</v>
          </cell>
          <cell r="E82">
            <v>77</v>
          </cell>
          <cell r="F82" t="str">
            <v>417</v>
          </cell>
          <cell r="G82" t="str">
            <v>답</v>
          </cell>
          <cell r="H82">
            <v>1137</v>
          </cell>
          <cell r="I82">
            <v>0</v>
          </cell>
          <cell r="J82">
            <v>969</v>
          </cell>
          <cell r="K82">
            <v>0</v>
          </cell>
          <cell r="L82" t="str">
            <v>신화리 415-3</v>
          </cell>
          <cell r="M82" t="str">
            <v>장덕기</v>
          </cell>
          <cell r="N82" t="str">
            <v>근저당권, 지상권</v>
          </cell>
          <cell r="O82" t="str">
            <v>부구리 146-15</v>
          </cell>
          <cell r="P82" t="str">
            <v>북면농업협동조합</v>
          </cell>
          <cell r="T82">
            <v>969.1</v>
          </cell>
          <cell r="U82">
            <v>0</v>
          </cell>
          <cell r="X82">
            <v>30</v>
          </cell>
          <cell r="Y82" t="str">
            <v>-</v>
          </cell>
          <cell r="Z82">
            <v>50</v>
          </cell>
          <cell r="AA82" t="str">
            <v>○</v>
          </cell>
          <cell r="AB82">
            <v>8</v>
          </cell>
          <cell r="AC82" t="str">
            <v>-</v>
          </cell>
          <cell r="AD82">
            <v>4</v>
          </cell>
          <cell r="AE82">
            <v>4</v>
          </cell>
          <cell r="AF82" t="str">
            <v>-</v>
          </cell>
        </row>
        <row r="83">
          <cell r="A83" t="str">
            <v>-</v>
          </cell>
          <cell r="B83" t="str">
            <v>정51</v>
          </cell>
          <cell r="C83" t="str">
            <v>-</v>
          </cell>
          <cell r="D83" t="str">
            <v>정전5</v>
          </cell>
          <cell r="E83">
            <v>78</v>
          </cell>
          <cell r="F83" t="str">
            <v>418</v>
          </cell>
          <cell r="G83" t="str">
            <v>답</v>
          </cell>
          <cell r="H83">
            <v>1226</v>
          </cell>
          <cell r="I83">
            <v>0</v>
          </cell>
          <cell r="J83">
            <v>1226</v>
          </cell>
          <cell r="K83">
            <v>0</v>
          </cell>
          <cell r="L83" t="str">
            <v>신화리 415-3</v>
          </cell>
          <cell r="M83" t="str">
            <v>장덕기</v>
          </cell>
          <cell r="N83" t="str">
            <v>근저당권, 지상권</v>
          </cell>
          <cell r="O83" t="str">
            <v>부구리 146-15</v>
          </cell>
          <cell r="P83" t="str">
            <v>북면농업협동조합</v>
          </cell>
          <cell r="T83">
            <v>1226.2</v>
          </cell>
          <cell r="U83" t="str">
            <v>공</v>
          </cell>
          <cell r="X83">
            <v>30</v>
          </cell>
          <cell r="Y83" t="str">
            <v>-</v>
          </cell>
          <cell r="Z83">
            <v>51</v>
          </cell>
          <cell r="AA83" t="str">
            <v>○</v>
          </cell>
          <cell r="AB83">
            <v>8</v>
          </cell>
          <cell r="AC83" t="str">
            <v>-</v>
          </cell>
          <cell r="AD83">
            <v>4</v>
          </cell>
          <cell r="AE83">
            <v>5</v>
          </cell>
          <cell r="AF83" t="str">
            <v>★</v>
          </cell>
        </row>
        <row r="84">
          <cell r="A84" t="str">
            <v>-</v>
          </cell>
          <cell r="B84" t="str">
            <v>정52</v>
          </cell>
          <cell r="C84" t="str">
            <v>-</v>
          </cell>
          <cell r="D84" t="str">
            <v>정전6</v>
          </cell>
          <cell r="E84">
            <v>79</v>
          </cell>
          <cell r="F84" t="str">
            <v>419-1</v>
          </cell>
          <cell r="G84" t="str">
            <v>답</v>
          </cell>
          <cell r="H84">
            <v>1712</v>
          </cell>
          <cell r="I84">
            <v>0</v>
          </cell>
          <cell r="J84">
            <v>1712</v>
          </cell>
          <cell r="K84">
            <v>0</v>
          </cell>
          <cell r="L84" t="str">
            <v>신화리 56</v>
          </cell>
          <cell r="M84" t="str">
            <v>장영규</v>
          </cell>
          <cell r="T84">
            <v>1703.3</v>
          </cell>
          <cell r="U84" t="str">
            <v>공</v>
          </cell>
          <cell r="X84">
            <v>30</v>
          </cell>
          <cell r="Y84" t="str">
            <v>-</v>
          </cell>
          <cell r="Z84">
            <v>52</v>
          </cell>
          <cell r="AA84" t="str">
            <v>○</v>
          </cell>
          <cell r="AB84">
            <v>8</v>
          </cell>
          <cell r="AC84" t="str">
            <v>-</v>
          </cell>
          <cell r="AD84">
            <v>4</v>
          </cell>
          <cell r="AE84">
            <v>6</v>
          </cell>
          <cell r="AF84" t="str">
            <v>★</v>
          </cell>
        </row>
        <row r="85">
          <cell r="A85" t="str">
            <v>-</v>
          </cell>
          <cell r="B85" t="str">
            <v>정53</v>
          </cell>
          <cell r="C85" t="str">
            <v>-</v>
          </cell>
          <cell r="D85" t="str">
            <v>-</v>
          </cell>
          <cell r="E85">
            <v>80</v>
          </cell>
          <cell r="F85" t="str">
            <v>419-2</v>
          </cell>
          <cell r="G85" t="str">
            <v>답</v>
          </cell>
          <cell r="H85">
            <v>1712</v>
          </cell>
          <cell r="I85">
            <v>0</v>
          </cell>
          <cell r="J85">
            <v>1366</v>
          </cell>
          <cell r="K85">
            <v>0</v>
          </cell>
          <cell r="L85" t="str">
            <v>신화리 46</v>
          </cell>
          <cell r="M85" t="str">
            <v>장환</v>
          </cell>
          <cell r="N85" t="str">
            <v>근저당권</v>
          </cell>
          <cell r="O85" t="str">
            <v>국가보훈처</v>
          </cell>
          <cell r="P85" t="str">
            <v>국</v>
          </cell>
          <cell r="T85">
            <v>1365.5</v>
          </cell>
          <cell r="U85">
            <v>0</v>
          </cell>
          <cell r="X85">
            <v>30</v>
          </cell>
          <cell r="Y85" t="str">
            <v>-</v>
          </cell>
          <cell r="Z85">
            <v>53</v>
          </cell>
          <cell r="AA85" t="str">
            <v>○</v>
          </cell>
          <cell r="AB85">
            <v>8</v>
          </cell>
          <cell r="AC85" t="str">
            <v>-</v>
          </cell>
          <cell r="AD85">
            <v>4</v>
          </cell>
          <cell r="AE85">
            <v>6</v>
          </cell>
          <cell r="AF85" t="str">
            <v>-</v>
          </cell>
        </row>
        <row r="86">
          <cell r="A86" t="str">
            <v>-</v>
          </cell>
          <cell r="B86" t="str">
            <v>정54</v>
          </cell>
          <cell r="C86" t="str">
            <v>-</v>
          </cell>
          <cell r="D86" t="str">
            <v>-</v>
          </cell>
          <cell r="E86">
            <v>81</v>
          </cell>
          <cell r="F86" t="str">
            <v>419-5</v>
          </cell>
          <cell r="G86" t="str">
            <v>구</v>
          </cell>
          <cell r="H86">
            <v>423</v>
          </cell>
          <cell r="I86">
            <v>0</v>
          </cell>
          <cell r="J86">
            <v>284</v>
          </cell>
          <cell r="K86">
            <v>0</v>
          </cell>
          <cell r="L86" t="str">
            <v>농림부</v>
          </cell>
          <cell r="M86" t="str">
            <v>국</v>
          </cell>
          <cell r="T86">
            <v>283.5</v>
          </cell>
          <cell r="U86">
            <v>0</v>
          </cell>
          <cell r="X86">
            <v>30</v>
          </cell>
          <cell r="Y86" t="str">
            <v>-</v>
          </cell>
          <cell r="Z86">
            <v>54</v>
          </cell>
          <cell r="AA86" t="str">
            <v>○</v>
          </cell>
          <cell r="AB86">
            <v>8</v>
          </cell>
          <cell r="AC86" t="str">
            <v>-</v>
          </cell>
          <cell r="AD86">
            <v>4</v>
          </cell>
          <cell r="AE86">
            <v>6</v>
          </cell>
          <cell r="AF86" t="str">
            <v>-</v>
          </cell>
        </row>
        <row r="87">
          <cell r="A87" t="str">
            <v>-</v>
          </cell>
          <cell r="B87" t="str">
            <v>정55</v>
          </cell>
          <cell r="C87" t="str">
            <v>-</v>
          </cell>
          <cell r="D87" t="str">
            <v>-</v>
          </cell>
          <cell r="E87">
            <v>82</v>
          </cell>
          <cell r="F87" t="str">
            <v>420-1</v>
          </cell>
          <cell r="G87" t="str">
            <v>답</v>
          </cell>
          <cell r="H87">
            <v>2532</v>
          </cell>
          <cell r="I87">
            <v>0</v>
          </cell>
          <cell r="J87">
            <v>1359</v>
          </cell>
          <cell r="K87">
            <v>0</v>
          </cell>
          <cell r="L87">
            <v>591</v>
          </cell>
          <cell r="M87" t="str">
            <v>엄은섭</v>
          </cell>
          <cell r="T87">
            <v>1359.2</v>
          </cell>
          <cell r="U87">
            <v>0</v>
          </cell>
          <cell r="X87">
            <v>30</v>
          </cell>
          <cell r="Y87" t="str">
            <v>-</v>
          </cell>
          <cell r="Z87">
            <v>55</v>
          </cell>
          <cell r="AA87" t="str">
            <v>○</v>
          </cell>
          <cell r="AB87">
            <v>8</v>
          </cell>
          <cell r="AC87" t="str">
            <v>-</v>
          </cell>
          <cell r="AD87">
            <v>4</v>
          </cell>
          <cell r="AE87">
            <v>6</v>
          </cell>
          <cell r="AF87" t="str">
            <v>-</v>
          </cell>
        </row>
        <row r="88">
          <cell r="A88" t="str">
            <v>-</v>
          </cell>
          <cell r="B88" t="str">
            <v>정56</v>
          </cell>
          <cell r="C88" t="str">
            <v>-</v>
          </cell>
          <cell r="D88" t="str">
            <v>정전7</v>
          </cell>
          <cell r="E88">
            <v>83</v>
          </cell>
          <cell r="F88" t="str">
            <v>420-2</v>
          </cell>
          <cell r="G88" t="str">
            <v>답</v>
          </cell>
          <cell r="H88">
            <v>2241</v>
          </cell>
          <cell r="I88">
            <v>0</v>
          </cell>
          <cell r="J88">
            <v>2241</v>
          </cell>
          <cell r="K88">
            <v>0</v>
          </cell>
          <cell r="L88" t="str">
            <v>서울 도봉 수유 301-40 동아파크빌라 401</v>
          </cell>
          <cell r="M88" t="str">
            <v>장재중</v>
          </cell>
          <cell r="T88">
            <v>2262.1</v>
          </cell>
          <cell r="U88" t="str">
            <v>공</v>
          </cell>
          <cell r="X88">
            <v>30</v>
          </cell>
          <cell r="Y88" t="str">
            <v>-</v>
          </cell>
          <cell r="Z88">
            <v>56</v>
          </cell>
          <cell r="AA88" t="str">
            <v>○</v>
          </cell>
          <cell r="AB88">
            <v>8</v>
          </cell>
          <cell r="AC88" t="str">
            <v>-</v>
          </cell>
          <cell r="AD88">
            <v>4</v>
          </cell>
          <cell r="AE88">
            <v>7</v>
          </cell>
          <cell r="AF88" t="str">
            <v>★</v>
          </cell>
        </row>
        <row r="89">
          <cell r="A89" t="str">
            <v>-</v>
          </cell>
          <cell r="B89" t="str">
            <v>정57</v>
          </cell>
          <cell r="C89" t="str">
            <v>-</v>
          </cell>
          <cell r="D89" t="str">
            <v>정전8</v>
          </cell>
          <cell r="E89">
            <v>84</v>
          </cell>
          <cell r="F89" t="str">
            <v>420-3</v>
          </cell>
          <cell r="G89" t="str">
            <v>도</v>
          </cell>
          <cell r="H89">
            <v>208</v>
          </cell>
          <cell r="I89">
            <v>0</v>
          </cell>
          <cell r="J89">
            <v>208</v>
          </cell>
          <cell r="K89">
            <v>0</v>
          </cell>
          <cell r="L89" t="str">
            <v>농림부</v>
          </cell>
          <cell r="M89" t="str">
            <v>국</v>
          </cell>
          <cell r="T89">
            <v>215.9</v>
          </cell>
          <cell r="U89" t="str">
            <v>공</v>
          </cell>
          <cell r="X89">
            <v>30</v>
          </cell>
          <cell r="Y89" t="str">
            <v>-</v>
          </cell>
          <cell r="Z89">
            <v>57</v>
          </cell>
          <cell r="AA89" t="str">
            <v>○</v>
          </cell>
          <cell r="AB89">
            <v>8</v>
          </cell>
          <cell r="AC89" t="str">
            <v>-</v>
          </cell>
          <cell r="AD89">
            <v>4</v>
          </cell>
          <cell r="AE89">
            <v>8</v>
          </cell>
          <cell r="AF89" t="str">
            <v>★</v>
          </cell>
        </row>
        <row r="90">
          <cell r="A90" t="str">
            <v>-</v>
          </cell>
          <cell r="B90" t="str">
            <v>정58</v>
          </cell>
          <cell r="C90" t="str">
            <v>-</v>
          </cell>
          <cell r="D90" t="str">
            <v>정전9</v>
          </cell>
          <cell r="E90">
            <v>85</v>
          </cell>
          <cell r="F90" t="str">
            <v>420-4</v>
          </cell>
          <cell r="G90" t="str">
            <v>답</v>
          </cell>
          <cell r="H90">
            <v>1031</v>
          </cell>
          <cell r="I90">
            <v>0</v>
          </cell>
          <cell r="J90">
            <v>1031</v>
          </cell>
          <cell r="K90">
            <v>0</v>
          </cell>
          <cell r="L90" t="str">
            <v>신화리 53</v>
          </cell>
          <cell r="M90" t="str">
            <v>전행중</v>
          </cell>
          <cell r="T90">
            <v>1048.3</v>
          </cell>
          <cell r="U90" t="str">
            <v>공</v>
          </cell>
          <cell r="X90">
            <v>30</v>
          </cell>
          <cell r="Y90" t="str">
            <v>-</v>
          </cell>
          <cell r="Z90">
            <v>58</v>
          </cell>
          <cell r="AA90" t="str">
            <v>○</v>
          </cell>
          <cell r="AB90">
            <v>8</v>
          </cell>
          <cell r="AC90" t="str">
            <v>-</v>
          </cell>
          <cell r="AD90">
            <v>4</v>
          </cell>
          <cell r="AE90">
            <v>9</v>
          </cell>
          <cell r="AF90" t="str">
            <v>★</v>
          </cell>
        </row>
        <row r="91">
          <cell r="A91" t="str">
            <v>-</v>
          </cell>
          <cell r="B91" t="str">
            <v>정59</v>
          </cell>
          <cell r="C91" t="str">
            <v>-</v>
          </cell>
          <cell r="D91" t="str">
            <v>정전10</v>
          </cell>
          <cell r="E91">
            <v>86</v>
          </cell>
          <cell r="F91" t="str">
            <v>420-15</v>
          </cell>
          <cell r="G91" t="str">
            <v>답</v>
          </cell>
          <cell r="H91">
            <v>985</v>
          </cell>
          <cell r="I91">
            <v>0</v>
          </cell>
          <cell r="J91">
            <v>985</v>
          </cell>
          <cell r="K91">
            <v>0</v>
          </cell>
          <cell r="L91" t="str">
            <v>신화리 110</v>
          </cell>
          <cell r="M91" t="str">
            <v>전순조</v>
          </cell>
          <cell r="T91">
            <v>1001.4</v>
          </cell>
          <cell r="U91" t="str">
            <v>공</v>
          </cell>
          <cell r="X91">
            <v>30</v>
          </cell>
          <cell r="Y91" t="str">
            <v>-</v>
          </cell>
          <cell r="Z91">
            <v>59</v>
          </cell>
          <cell r="AA91" t="str">
            <v>○</v>
          </cell>
          <cell r="AB91">
            <v>8</v>
          </cell>
          <cell r="AC91" t="str">
            <v>-</v>
          </cell>
          <cell r="AD91">
            <v>4</v>
          </cell>
          <cell r="AE91">
            <v>10</v>
          </cell>
          <cell r="AF91" t="str">
            <v>★</v>
          </cell>
        </row>
        <row r="92">
          <cell r="A92" t="str">
            <v>-</v>
          </cell>
          <cell r="B92" t="str">
            <v>정60</v>
          </cell>
          <cell r="C92" t="str">
            <v>-</v>
          </cell>
          <cell r="D92" t="str">
            <v>정전11</v>
          </cell>
          <cell r="E92">
            <v>87</v>
          </cell>
          <cell r="F92" t="str">
            <v>420-16</v>
          </cell>
          <cell r="G92" t="str">
            <v>답</v>
          </cell>
          <cell r="H92">
            <v>1138</v>
          </cell>
          <cell r="I92">
            <v>0</v>
          </cell>
          <cell r="J92">
            <v>1138</v>
          </cell>
          <cell r="K92">
            <v>0</v>
          </cell>
          <cell r="L92" t="str">
            <v>대전 유성 어은 99 한빛아파트 126-1006</v>
          </cell>
          <cell r="M92" t="str">
            <v>장천중</v>
          </cell>
          <cell r="T92">
            <v>1178.0999999999999</v>
          </cell>
          <cell r="U92" t="str">
            <v>공</v>
          </cell>
          <cell r="X92">
            <v>30</v>
          </cell>
          <cell r="Y92" t="str">
            <v>-</v>
          </cell>
          <cell r="Z92">
            <v>60</v>
          </cell>
          <cell r="AA92" t="str">
            <v>○</v>
          </cell>
          <cell r="AB92">
            <v>8</v>
          </cell>
          <cell r="AC92" t="str">
            <v>-</v>
          </cell>
          <cell r="AD92">
            <v>4</v>
          </cell>
          <cell r="AE92">
            <v>11</v>
          </cell>
          <cell r="AF92" t="str">
            <v>★</v>
          </cell>
        </row>
        <row r="93">
          <cell r="A93" t="str">
            <v>-</v>
          </cell>
          <cell r="B93" t="str">
            <v>정61</v>
          </cell>
          <cell r="C93" t="str">
            <v>-</v>
          </cell>
          <cell r="D93" t="str">
            <v>정전12</v>
          </cell>
          <cell r="E93">
            <v>88</v>
          </cell>
          <cell r="F93" t="str">
            <v>420-25</v>
          </cell>
          <cell r="G93" t="str">
            <v>구</v>
          </cell>
          <cell r="H93">
            <v>202</v>
          </cell>
          <cell r="I93">
            <v>0</v>
          </cell>
          <cell r="J93">
            <v>202</v>
          </cell>
          <cell r="K93">
            <v>0</v>
          </cell>
          <cell r="L93">
            <v>0</v>
          </cell>
          <cell r="M93" t="str">
            <v>장성대문</v>
          </cell>
          <cell r="T93">
            <v>187.2</v>
          </cell>
          <cell r="U93" t="str">
            <v>공</v>
          </cell>
          <cell r="X93">
            <v>30</v>
          </cell>
          <cell r="Y93" t="str">
            <v>-</v>
          </cell>
          <cell r="Z93">
            <v>61</v>
          </cell>
          <cell r="AA93" t="str">
            <v>○</v>
          </cell>
          <cell r="AB93">
            <v>8</v>
          </cell>
          <cell r="AC93" t="str">
            <v>-</v>
          </cell>
          <cell r="AD93">
            <v>4</v>
          </cell>
          <cell r="AE93">
            <v>12</v>
          </cell>
          <cell r="AF93" t="str">
            <v>★</v>
          </cell>
        </row>
        <row r="94">
          <cell r="A94" t="str">
            <v>-</v>
          </cell>
          <cell r="B94" t="str">
            <v>정62</v>
          </cell>
          <cell r="C94" t="str">
            <v>-</v>
          </cell>
          <cell r="D94" t="str">
            <v>정전13</v>
          </cell>
          <cell r="E94">
            <v>89</v>
          </cell>
          <cell r="F94" t="str">
            <v>420-26</v>
          </cell>
          <cell r="G94" t="str">
            <v>구</v>
          </cell>
          <cell r="H94">
            <v>69</v>
          </cell>
          <cell r="I94">
            <v>0</v>
          </cell>
          <cell r="J94">
            <v>69</v>
          </cell>
          <cell r="K94">
            <v>0</v>
          </cell>
          <cell r="L94" t="str">
            <v>울진면 읍내리 82-29</v>
          </cell>
          <cell r="M94" t="str">
            <v>장영복</v>
          </cell>
          <cell r="T94">
            <v>61.4</v>
          </cell>
          <cell r="U94" t="str">
            <v>공</v>
          </cell>
          <cell r="X94">
            <v>30</v>
          </cell>
          <cell r="Y94" t="str">
            <v>-</v>
          </cell>
          <cell r="Z94">
            <v>62</v>
          </cell>
          <cell r="AA94" t="str">
            <v>○</v>
          </cell>
          <cell r="AB94">
            <v>8</v>
          </cell>
          <cell r="AC94" t="str">
            <v>-</v>
          </cell>
          <cell r="AD94">
            <v>4</v>
          </cell>
          <cell r="AE94">
            <v>13</v>
          </cell>
          <cell r="AF94" t="str">
            <v>★</v>
          </cell>
        </row>
        <row r="95">
          <cell r="A95" t="str">
            <v>-</v>
          </cell>
          <cell r="B95" t="str">
            <v>정63</v>
          </cell>
          <cell r="C95" t="str">
            <v>-</v>
          </cell>
          <cell r="D95" t="str">
            <v>정전14</v>
          </cell>
          <cell r="E95">
            <v>90</v>
          </cell>
          <cell r="F95" t="str">
            <v>420-28</v>
          </cell>
          <cell r="G95" t="str">
            <v>구</v>
          </cell>
          <cell r="H95">
            <v>37</v>
          </cell>
          <cell r="I95">
            <v>0</v>
          </cell>
          <cell r="J95">
            <v>37</v>
          </cell>
          <cell r="K95">
            <v>0</v>
          </cell>
          <cell r="L95">
            <v>161</v>
          </cell>
          <cell r="M95" t="str">
            <v>천야사영</v>
          </cell>
          <cell r="T95">
            <v>36.6</v>
          </cell>
          <cell r="U95" t="str">
            <v>공</v>
          </cell>
          <cell r="X95">
            <v>30</v>
          </cell>
          <cell r="Y95" t="str">
            <v>-</v>
          </cell>
          <cell r="Z95">
            <v>63</v>
          </cell>
          <cell r="AA95" t="str">
            <v>○</v>
          </cell>
          <cell r="AB95">
            <v>8</v>
          </cell>
          <cell r="AC95" t="str">
            <v>-</v>
          </cell>
          <cell r="AD95">
            <v>4</v>
          </cell>
          <cell r="AE95">
            <v>14</v>
          </cell>
          <cell r="AF95" t="str">
            <v>★</v>
          </cell>
        </row>
        <row r="96">
          <cell r="A96" t="str">
            <v>-</v>
          </cell>
          <cell r="B96" t="str">
            <v>정64</v>
          </cell>
          <cell r="C96" t="str">
            <v>-</v>
          </cell>
          <cell r="D96" t="str">
            <v>정전15</v>
          </cell>
          <cell r="E96">
            <v>91</v>
          </cell>
          <cell r="F96" t="str">
            <v>420-29</v>
          </cell>
          <cell r="G96" t="str">
            <v>답</v>
          </cell>
          <cell r="H96">
            <v>164</v>
          </cell>
          <cell r="I96">
            <v>0</v>
          </cell>
          <cell r="J96">
            <v>164</v>
          </cell>
          <cell r="K96">
            <v>0</v>
          </cell>
          <cell r="L96" t="str">
            <v>건교부</v>
          </cell>
          <cell r="M96" t="str">
            <v>국</v>
          </cell>
          <cell r="T96">
            <v>175.3</v>
          </cell>
          <cell r="U96" t="str">
            <v>공</v>
          </cell>
          <cell r="X96">
            <v>30</v>
          </cell>
          <cell r="Y96" t="str">
            <v>-</v>
          </cell>
          <cell r="Z96">
            <v>64</v>
          </cell>
          <cell r="AA96" t="str">
            <v>○</v>
          </cell>
          <cell r="AB96">
            <v>8</v>
          </cell>
          <cell r="AC96" t="str">
            <v>-</v>
          </cell>
          <cell r="AD96">
            <v>4</v>
          </cell>
          <cell r="AE96">
            <v>15</v>
          </cell>
          <cell r="AF96" t="str">
            <v>★</v>
          </cell>
        </row>
        <row r="97">
          <cell r="A97" t="str">
            <v>-</v>
          </cell>
          <cell r="B97" t="str">
            <v>정65</v>
          </cell>
          <cell r="C97" t="str">
            <v>-</v>
          </cell>
          <cell r="D97" t="str">
            <v>정전16</v>
          </cell>
          <cell r="E97">
            <v>92</v>
          </cell>
          <cell r="F97" t="str">
            <v>420-30</v>
          </cell>
          <cell r="G97" t="str">
            <v>답</v>
          </cell>
          <cell r="H97">
            <v>648</v>
          </cell>
          <cell r="I97">
            <v>0</v>
          </cell>
          <cell r="J97">
            <v>648</v>
          </cell>
          <cell r="K97">
            <v>0</v>
          </cell>
          <cell r="L97" t="str">
            <v>건교부</v>
          </cell>
          <cell r="M97" t="str">
            <v>국</v>
          </cell>
          <cell r="T97">
            <v>658.6</v>
          </cell>
          <cell r="U97" t="str">
            <v>공</v>
          </cell>
          <cell r="X97">
            <v>30</v>
          </cell>
          <cell r="Y97" t="str">
            <v>-</v>
          </cell>
          <cell r="Z97">
            <v>65</v>
          </cell>
          <cell r="AA97" t="str">
            <v>○</v>
          </cell>
          <cell r="AB97">
            <v>8</v>
          </cell>
          <cell r="AC97" t="str">
            <v>-</v>
          </cell>
          <cell r="AD97">
            <v>4</v>
          </cell>
          <cell r="AE97">
            <v>16</v>
          </cell>
          <cell r="AF97" t="str">
            <v>★</v>
          </cell>
        </row>
        <row r="98">
          <cell r="A98" t="str">
            <v>-</v>
          </cell>
          <cell r="B98" t="str">
            <v>정66</v>
          </cell>
          <cell r="C98" t="str">
            <v>-</v>
          </cell>
          <cell r="D98" t="str">
            <v>-</v>
          </cell>
          <cell r="E98">
            <v>93</v>
          </cell>
          <cell r="F98" t="str">
            <v>421-1</v>
          </cell>
          <cell r="G98" t="str">
            <v>도</v>
          </cell>
          <cell r="H98">
            <v>410</v>
          </cell>
          <cell r="I98">
            <v>0</v>
          </cell>
          <cell r="J98">
            <v>65</v>
          </cell>
          <cell r="K98">
            <v>0</v>
          </cell>
          <cell r="L98" t="str">
            <v>건교부</v>
          </cell>
          <cell r="M98" t="str">
            <v>국</v>
          </cell>
          <cell r="T98">
            <v>65.099999999999994</v>
          </cell>
          <cell r="U98">
            <v>0</v>
          </cell>
          <cell r="X98">
            <v>30</v>
          </cell>
          <cell r="Y98" t="str">
            <v>-</v>
          </cell>
          <cell r="Z98">
            <v>66</v>
          </cell>
          <cell r="AA98" t="str">
            <v>○</v>
          </cell>
          <cell r="AB98">
            <v>8</v>
          </cell>
          <cell r="AC98" t="str">
            <v>-</v>
          </cell>
          <cell r="AD98">
            <v>4</v>
          </cell>
          <cell r="AE98">
            <v>16</v>
          </cell>
          <cell r="AF98" t="str">
            <v>-</v>
          </cell>
        </row>
        <row r="99">
          <cell r="A99" t="str">
            <v>-</v>
          </cell>
          <cell r="B99" t="str">
            <v>정67</v>
          </cell>
          <cell r="C99" t="str">
            <v>-</v>
          </cell>
          <cell r="D99" t="str">
            <v>정전17</v>
          </cell>
          <cell r="E99">
            <v>94</v>
          </cell>
          <cell r="F99" t="str">
            <v>426-1</v>
          </cell>
          <cell r="G99" t="str">
            <v>도</v>
          </cell>
          <cell r="H99">
            <v>434</v>
          </cell>
          <cell r="I99">
            <v>0</v>
          </cell>
          <cell r="J99">
            <v>434</v>
          </cell>
          <cell r="K99">
            <v>0</v>
          </cell>
          <cell r="L99" t="str">
            <v>건교부</v>
          </cell>
          <cell r="M99" t="str">
            <v>국</v>
          </cell>
          <cell r="T99">
            <v>430.5</v>
          </cell>
          <cell r="U99" t="str">
            <v>공</v>
          </cell>
          <cell r="X99">
            <v>30</v>
          </cell>
          <cell r="Y99" t="str">
            <v>-</v>
          </cell>
          <cell r="Z99">
            <v>67</v>
          </cell>
          <cell r="AA99" t="str">
            <v>○</v>
          </cell>
          <cell r="AB99">
            <v>8</v>
          </cell>
          <cell r="AC99" t="str">
            <v>-</v>
          </cell>
          <cell r="AD99">
            <v>4</v>
          </cell>
          <cell r="AE99">
            <v>17</v>
          </cell>
          <cell r="AF99" t="str">
            <v>★</v>
          </cell>
        </row>
        <row r="100">
          <cell r="A100" t="str">
            <v>-</v>
          </cell>
          <cell r="B100" t="str">
            <v>정68</v>
          </cell>
          <cell r="C100" t="str">
            <v>-</v>
          </cell>
          <cell r="D100" t="str">
            <v>정전18</v>
          </cell>
          <cell r="E100">
            <v>95</v>
          </cell>
          <cell r="F100" t="str">
            <v>426-2</v>
          </cell>
          <cell r="G100" t="str">
            <v>도</v>
          </cell>
          <cell r="H100">
            <v>117</v>
          </cell>
          <cell r="I100">
            <v>0</v>
          </cell>
          <cell r="J100">
            <v>117</v>
          </cell>
          <cell r="K100">
            <v>0</v>
          </cell>
          <cell r="L100" t="str">
            <v>건교부</v>
          </cell>
          <cell r="M100" t="str">
            <v>국</v>
          </cell>
          <cell r="T100">
            <v>119.5</v>
          </cell>
          <cell r="U100" t="str">
            <v>공</v>
          </cell>
          <cell r="X100">
            <v>30</v>
          </cell>
          <cell r="Y100" t="str">
            <v>-</v>
          </cell>
          <cell r="Z100">
            <v>68</v>
          </cell>
          <cell r="AA100" t="str">
            <v>○</v>
          </cell>
          <cell r="AB100">
            <v>8</v>
          </cell>
          <cell r="AC100" t="str">
            <v>-</v>
          </cell>
          <cell r="AD100">
            <v>4</v>
          </cell>
          <cell r="AE100">
            <v>18</v>
          </cell>
          <cell r="AF100" t="str">
            <v>★</v>
          </cell>
        </row>
        <row r="101">
          <cell r="A101" t="str">
            <v>-</v>
          </cell>
          <cell r="B101" t="str">
            <v>정69</v>
          </cell>
          <cell r="C101" t="str">
            <v>-</v>
          </cell>
          <cell r="D101" t="str">
            <v>-</v>
          </cell>
          <cell r="E101">
            <v>96</v>
          </cell>
          <cell r="F101" t="str">
            <v>426-3</v>
          </cell>
          <cell r="G101" t="str">
            <v>도</v>
          </cell>
          <cell r="H101">
            <v>149</v>
          </cell>
          <cell r="I101">
            <v>0</v>
          </cell>
          <cell r="J101">
            <v>84</v>
          </cell>
          <cell r="K101">
            <v>0</v>
          </cell>
          <cell r="L101" t="str">
            <v>건교부</v>
          </cell>
          <cell r="M101" t="str">
            <v>국</v>
          </cell>
          <cell r="T101">
            <v>83.8</v>
          </cell>
          <cell r="U101">
            <v>0</v>
          </cell>
          <cell r="X101">
            <v>30</v>
          </cell>
          <cell r="Y101" t="str">
            <v>-</v>
          </cell>
          <cell r="Z101">
            <v>69</v>
          </cell>
          <cell r="AA101" t="str">
            <v>○</v>
          </cell>
          <cell r="AB101">
            <v>8</v>
          </cell>
          <cell r="AC101" t="str">
            <v>-</v>
          </cell>
          <cell r="AD101">
            <v>4</v>
          </cell>
          <cell r="AE101">
            <v>18</v>
          </cell>
          <cell r="AF101" t="str">
            <v>-</v>
          </cell>
        </row>
        <row r="102">
          <cell r="A102" t="str">
            <v>-</v>
          </cell>
          <cell r="B102" t="str">
            <v>정70</v>
          </cell>
          <cell r="C102" t="str">
            <v>-</v>
          </cell>
          <cell r="D102" t="str">
            <v>-</v>
          </cell>
          <cell r="E102">
            <v>97</v>
          </cell>
          <cell r="F102" t="str">
            <v>426-5</v>
          </cell>
          <cell r="G102" t="str">
            <v>도</v>
          </cell>
          <cell r="H102">
            <v>132</v>
          </cell>
          <cell r="I102">
            <v>0</v>
          </cell>
          <cell r="J102">
            <v>20</v>
          </cell>
          <cell r="K102">
            <v>0</v>
          </cell>
          <cell r="L102" t="str">
            <v>건교부</v>
          </cell>
          <cell r="M102" t="str">
            <v>국</v>
          </cell>
          <cell r="T102">
            <v>20.3</v>
          </cell>
          <cell r="U102">
            <v>0</v>
          </cell>
          <cell r="X102">
            <v>30</v>
          </cell>
          <cell r="Y102" t="str">
            <v>-</v>
          </cell>
          <cell r="Z102">
            <v>70</v>
          </cell>
          <cell r="AA102" t="str">
            <v>○</v>
          </cell>
          <cell r="AB102">
            <v>8</v>
          </cell>
          <cell r="AC102" t="str">
            <v>-</v>
          </cell>
          <cell r="AD102">
            <v>4</v>
          </cell>
          <cell r="AE102">
            <v>18</v>
          </cell>
          <cell r="AF102" t="str">
            <v>-</v>
          </cell>
        </row>
        <row r="103">
          <cell r="A103" t="str">
            <v>-</v>
          </cell>
          <cell r="B103" t="str">
            <v>정71</v>
          </cell>
          <cell r="C103" t="str">
            <v>-</v>
          </cell>
          <cell r="D103" t="str">
            <v>-</v>
          </cell>
          <cell r="E103">
            <v>98</v>
          </cell>
          <cell r="F103" t="str">
            <v>427-1</v>
          </cell>
          <cell r="G103" t="str">
            <v>도</v>
          </cell>
          <cell r="H103">
            <v>307</v>
          </cell>
          <cell r="I103">
            <v>0</v>
          </cell>
          <cell r="J103">
            <v>231</v>
          </cell>
          <cell r="K103">
            <v>0</v>
          </cell>
          <cell r="L103" t="str">
            <v>재경부</v>
          </cell>
          <cell r="M103" t="str">
            <v>국</v>
          </cell>
          <cell r="T103">
            <v>231.2</v>
          </cell>
          <cell r="U103">
            <v>0</v>
          </cell>
          <cell r="X103">
            <v>30</v>
          </cell>
          <cell r="Y103" t="str">
            <v>-</v>
          </cell>
          <cell r="Z103">
            <v>71</v>
          </cell>
          <cell r="AA103" t="str">
            <v>○</v>
          </cell>
          <cell r="AB103">
            <v>8</v>
          </cell>
          <cell r="AC103" t="str">
            <v>-</v>
          </cell>
          <cell r="AD103">
            <v>4</v>
          </cell>
          <cell r="AE103">
            <v>18</v>
          </cell>
          <cell r="AF103" t="str">
            <v>-</v>
          </cell>
        </row>
        <row r="104">
          <cell r="A104" t="str">
            <v>-</v>
          </cell>
          <cell r="B104" t="str">
            <v>정72</v>
          </cell>
          <cell r="C104" t="str">
            <v>-</v>
          </cell>
          <cell r="D104" t="str">
            <v>정전19</v>
          </cell>
          <cell r="E104">
            <v>99</v>
          </cell>
          <cell r="F104" t="str">
            <v>427-2</v>
          </cell>
          <cell r="G104" t="str">
            <v>도</v>
          </cell>
          <cell r="H104">
            <v>33</v>
          </cell>
          <cell r="I104">
            <v>0</v>
          </cell>
          <cell r="J104">
            <v>33</v>
          </cell>
          <cell r="K104">
            <v>0</v>
          </cell>
          <cell r="L104" t="str">
            <v>서울 강남 삼성 167</v>
          </cell>
          <cell r="M104" t="str">
            <v>한국 수력원자력주식회사</v>
          </cell>
          <cell r="T104">
            <v>32.1</v>
          </cell>
          <cell r="U104" t="str">
            <v>공</v>
          </cell>
          <cell r="X104">
            <v>30</v>
          </cell>
          <cell r="Y104" t="str">
            <v>-</v>
          </cell>
          <cell r="Z104">
            <v>72</v>
          </cell>
          <cell r="AA104" t="str">
            <v>○</v>
          </cell>
          <cell r="AB104">
            <v>8</v>
          </cell>
          <cell r="AC104" t="str">
            <v>-</v>
          </cell>
          <cell r="AD104">
            <v>4</v>
          </cell>
          <cell r="AE104">
            <v>19</v>
          </cell>
          <cell r="AF104" t="str">
            <v>★</v>
          </cell>
        </row>
        <row r="105">
          <cell r="A105" t="str">
            <v>-</v>
          </cell>
          <cell r="B105" t="str">
            <v>정73</v>
          </cell>
          <cell r="C105" t="str">
            <v>-</v>
          </cell>
          <cell r="D105" t="str">
            <v>-</v>
          </cell>
          <cell r="E105">
            <v>100</v>
          </cell>
          <cell r="F105" t="str">
            <v>445</v>
          </cell>
          <cell r="G105" t="str">
            <v>전</v>
          </cell>
          <cell r="H105">
            <v>2390</v>
          </cell>
          <cell r="I105">
            <v>0</v>
          </cell>
          <cell r="J105">
            <v>320</v>
          </cell>
          <cell r="K105">
            <v>0</v>
          </cell>
          <cell r="L105" t="str">
            <v>고목리 339</v>
          </cell>
          <cell r="M105" t="str">
            <v>이경화</v>
          </cell>
          <cell r="T105">
            <v>319.7</v>
          </cell>
          <cell r="U105">
            <v>0</v>
          </cell>
          <cell r="X105">
            <v>30</v>
          </cell>
          <cell r="Y105" t="str">
            <v>-</v>
          </cell>
          <cell r="Z105">
            <v>73</v>
          </cell>
          <cell r="AA105" t="str">
            <v>○</v>
          </cell>
          <cell r="AB105">
            <v>8</v>
          </cell>
          <cell r="AC105" t="str">
            <v>-</v>
          </cell>
          <cell r="AD105">
            <v>4</v>
          </cell>
          <cell r="AE105">
            <v>19</v>
          </cell>
          <cell r="AF105" t="str">
            <v>-</v>
          </cell>
        </row>
        <row r="106">
          <cell r="A106" t="str">
            <v>-</v>
          </cell>
          <cell r="B106" t="str">
            <v>정74</v>
          </cell>
          <cell r="C106" t="str">
            <v>-</v>
          </cell>
          <cell r="D106" t="str">
            <v>-</v>
          </cell>
          <cell r="E106">
            <v>101</v>
          </cell>
          <cell r="F106" t="str">
            <v>447</v>
          </cell>
          <cell r="G106" t="str">
            <v>전</v>
          </cell>
          <cell r="H106">
            <v>691</v>
          </cell>
          <cell r="I106">
            <v>0</v>
          </cell>
          <cell r="J106">
            <v>83</v>
          </cell>
          <cell r="K106">
            <v>0</v>
          </cell>
          <cell r="L106">
            <v>596</v>
          </cell>
          <cell r="M106" t="str">
            <v>신영진</v>
          </cell>
          <cell r="T106">
            <v>82.9</v>
          </cell>
          <cell r="U106">
            <v>0</v>
          </cell>
          <cell r="X106">
            <v>30</v>
          </cell>
          <cell r="Y106" t="str">
            <v>-</v>
          </cell>
          <cell r="Z106">
            <v>74</v>
          </cell>
          <cell r="AA106" t="str">
            <v>○</v>
          </cell>
          <cell r="AB106">
            <v>8</v>
          </cell>
          <cell r="AC106" t="str">
            <v>-</v>
          </cell>
          <cell r="AD106">
            <v>4</v>
          </cell>
          <cell r="AE106">
            <v>19</v>
          </cell>
          <cell r="AF106" t="str">
            <v>-</v>
          </cell>
        </row>
        <row r="107">
          <cell r="A107" t="str">
            <v>-</v>
          </cell>
          <cell r="B107" t="str">
            <v>정75</v>
          </cell>
          <cell r="C107" t="str">
            <v>-</v>
          </cell>
          <cell r="D107" t="str">
            <v>-</v>
          </cell>
          <cell r="E107">
            <v>102</v>
          </cell>
          <cell r="F107" t="str">
            <v>447-1</v>
          </cell>
          <cell r="G107" t="str">
            <v>전</v>
          </cell>
          <cell r="H107">
            <v>975</v>
          </cell>
          <cell r="I107">
            <v>0</v>
          </cell>
          <cell r="J107">
            <v>919</v>
          </cell>
          <cell r="K107">
            <v>0</v>
          </cell>
          <cell r="L107">
            <v>532</v>
          </cell>
          <cell r="M107" t="str">
            <v>김인동</v>
          </cell>
          <cell r="T107">
            <v>918.5</v>
          </cell>
          <cell r="U107">
            <v>0</v>
          </cell>
          <cell r="X107">
            <v>30</v>
          </cell>
          <cell r="Y107" t="str">
            <v>-</v>
          </cell>
          <cell r="Z107">
            <v>75</v>
          </cell>
          <cell r="AA107" t="str">
            <v>○</v>
          </cell>
          <cell r="AB107">
            <v>8</v>
          </cell>
          <cell r="AC107" t="str">
            <v>-</v>
          </cell>
          <cell r="AD107">
            <v>4</v>
          </cell>
          <cell r="AE107">
            <v>19</v>
          </cell>
          <cell r="AF107" t="str">
            <v>-</v>
          </cell>
        </row>
        <row r="108">
          <cell r="A108" t="str">
            <v>-</v>
          </cell>
          <cell r="B108" t="str">
            <v>정76</v>
          </cell>
          <cell r="C108" t="str">
            <v>-</v>
          </cell>
          <cell r="D108" t="str">
            <v>-</v>
          </cell>
          <cell r="E108">
            <v>103</v>
          </cell>
          <cell r="F108" t="str">
            <v>448-1</v>
          </cell>
          <cell r="G108" t="str">
            <v>전</v>
          </cell>
          <cell r="H108">
            <v>2939</v>
          </cell>
          <cell r="I108">
            <v>0</v>
          </cell>
          <cell r="J108">
            <v>765</v>
          </cell>
          <cell r="K108">
            <v>0</v>
          </cell>
          <cell r="L108">
            <v>596</v>
          </cell>
          <cell r="M108" t="str">
            <v>황윤원</v>
          </cell>
          <cell r="T108">
            <v>765.4</v>
          </cell>
          <cell r="U108">
            <v>0</v>
          </cell>
          <cell r="X108">
            <v>30</v>
          </cell>
          <cell r="Y108" t="str">
            <v>-</v>
          </cell>
          <cell r="Z108">
            <v>76</v>
          </cell>
          <cell r="AA108" t="str">
            <v>○</v>
          </cell>
          <cell r="AB108">
            <v>8</v>
          </cell>
          <cell r="AC108" t="str">
            <v>-</v>
          </cell>
          <cell r="AD108">
            <v>4</v>
          </cell>
          <cell r="AE108">
            <v>19</v>
          </cell>
          <cell r="AF108" t="str">
            <v>-</v>
          </cell>
        </row>
        <row r="109">
          <cell r="A109" t="str">
            <v>-</v>
          </cell>
          <cell r="B109" t="str">
            <v>정77</v>
          </cell>
          <cell r="C109" t="str">
            <v>-</v>
          </cell>
          <cell r="D109" t="str">
            <v>-</v>
          </cell>
          <cell r="E109">
            <v>104</v>
          </cell>
          <cell r="F109" t="str">
            <v>449</v>
          </cell>
          <cell r="G109" t="str">
            <v>전</v>
          </cell>
          <cell r="H109">
            <v>2195</v>
          </cell>
          <cell r="I109">
            <v>0</v>
          </cell>
          <cell r="J109">
            <v>278</v>
          </cell>
          <cell r="K109">
            <v>0</v>
          </cell>
          <cell r="L109">
            <v>505</v>
          </cell>
          <cell r="M109" t="str">
            <v>김기태</v>
          </cell>
          <cell r="T109">
            <v>278.3</v>
          </cell>
          <cell r="U109">
            <v>0</v>
          </cell>
          <cell r="X109">
            <v>30</v>
          </cell>
          <cell r="Y109" t="str">
            <v>-</v>
          </cell>
          <cell r="Z109">
            <v>77</v>
          </cell>
          <cell r="AA109" t="str">
            <v>○</v>
          </cell>
          <cell r="AB109">
            <v>8</v>
          </cell>
          <cell r="AC109" t="str">
            <v>-</v>
          </cell>
          <cell r="AD109">
            <v>4</v>
          </cell>
          <cell r="AE109">
            <v>19</v>
          </cell>
          <cell r="AF109" t="str">
            <v>-</v>
          </cell>
        </row>
        <row r="110">
          <cell r="A110" t="str">
            <v>-</v>
          </cell>
          <cell r="B110" t="str">
            <v>정78</v>
          </cell>
          <cell r="C110" t="str">
            <v>-</v>
          </cell>
          <cell r="D110" t="str">
            <v>-</v>
          </cell>
          <cell r="E110">
            <v>105</v>
          </cell>
          <cell r="F110" t="str">
            <v>449-1</v>
          </cell>
          <cell r="G110" t="str">
            <v>도</v>
          </cell>
          <cell r="H110">
            <v>340</v>
          </cell>
          <cell r="I110">
            <v>0</v>
          </cell>
          <cell r="J110">
            <v>16</v>
          </cell>
          <cell r="K110">
            <v>0</v>
          </cell>
          <cell r="L110" t="str">
            <v>농림부</v>
          </cell>
          <cell r="M110" t="str">
            <v>국</v>
          </cell>
          <cell r="T110">
            <v>15.6</v>
          </cell>
          <cell r="U110">
            <v>0</v>
          </cell>
          <cell r="X110">
            <v>30</v>
          </cell>
          <cell r="Y110" t="str">
            <v>-</v>
          </cell>
          <cell r="Z110">
            <v>78</v>
          </cell>
          <cell r="AA110" t="str">
            <v>○</v>
          </cell>
          <cell r="AB110">
            <v>8</v>
          </cell>
          <cell r="AC110" t="str">
            <v>-</v>
          </cell>
          <cell r="AD110">
            <v>4</v>
          </cell>
          <cell r="AE110">
            <v>19</v>
          </cell>
          <cell r="AF110" t="str">
            <v>-</v>
          </cell>
        </row>
        <row r="111">
          <cell r="A111" t="str">
            <v>-</v>
          </cell>
          <cell r="B111" t="str">
            <v>정79</v>
          </cell>
          <cell r="C111" t="str">
            <v>-</v>
          </cell>
          <cell r="D111" t="str">
            <v>-</v>
          </cell>
          <cell r="E111">
            <v>106</v>
          </cell>
          <cell r="F111" t="str">
            <v>450</v>
          </cell>
          <cell r="G111" t="str">
            <v>답</v>
          </cell>
          <cell r="H111">
            <v>2780</v>
          </cell>
          <cell r="I111">
            <v>0</v>
          </cell>
          <cell r="J111">
            <v>2600</v>
          </cell>
          <cell r="K111">
            <v>0</v>
          </cell>
          <cell r="L111">
            <v>104</v>
          </cell>
          <cell r="M111" t="str">
            <v>김동현</v>
          </cell>
          <cell r="N111" t="str">
            <v>압류, 근저당권</v>
          </cell>
          <cell r="O111" t="str">
            <v>울진군 울진읍 읍내리 465</v>
          </cell>
          <cell r="P111" t="str">
            <v>근로복지공단포항지사, 울진군농업협동조합</v>
          </cell>
          <cell r="T111">
            <v>2600.1</v>
          </cell>
          <cell r="U111">
            <v>0</v>
          </cell>
          <cell r="X111">
            <v>30</v>
          </cell>
          <cell r="Y111" t="str">
            <v>-</v>
          </cell>
          <cell r="Z111">
            <v>79</v>
          </cell>
          <cell r="AA111" t="str">
            <v>○</v>
          </cell>
          <cell r="AB111">
            <v>8</v>
          </cell>
          <cell r="AC111" t="str">
            <v>-</v>
          </cell>
          <cell r="AD111">
            <v>4</v>
          </cell>
          <cell r="AE111">
            <v>19</v>
          </cell>
          <cell r="AF111" t="str">
            <v>-</v>
          </cell>
        </row>
        <row r="112">
          <cell r="A112" t="str">
            <v>-</v>
          </cell>
          <cell r="B112" t="str">
            <v>정80</v>
          </cell>
          <cell r="C112" t="str">
            <v>-</v>
          </cell>
          <cell r="D112" t="str">
            <v>정전20</v>
          </cell>
          <cell r="E112">
            <v>107</v>
          </cell>
          <cell r="F112" t="str">
            <v>451</v>
          </cell>
          <cell r="G112" t="str">
            <v>묘</v>
          </cell>
          <cell r="H112">
            <v>340</v>
          </cell>
          <cell r="I112">
            <v>0</v>
          </cell>
          <cell r="J112">
            <v>340</v>
          </cell>
          <cell r="K112">
            <v>0</v>
          </cell>
          <cell r="L112">
            <v>0</v>
          </cell>
          <cell r="M112" t="str">
            <v>김명화</v>
          </cell>
          <cell r="T112">
            <v>327</v>
          </cell>
          <cell r="U112" t="str">
            <v>공</v>
          </cell>
          <cell r="X112">
            <v>30</v>
          </cell>
          <cell r="Y112" t="str">
            <v>-</v>
          </cell>
          <cell r="Z112">
            <v>80</v>
          </cell>
          <cell r="AA112" t="str">
            <v>○</v>
          </cell>
          <cell r="AB112">
            <v>8</v>
          </cell>
          <cell r="AC112" t="str">
            <v>-</v>
          </cell>
          <cell r="AD112">
            <v>4</v>
          </cell>
          <cell r="AE112">
            <v>20</v>
          </cell>
          <cell r="AF112" t="str">
            <v>★</v>
          </cell>
        </row>
        <row r="113">
          <cell r="A113" t="str">
            <v>-</v>
          </cell>
          <cell r="B113" t="str">
            <v>정81</v>
          </cell>
          <cell r="C113" t="str">
            <v>-</v>
          </cell>
          <cell r="D113" t="str">
            <v>-</v>
          </cell>
          <cell r="E113">
            <v>108</v>
          </cell>
          <cell r="F113" t="str">
            <v>452</v>
          </cell>
          <cell r="G113" t="str">
            <v>전</v>
          </cell>
          <cell r="H113">
            <v>2430</v>
          </cell>
          <cell r="I113">
            <v>0</v>
          </cell>
          <cell r="J113">
            <v>2278</v>
          </cell>
          <cell r="K113">
            <v>0</v>
          </cell>
          <cell r="L113">
            <v>532</v>
          </cell>
          <cell r="M113" t="str">
            <v>김인동</v>
          </cell>
          <cell r="T113">
            <v>2277.8000000000002</v>
          </cell>
          <cell r="U113">
            <v>0</v>
          </cell>
          <cell r="X113">
            <v>30</v>
          </cell>
          <cell r="Y113" t="str">
            <v>-</v>
          </cell>
          <cell r="Z113">
            <v>81</v>
          </cell>
          <cell r="AA113" t="str">
            <v>○</v>
          </cell>
          <cell r="AB113">
            <v>8</v>
          </cell>
          <cell r="AC113" t="str">
            <v>-</v>
          </cell>
          <cell r="AD113">
            <v>4</v>
          </cell>
          <cell r="AE113">
            <v>20</v>
          </cell>
          <cell r="AF113" t="str">
            <v>-</v>
          </cell>
        </row>
        <row r="114">
          <cell r="A114" t="str">
            <v>-</v>
          </cell>
          <cell r="B114" t="str">
            <v>정82</v>
          </cell>
          <cell r="C114" t="str">
            <v>-</v>
          </cell>
          <cell r="D114" t="str">
            <v>정전21</v>
          </cell>
          <cell r="E114">
            <v>109</v>
          </cell>
          <cell r="F114" t="str">
            <v>453</v>
          </cell>
          <cell r="G114" t="str">
            <v>답</v>
          </cell>
          <cell r="H114">
            <v>1178</v>
          </cell>
          <cell r="I114">
            <v>0</v>
          </cell>
          <cell r="J114">
            <v>1178</v>
          </cell>
          <cell r="K114">
            <v>0</v>
          </cell>
          <cell r="L114" t="str">
            <v>울진읍 읍내리 403-9</v>
          </cell>
          <cell r="M114" t="str">
            <v>김운한</v>
          </cell>
          <cell r="N114" t="str">
            <v>근저당권, 지상권</v>
          </cell>
          <cell r="O114" t="str">
            <v>울진군 울진읍 읍내리 53-2</v>
          </cell>
          <cell r="P114" t="str">
            <v>울진새마을금고</v>
          </cell>
          <cell r="T114">
            <v>1165.7</v>
          </cell>
          <cell r="U114" t="str">
            <v>공</v>
          </cell>
          <cell r="X114">
            <v>30</v>
          </cell>
          <cell r="Y114" t="str">
            <v>-</v>
          </cell>
          <cell r="Z114">
            <v>82</v>
          </cell>
          <cell r="AA114" t="str">
            <v>○</v>
          </cell>
          <cell r="AB114">
            <v>8</v>
          </cell>
          <cell r="AC114" t="str">
            <v>-</v>
          </cell>
          <cell r="AD114">
            <v>4</v>
          </cell>
          <cell r="AE114">
            <v>21</v>
          </cell>
          <cell r="AF114" t="str">
            <v>★</v>
          </cell>
        </row>
        <row r="115">
          <cell r="A115" t="str">
            <v>-</v>
          </cell>
          <cell r="B115" t="str">
            <v>정83</v>
          </cell>
          <cell r="C115" t="str">
            <v>-</v>
          </cell>
          <cell r="D115" t="str">
            <v>-</v>
          </cell>
          <cell r="E115">
            <v>110</v>
          </cell>
          <cell r="F115" t="str">
            <v>453-1</v>
          </cell>
          <cell r="G115" t="str">
            <v>구</v>
          </cell>
          <cell r="H115">
            <v>273</v>
          </cell>
          <cell r="I115">
            <v>0</v>
          </cell>
          <cell r="J115">
            <v>189</v>
          </cell>
          <cell r="K115">
            <v>0</v>
          </cell>
          <cell r="L115" t="str">
            <v>농림부</v>
          </cell>
          <cell r="M115" t="str">
            <v>국</v>
          </cell>
          <cell r="T115">
            <v>188.7</v>
          </cell>
          <cell r="U115">
            <v>0</v>
          </cell>
          <cell r="X115">
            <v>30</v>
          </cell>
          <cell r="Y115" t="str">
            <v>-</v>
          </cell>
          <cell r="Z115">
            <v>83</v>
          </cell>
          <cell r="AA115" t="str">
            <v>○</v>
          </cell>
          <cell r="AB115">
            <v>8</v>
          </cell>
          <cell r="AC115" t="str">
            <v>-</v>
          </cell>
          <cell r="AD115">
            <v>4</v>
          </cell>
          <cell r="AE115">
            <v>21</v>
          </cell>
          <cell r="AF115" t="str">
            <v>-</v>
          </cell>
        </row>
        <row r="116">
          <cell r="A116" t="str">
            <v>-</v>
          </cell>
          <cell r="B116" t="str">
            <v>정84</v>
          </cell>
          <cell r="C116" t="str">
            <v>-</v>
          </cell>
          <cell r="D116" t="str">
            <v>-</v>
          </cell>
          <cell r="E116">
            <v>111</v>
          </cell>
          <cell r="F116" t="str">
            <v>453-4</v>
          </cell>
          <cell r="G116" t="str">
            <v>답</v>
          </cell>
          <cell r="H116">
            <v>1202</v>
          </cell>
          <cell r="I116">
            <v>0</v>
          </cell>
          <cell r="J116">
            <v>989</v>
          </cell>
          <cell r="K116">
            <v>0</v>
          </cell>
          <cell r="L116" t="str">
            <v>건교부</v>
          </cell>
          <cell r="M116" t="str">
            <v>국</v>
          </cell>
          <cell r="T116">
            <v>988.7</v>
          </cell>
          <cell r="U116">
            <v>0</v>
          </cell>
          <cell r="X116">
            <v>30</v>
          </cell>
          <cell r="Y116" t="str">
            <v>-</v>
          </cell>
          <cell r="Z116">
            <v>84</v>
          </cell>
          <cell r="AA116" t="str">
            <v>○</v>
          </cell>
          <cell r="AB116">
            <v>8</v>
          </cell>
          <cell r="AC116" t="str">
            <v>-</v>
          </cell>
          <cell r="AD116">
            <v>4</v>
          </cell>
          <cell r="AE116">
            <v>21</v>
          </cell>
          <cell r="AF116" t="str">
            <v>-</v>
          </cell>
        </row>
        <row r="117">
          <cell r="A117" t="str">
            <v>-</v>
          </cell>
          <cell r="B117" t="str">
            <v>정85</v>
          </cell>
          <cell r="C117" t="str">
            <v>-</v>
          </cell>
          <cell r="D117" t="str">
            <v>정전22</v>
          </cell>
          <cell r="E117">
            <v>112</v>
          </cell>
          <cell r="F117" t="str">
            <v>453-6</v>
          </cell>
          <cell r="G117" t="str">
            <v>구</v>
          </cell>
          <cell r="H117">
            <v>125</v>
          </cell>
          <cell r="I117">
            <v>0</v>
          </cell>
          <cell r="J117">
            <v>125</v>
          </cell>
          <cell r="K117">
            <v>0</v>
          </cell>
          <cell r="L117" t="str">
            <v>농림부</v>
          </cell>
          <cell r="M117" t="str">
            <v>국</v>
          </cell>
          <cell r="T117">
            <v>116.2</v>
          </cell>
          <cell r="U117" t="str">
            <v>공</v>
          </cell>
          <cell r="X117">
            <v>30</v>
          </cell>
          <cell r="Y117" t="str">
            <v>-</v>
          </cell>
          <cell r="Z117">
            <v>85</v>
          </cell>
          <cell r="AA117" t="str">
            <v>○</v>
          </cell>
          <cell r="AB117">
            <v>8</v>
          </cell>
          <cell r="AC117" t="str">
            <v>-</v>
          </cell>
          <cell r="AD117">
            <v>4</v>
          </cell>
          <cell r="AE117">
            <v>22</v>
          </cell>
          <cell r="AF117" t="str">
            <v>★</v>
          </cell>
        </row>
        <row r="118">
          <cell r="A118" t="str">
            <v>-</v>
          </cell>
          <cell r="B118" t="str">
            <v>정86</v>
          </cell>
          <cell r="C118" t="str">
            <v>-</v>
          </cell>
          <cell r="D118" t="str">
            <v>정전23</v>
          </cell>
          <cell r="E118">
            <v>113</v>
          </cell>
          <cell r="F118" t="str">
            <v>453-7</v>
          </cell>
          <cell r="G118" t="str">
            <v>구</v>
          </cell>
          <cell r="H118">
            <v>135</v>
          </cell>
          <cell r="I118">
            <v>0</v>
          </cell>
          <cell r="J118">
            <v>135</v>
          </cell>
          <cell r="K118">
            <v>0</v>
          </cell>
          <cell r="L118" t="str">
            <v>농림부</v>
          </cell>
          <cell r="M118" t="str">
            <v>국</v>
          </cell>
          <cell r="T118">
            <v>127.5</v>
          </cell>
          <cell r="U118" t="str">
            <v>공</v>
          </cell>
          <cell r="X118">
            <v>30</v>
          </cell>
          <cell r="Y118" t="str">
            <v>-</v>
          </cell>
          <cell r="Z118">
            <v>86</v>
          </cell>
          <cell r="AA118" t="str">
            <v>○</v>
          </cell>
          <cell r="AB118">
            <v>8</v>
          </cell>
          <cell r="AC118" t="str">
            <v>-</v>
          </cell>
          <cell r="AD118">
            <v>4</v>
          </cell>
          <cell r="AE118">
            <v>23</v>
          </cell>
          <cell r="AF118" t="str">
            <v>★</v>
          </cell>
        </row>
        <row r="119">
          <cell r="A119" t="str">
            <v>-</v>
          </cell>
          <cell r="B119" t="str">
            <v>정87</v>
          </cell>
          <cell r="C119" t="str">
            <v>-</v>
          </cell>
          <cell r="D119" t="str">
            <v>-</v>
          </cell>
          <cell r="E119">
            <v>114</v>
          </cell>
          <cell r="F119" t="str">
            <v>453-8</v>
          </cell>
          <cell r="G119" t="str">
            <v>구</v>
          </cell>
          <cell r="H119">
            <v>1322</v>
          </cell>
          <cell r="I119">
            <v>0</v>
          </cell>
          <cell r="J119">
            <v>124</v>
          </cell>
          <cell r="K119">
            <v>0</v>
          </cell>
          <cell r="L119" t="str">
            <v>농림부</v>
          </cell>
          <cell r="M119" t="str">
            <v>국</v>
          </cell>
          <cell r="T119">
            <v>123.8</v>
          </cell>
          <cell r="U119">
            <v>0</v>
          </cell>
          <cell r="X119">
            <v>30</v>
          </cell>
          <cell r="Y119" t="str">
            <v>-</v>
          </cell>
          <cell r="Z119">
            <v>87</v>
          </cell>
          <cell r="AA119" t="str">
            <v>○</v>
          </cell>
          <cell r="AB119">
            <v>8</v>
          </cell>
          <cell r="AC119" t="str">
            <v>-</v>
          </cell>
          <cell r="AD119">
            <v>4</v>
          </cell>
          <cell r="AE119">
            <v>23</v>
          </cell>
          <cell r="AF119" t="str">
            <v>-</v>
          </cell>
        </row>
        <row r="120">
          <cell r="A120" t="str">
            <v>-</v>
          </cell>
          <cell r="B120" t="str">
            <v>정88</v>
          </cell>
          <cell r="C120" t="str">
            <v>-</v>
          </cell>
          <cell r="D120" t="str">
            <v>-</v>
          </cell>
          <cell r="E120">
            <v>115</v>
          </cell>
          <cell r="F120" t="str">
            <v>453-9</v>
          </cell>
          <cell r="G120" t="str">
            <v>구</v>
          </cell>
          <cell r="H120">
            <v>384</v>
          </cell>
          <cell r="I120">
            <v>0</v>
          </cell>
          <cell r="J120">
            <v>383</v>
          </cell>
          <cell r="K120">
            <v>0</v>
          </cell>
          <cell r="L120" t="str">
            <v>농림부</v>
          </cell>
          <cell r="M120" t="str">
            <v>국</v>
          </cell>
          <cell r="T120">
            <v>383</v>
          </cell>
          <cell r="U120">
            <v>0</v>
          </cell>
          <cell r="X120">
            <v>30</v>
          </cell>
          <cell r="Y120" t="str">
            <v>-</v>
          </cell>
          <cell r="Z120">
            <v>88</v>
          </cell>
          <cell r="AA120" t="str">
            <v>○</v>
          </cell>
          <cell r="AB120">
            <v>8</v>
          </cell>
          <cell r="AC120" t="str">
            <v>-</v>
          </cell>
          <cell r="AD120">
            <v>4</v>
          </cell>
          <cell r="AE120">
            <v>23</v>
          </cell>
          <cell r="AF120" t="str">
            <v>-</v>
          </cell>
          <cell r="AG120">
            <v>386.3</v>
          </cell>
        </row>
        <row r="121">
          <cell r="A121" t="str">
            <v>-</v>
          </cell>
          <cell r="B121" t="str">
            <v>정89</v>
          </cell>
          <cell r="C121" t="str">
            <v>-</v>
          </cell>
          <cell r="D121" t="str">
            <v>-</v>
          </cell>
          <cell r="E121">
            <v>116</v>
          </cell>
          <cell r="F121" t="str">
            <v>454-5</v>
          </cell>
          <cell r="G121" t="str">
            <v>답</v>
          </cell>
          <cell r="H121">
            <v>524</v>
          </cell>
          <cell r="I121">
            <v>0</v>
          </cell>
          <cell r="J121">
            <v>339</v>
          </cell>
          <cell r="K121">
            <v>0</v>
          </cell>
          <cell r="L121" t="str">
            <v>울진읍 읍내리 591-24 경원아파트 B동505호</v>
          </cell>
          <cell r="M121" t="str">
            <v>이영성</v>
          </cell>
          <cell r="T121">
            <v>339</v>
          </cell>
          <cell r="U121">
            <v>0</v>
          </cell>
          <cell r="X121">
            <v>30</v>
          </cell>
          <cell r="Y121" t="str">
            <v>-</v>
          </cell>
          <cell r="Z121">
            <v>89</v>
          </cell>
          <cell r="AA121" t="str">
            <v>○</v>
          </cell>
          <cell r="AB121">
            <v>8</v>
          </cell>
          <cell r="AC121" t="str">
            <v>-</v>
          </cell>
          <cell r="AD121">
            <v>4</v>
          </cell>
          <cell r="AE121">
            <v>23</v>
          </cell>
          <cell r="AF121" t="str">
            <v>-</v>
          </cell>
        </row>
        <row r="122">
          <cell r="A122" t="str">
            <v>-</v>
          </cell>
          <cell r="B122" t="str">
            <v>정90</v>
          </cell>
          <cell r="C122" t="str">
            <v>-</v>
          </cell>
          <cell r="D122" t="str">
            <v>-</v>
          </cell>
          <cell r="E122">
            <v>117</v>
          </cell>
          <cell r="F122" t="str">
            <v>454-6</v>
          </cell>
          <cell r="G122" t="str">
            <v>답</v>
          </cell>
          <cell r="H122">
            <v>648</v>
          </cell>
          <cell r="I122">
            <v>0</v>
          </cell>
          <cell r="J122">
            <v>74</v>
          </cell>
          <cell r="K122">
            <v>0</v>
          </cell>
          <cell r="L122">
            <v>375</v>
          </cell>
          <cell r="M122" t="str">
            <v>이영성</v>
          </cell>
          <cell r="N122" t="str">
            <v>가압류</v>
          </cell>
          <cell r="O122" t="str">
            <v>서울 중구 남대문로5가 6-1</v>
          </cell>
          <cell r="P122" t="str">
            <v>한국주택금융공사</v>
          </cell>
          <cell r="T122">
            <v>73.599999999999994</v>
          </cell>
          <cell r="U122">
            <v>0</v>
          </cell>
          <cell r="X122">
            <v>30</v>
          </cell>
          <cell r="Y122" t="str">
            <v>-</v>
          </cell>
          <cell r="Z122">
            <v>90</v>
          </cell>
          <cell r="AA122" t="str">
            <v>○</v>
          </cell>
          <cell r="AB122">
            <v>8</v>
          </cell>
          <cell r="AC122" t="str">
            <v>-</v>
          </cell>
          <cell r="AD122">
            <v>4</v>
          </cell>
          <cell r="AE122">
            <v>23</v>
          </cell>
          <cell r="AF122" t="str">
            <v>-</v>
          </cell>
        </row>
        <row r="123">
          <cell r="A123" t="str">
            <v>-</v>
          </cell>
          <cell r="B123" t="str">
            <v>정91</v>
          </cell>
          <cell r="C123" t="str">
            <v>-</v>
          </cell>
          <cell r="D123" t="str">
            <v>정전24</v>
          </cell>
          <cell r="E123">
            <v>118</v>
          </cell>
          <cell r="F123" t="str">
            <v>454-7</v>
          </cell>
          <cell r="G123" t="str">
            <v>답</v>
          </cell>
          <cell r="H123">
            <v>26</v>
          </cell>
          <cell r="I123">
            <v>0</v>
          </cell>
          <cell r="J123">
            <v>26</v>
          </cell>
          <cell r="K123">
            <v>0</v>
          </cell>
          <cell r="L123" t="str">
            <v>재경부</v>
          </cell>
          <cell r="M123" t="str">
            <v>국</v>
          </cell>
          <cell r="T123">
            <v>27.3</v>
          </cell>
          <cell r="U123" t="str">
            <v>공</v>
          </cell>
          <cell r="X123">
            <v>30</v>
          </cell>
          <cell r="Y123" t="str">
            <v>-</v>
          </cell>
          <cell r="Z123">
            <v>91</v>
          </cell>
          <cell r="AA123" t="str">
            <v>○</v>
          </cell>
          <cell r="AB123">
            <v>8</v>
          </cell>
          <cell r="AC123" t="str">
            <v>-</v>
          </cell>
          <cell r="AD123">
            <v>4</v>
          </cell>
          <cell r="AE123">
            <v>24</v>
          </cell>
          <cell r="AF123" t="str">
            <v>★</v>
          </cell>
        </row>
        <row r="124">
          <cell r="A124" t="str">
            <v>-</v>
          </cell>
          <cell r="B124" t="str">
            <v>정92</v>
          </cell>
          <cell r="C124" t="str">
            <v>-</v>
          </cell>
          <cell r="D124" t="str">
            <v>-</v>
          </cell>
          <cell r="E124">
            <v>119</v>
          </cell>
          <cell r="F124" t="str">
            <v>454-8</v>
          </cell>
          <cell r="G124" t="str">
            <v>답</v>
          </cell>
          <cell r="H124">
            <v>577</v>
          </cell>
          <cell r="I124">
            <v>0</v>
          </cell>
          <cell r="J124">
            <v>576</v>
          </cell>
          <cell r="K124">
            <v>0</v>
          </cell>
          <cell r="L124" t="str">
            <v>건교부</v>
          </cell>
          <cell r="M124" t="str">
            <v>국</v>
          </cell>
          <cell r="T124">
            <v>575.94000000000005</v>
          </cell>
          <cell r="X124">
            <v>30</v>
          </cell>
          <cell r="Y124" t="str">
            <v>-</v>
          </cell>
          <cell r="Z124">
            <v>92</v>
          </cell>
          <cell r="AA124" t="str">
            <v>○</v>
          </cell>
          <cell r="AB124">
            <v>8</v>
          </cell>
          <cell r="AC124" t="str">
            <v>-</v>
          </cell>
          <cell r="AD124">
            <v>4</v>
          </cell>
          <cell r="AE124">
            <v>24</v>
          </cell>
          <cell r="AF124" t="str">
            <v>-</v>
          </cell>
          <cell r="AG124">
            <v>586.70000000000005</v>
          </cell>
        </row>
        <row r="125">
          <cell r="A125" t="str">
            <v>-</v>
          </cell>
          <cell r="B125" t="str">
            <v>정93</v>
          </cell>
          <cell r="C125" t="str">
            <v>-</v>
          </cell>
          <cell r="D125" t="str">
            <v>정전25</v>
          </cell>
          <cell r="E125">
            <v>120</v>
          </cell>
          <cell r="F125" t="str">
            <v>454-9</v>
          </cell>
          <cell r="G125" t="str">
            <v>답</v>
          </cell>
          <cell r="H125">
            <v>15</v>
          </cell>
          <cell r="I125">
            <v>0</v>
          </cell>
          <cell r="J125">
            <v>15</v>
          </cell>
          <cell r="K125">
            <v>0</v>
          </cell>
          <cell r="L125" t="str">
            <v>재경부</v>
          </cell>
          <cell r="M125" t="str">
            <v>국</v>
          </cell>
          <cell r="T125">
            <v>14.6</v>
          </cell>
          <cell r="U125" t="str">
            <v>공</v>
          </cell>
          <cell r="X125">
            <v>30</v>
          </cell>
          <cell r="Y125" t="str">
            <v>-</v>
          </cell>
          <cell r="Z125">
            <v>93</v>
          </cell>
          <cell r="AA125" t="str">
            <v>○</v>
          </cell>
          <cell r="AB125">
            <v>8</v>
          </cell>
          <cell r="AC125" t="str">
            <v>-</v>
          </cell>
          <cell r="AD125">
            <v>4</v>
          </cell>
          <cell r="AE125">
            <v>25</v>
          </cell>
          <cell r="AF125" t="str">
            <v>★</v>
          </cell>
        </row>
        <row r="126">
          <cell r="A126" t="str">
            <v>-</v>
          </cell>
          <cell r="B126" t="str">
            <v>정94</v>
          </cell>
          <cell r="C126" t="str">
            <v>-</v>
          </cell>
          <cell r="D126" t="str">
            <v>-</v>
          </cell>
          <cell r="E126">
            <v>121</v>
          </cell>
          <cell r="F126" t="str">
            <v>455-3</v>
          </cell>
          <cell r="G126" t="str">
            <v>답</v>
          </cell>
          <cell r="H126">
            <v>2000</v>
          </cell>
          <cell r="I126">
            <v>0</v>
          </cell>
          <cell r="J126">
            <v>1712</v>
          </cell>
          <cell r="K126">
            <v>0</v>
          </cell>
          <cell r="L126" t="str">
            <v>신화리 53</v>
          </cell>
          <cell r="M126" t="str">
            <v>전병선</v>
          </cell>
          <cell r="T126">
            <v>1712.4</v>
          </cell>
          <cell r="U126">
            <v>0</v>
          </cell>
          <cell r="X126">
            <v>30</v>
          </cell>
          <cell r="Y126" t="str">
            <v>-</v>
          </cell>
          <cell r="Z126">
            <v>94</v>
          </cell>
          <cell r="AA126" t="str">
            <v>○</v>
          </cell>
          <cell r="AB126">
            <v>8</v>
          </cell>
          <cell r="AC126" t="str">
            <v>-</v>
          </cell>
          <cell r="AD126">
            <v>4</v>
          </cell>
          <cell r="AE126">
            <v>25</v>
          </cell>
          <cell r="AF126" t="str">
            <v>-</v>
          </cell>
        </row>
        <row r="127">
          <cell r="A127" t="str">
            <v>-</v>
          </cell>
          <cell r="B127" t="str">
            <v>정95</v>
          </cell>
          <cell r="C127" t="str">
            <v>-</v>
          </cell>
          <cell r="D127" t="str">
            <v>정전26</v>
          </cell>
          <cell r="E127">
            <v>122</v>
          </cell>
          <cell r="F127" t="str">
            <v>455-5</v>
          </cell>
          <cell r="G127" t="str">
            <v>도</v>
          </cell>
          <cell r="H127">
            <v>3</v>
          </cell>
          <cell r="I127">
            <v>0</v>
          </cell>
          <cell r="J127">
            <v>3</v>
          </cell>
          <cell r="K127">
            <v>0</v>
          </cell>
          <cell r="L127" t="str">
            <v>건교부</v>
          </cell>
          <cell r="M127" t="str">
            <v>국</v>
          </cell>
          <cell r="T127">
            <v>2.7</v>
          </cell>
          <cell r="U127" t="str">
            <v>공</v>
          </cell>
          <cell r="X127">
            <v>30</v>
          </cell>
          <cell r="Y127" t="str">
            <v>-</v>
          </cell>
          <cell r="Z127">
            <v>95</v>
          </cell>
          <cell r="AA127" t="str">
            <v>○</v>
          </cell>
          <cell r="AB127">
            <v>8</v>
          </cell>
          <cell r="AC127" t="str">
            <v>-</v>
          </cell>
          <cell r="AD127">
            <v>4</v>
          </cell>
          <cell r="AE127">
            <v>26</v>
          </cell>
          <cell r="AF127" t="str">
            <v>★</v>
          </cell>
        </row>
        <row r="128">
          <cell r="A128" t="str">
            <v>-</v>
          </cell>
          <cell r="B128" t="str">
            <v>정96</v>
          </cell>
          <cell r="C128" t="str">
            <v>-</v>
          </cell>
          <cell r="D128" t="str">
            <v>-</v>
          </cell>
          <cell r="E128">
            <v>123</v>
          </cell>
          <cell r="F128" t="str">
            <v>455-6</v>
          </cell>
          <cell r="G128" t="str">
            <v>답</v>
          </cell>
          <cell r="H128">
            <v>2000</v>
          </cell>
          <cell r="I128">
            <v>0</v>
          </cell>
          <cell r="J128">
            <v>1949</v>
          </cell>
          <cell r="K128">
            <v>0</v>
          </cell>
          <cell r="L128" t="str">
            <v>대구시 중구 석교동 16-23</v>
          </cell>
          <cell r="M128" t="str">
            <v>김정웅</v>
          </cell>
          <cell r="T128">
            <v>1948.8</v>
          </cell>
          <cell r="U128">
            <v>0</v>
          </cell>
          <cell r="X128">
            <v>30</v>
          </cell>
          <cell r="Y128" t="str">
            <v>-</v>
          </cell>
          <cell r="Z128">
            <v>96</v>
          </cell>
          <cell r="AA128" t="str">
            <v>○</v>
          </cell>
          <cell r="AB128">
            <v>8</v>
          </cell>
          <cell r="AC128" t="str">
            <v>-</v>
          </cell>
          <cell r="AD128">
            <v>4</v>
          </cell>
          <cell r="AE128">
            <v>26</v>
          </cell>
          <cell r="AF128" t="str">
            <v>-</v>
          </cell>
        </row>
        <row r="129">
          <cell r="A129" t="str">
            <v>-</v>
          </cell>
          <cell r="B129" t="str">
            <v>정97</v>
          </cell>
          <cell r="C129" t="str">
            <v>-</v>
          </cell>
          <cell r="D129" t="str">
            <v>정전27</v>
          </cell>
          <cell r="E129">
            <v>124</v>
          </cell>
          <cell r="F129" t="str">
            <v>460</v>
          </cell>
          <cell r="G129" t="str">
            <v>전</v>
          </cell>
          <cell r="H129">
            <v>634</v>
          </cell>
          <cell r="I129">
            <v>0</v>
          </cell>
          <cell r="J129">
            <v>634</v>
          </cell>
          <cell r="K129">
            <v>0</v>
          </cell>
          <cell r="L129" t="str">
            <v>고목리 339</v>
          </cell>
          <cell r="M129" t="str">
            <v>이경화</v>
          </cell>
          <cell r="T129">
            <v>632.70000000000005</v>
          </cell>
          <cell r="U129" t="str">
            <v>공</v>
          </cell>
          <cell r="X129">
            <v>30</v>
          </cell>
          <cell r="Y129" t="str">
            <v>-</v>
          </cell>
          <cell r="Z129">
            <v>97</v>
          </cell>
          <cell r="AA129" t="str">
            <v>○</v>
          </cell>
          <cell r="AB129">
            <v>8</v>
          </cell>
          <cell r="AC129" t="str">
            <v>-</v>
          </cell>
          <cell r="AD129">
            <v>4</v>
          </cell>
          <cell r="AE129">
            <v>27</v>
          </cell>
          <cell r="AF129" t="str">
            <v>★</v>
          </cell>
        </row>
        <row r="130">
          <cell r="A130" t="str">
            <v>-</v>
          </cell>
          <cell r="B130" t="str">
            <v>정98</v>
          </cell>
          <cell r="C130" t="str">
            <v>-</v>
          </cell>
          <cell r="D130" t="str">
            <v>-</v>
          </cell>
          <cell r="E130">
            <v>125</v>
          </cell>
          <cell r="F130" t="str">
            <v>460-1</v>
          </cell>
          <cell r="G130" t="str">
            <v>도</v>
          </cell>
          <cell r="H130">
            <v>390</v>
          </cell>
          <cell r="I130">
            <v>0</v>
          </cell>
          <cell r="J130">
            <v>2</v>
          </cell>
          <cell r="K130">
            <v>0</v>
          </cell>
          <cell r="L130" t="str">
            <v>재경부</v>
          </cell>
          <cell r="M130" t="str">
            <v>국</v>
          </cell>
          <cell r="T130">
            <v>2</v>
          </cell>
          <cell r="U130">
            <v>0</v>
          </cell>
          <cell r="X130">
            <v>30</v>
          </cell>
          <cell r="Y130" t="str">
            <v>-</v>
          </cell>
          <cell r="Z130">
            <v>98</v>
          </cell>
          <cell r="AA130" t="str">
            <v>○</v>
          </cell>
          <cell r="AB130">
            <v>8</v>
          </cell>
          <cell r="AC130" t="str">
            <v>-</v>
          </cell>
          <cell r="AD130">
            <v>4</v>
          </cell>
          <cell r="AE130">
            <v>27</v>
          </cell>
          <cell r="AF130" t="str">
            <v>-</v>
          </cell>
        </row>
        <row r="131">
          <cell r="A131" t="str">
            <v>-</v>
          </cell>
          <cell r="B131" t="str">
            <v>정99</v>
          </cell>
          <cell r="C131" t="str">
            <v>-</v>
          </cell>
          <cell r="D131" t="str">
            <v>-</v>
          </cell>
          <cell r="E131">
            <v>126</v>
          </cell>
          <cell r="F131" t="str">
            <v>460-3</v>
          </cell>
          <cell r="G131" t="str">
            <v>답</v>
          </cell>
          <cell r="H131">
            <v>1223</v>
          </cell>
          <cell r="I131">
            <v>0</v>
          </cell>
          <cell r="J131">
            <v>464</v>
          </cell>
          <cell r="K131">
            <v>0</v>
          </cell>
          <cell r="L131" t="str">
            <v>건교부</v>
          </cell>
          <cell r="M131" t="str">
            <v>국</v>
          </cell>
          <cell r="T131">
            <v>464.1</v>
          </cell>
          <cell r="U131">
            <v>0</v>
          </cell>
          <cell r="X131">
            <v>30</v>
          </cell>
          <cell r="Y131" t="str">
            <v>-</v>
          </cell>
          <cell r="Z131">
            <v>99</v>
          </cell>
          <cell r="AA131" t="str">
            <v>○</v>
          </cell>
          <cell r="AB131">
            <v>8</v>
          </cell>
          <cell r="AC131" t="str">
            <v>-</v>
          </cell>
          <cell r="AD131">
            <v>4</v>
          </cell>
          <cell r="AE131">
            <v>27</v>
          </cell>
          <cell r="AF131" t="str">
            <v>-</v>
          </cell>
        </row>
        <row r="132">
          <cell r="A132" t="str">
            <v>-</v>
          </cell>
          <cell r="B132" t="str">
            <v>정100</v>
          </cell>
          <cell r="C132" t="str">
            <v>-</v>
          </cell>
          <cell r="D132" t="str">
            <v>정전28</v>
          </cell>
          <cell r="E132">
            <v>127</v>
          </cell>
          <cell r="F132" t="str">
            <v>461</v>
          </cell>
          <cell r="G132" t="str">
            <v>전</v>
          </cell>
          <cell r="H132">
            <v>375</v>
          </cell>
          <cell r="I132">
            <v>0</v>
          </cell>
          <cell r="J132">
            <v>375</v>
          </cell>
          <cell r="K132">
            <v>0</v>
          </cell>
          <cell r="L132" t="str">
            <v>고목리 339</v>
          </cell>
          <cell r="M132" t="str">
            <v>이경화</v>
          </cell>
          <cell r="T132">
            <v>362</v>
          </cell>
          <cell r="U132" t="str">
            <v>공</v>
          </cell>
          <cell r="X132">
            <v>30</v>
          </cell>
          <cell r="Y132" t="str">
            <v>-</v>
          </cell>
          <cell r="Z132">
            <v>100</v>
          </cell>
          <cell r="AA132" t="str">
            <v>○</v>
          </cell>
          <cell r="AB132">
            <v>8</v>
          </cell>
          <cell r="AC132" t="str">
            <v>-</v>
          </cell>
          <cell r="AD132">
            <v>4</v>
          </cell>
          <cell r="AE132">
            <v>28</v>
          </cell>
          <cell r="AF132" t="str">
            <v>★</v>
          </cell>
        </row>
        <row r="133">
          <cell r="A133" t="str">
            <v>-</v>
          </cell>
          <cell r="B133" t="str">
            <v>정101</v>
          </cell>
          <cell r="C133" t="str">
            <v>-</v>
          </cell>
          <cell r="D133" t="str">
            <v>-</v>
          </cell>
          <cell r="E133">
            <v>128</v>
          </cell>
          <cell r="F133" t="str">
            <v>461-2</v>
          </cell>
          <cell r="G133" t="str">
            <v>답</v>
          </cell>
          <cell r="H133">
            <v>1317</v>
          </cell>
          <cell r="I133">
            <v>0</v>
          </cell>
          <cell r="J133">
            <v>893</v>
          </cell>
          <cell r="K133">
            <v>0</v>
          </cell>
          <cell r="L133" t="str">
            <v>건교부</v>
          </cell>
          <cell r="M133" t="str">
            <v>국</v>
          </cell>
          <cell r="T133">
            <v>892.7</v>
          </cell>
          <cell r="U133">
            <v>0</v>
          </cell>
          <cell r="X133">
            <v>30</v>
          </cell>
          <cell r="Y133" t="str">
            <v>-</v>
          </cell>
          <cell r="Z133">
            <v>101</v>
          </cell>
          <cell r="AA133" t="str">
            <v>○</v>
          </cell>
          <cell r="AB133">
            <v>8</v>
          </cell>
          <cell r="AC133" t="str">
            <v>-</v>
          </cell>
          <cell r="AD133">
            <v>4</v>
          </cell>
          <cell r="AE133">
            <v>28</v>
          </cell>
          <cell r="AF133" t="str">
            <v>-</v>
          </cell>
        </row>
        <row r="134">
          <cell r="A134" t="str">
            <v>-</v>
          </cell>
          <cell r="B134" t="str">
            <v>정102</v>
          </cell>
          <cell r="C134" t="str">
            <v>-</v>
          </cell>
          <cell r="D134" t="str">
            <v>정전29</v>
          </cell>
          <cell r="E134">
            <v>129</v>
          </cell>
          <cell r="F134" t="str">
            <v>462</v>
          </cell>
          <cell r="G134" t="str">
            <v>전</v>
          </cell>
          <cell r="H134">
            <v>783</v>
          </cell>
          <cell r="I134">
            <v>0</v>
          </cell>
          <cell r="J134">
            <v>783</v>
          </cell>
          <cell r="K134">
            <v>0</v>
          </cell>
          <cell r="L134" t="str">
            <v>고목리 339</v>
          </cell>
          <cell r="M134" t="str">
            <v>이경화</v>
          </cell>
          <cell r="T134">
            <v>782.3</v>
          </cell>
          <cell r="U134" t="str">
            <v>공</v>
          </cell>
          <cell r="X134">
            <v>30</v>
          </cell>
          <cell r="Y134" t="str">
            <v>-</v>
          </cell>
          <cell r="Z134">
            <v>102</v>
          </cell>
          <cell r="AA134" t="str">
            <v>○</v>
          </cell>
          <cell r="AB134">
            <v>8</v>
          </cell>
          <cell r="AC134" t="str">
            <v>-</v>
          </cell>
          <cell r="AD134">
            <v>4</v>
          </cell>
          <cell r="AE134">
            <v>29</v>
          </cell>
          <cell r="AF134" t="str">
            <v>★</v>
          </cell>
        </row>
        <row r="135">
          <cell r="A135" t="str">
            <v>-</v>
          </cell>
          <cell r="B135" t="str">
            <v>정103</v>
          </cell>
          <cell r="C135" t="str">
            <v>-</v>
          </cell>
          <cell r="D135" t="str">
            <v>-</v>
          </cell>
          <cell r="E135">
            <v>130</v>
          </cell>
          <cell r="F135" t="str">
            <v>462-1</v>
          </cell>
          <cell r="G135" t="str">
            <v>도</v>
          </cell>
          <cell r="H135">
            <v>402</v>
          </cell>
          <cell r="I135">
            <v>0</v>
          </cell>
          <cell r="J135">
            <v>126</v>
          </cell>
          <cell r="K135">
            <v>0</v>
          </cell>
          <cell r="L135" t="str">
            <v>건교부</v>
          </cell>
          <cell r="M135" t="str">
            <v>국</v>
          </cell>
          <cell r="T135">
            <v>126.3</v>
          </cell>
          <cell r="U135">
            <v>0</v>
          </cell>
          <cell r="X135">
            <v>30</v>
          </cell>
          <cell r="Y135" t="str">
            <v>-</v>
          </cell>
          <cell r="Z135">
            <v>103</v>
          </cell>
          <cell r="AA135" t="str">
            <v>○</v>
          </cell>
          <cell r="AB135">
            <v>8</v>
          </cell>
          <cell r="AC135" t="str">
            <v>-</v>
          </cell>
          <cell r="AD135">
            <v>4</v>
          </cell>
          <cell r="AE135">
            <v>29</v>
          </cell>
          <cell r="AF135" t="str">
            <v>-</v>
          </cell>
        </row>
        <row r="136">
          <cell r="A136" t="str">
            <v>-</v>
          </cell>
          <cell r="B136" t="str">
            <v>정104</v>
          </cell>
          <cell r="C136" t="str">
            <v>-</v>
          </cell>
          <cell r="D136" t="str">
            <v>-</v>
          </cell>
          <cell r="E136">
            <v>131</v>
          </cell>
          <cell r="F136" t="str">
            <v>462-2</v>
          </cell>
          <cell r="G136" t="str">
            <v>답</v>
          </cell>
          <cell r="H136">
            <v>692</v>
          </cell>
          <cell r="I136">
            <v>0</v>
          </cell>
          <cell r="J136">
            <v>603</v>
          </cell>
          <cell r="K136">
            <v>0</v>
          </cell>
          <cell r="L136" t="str">
            <v>건교부</v>
          </cell>
          <cell r="M136" t="str">
            <v>국</v>
          </cell>
          <cell r="T136">
            <v>602.70000000000005</v>
          </cell>
          <cell r="U136">
            <v>0</v>
          </cell>
          <cell r="X136">
            <v>30</v>
          </cell>
          <cell r="Y136" t="str">
            <v>-</v>
          </cell>
          <cell r="Z136">
            <v>104</v>
          </cell>
          <cell r="AA136" t="str">
            <v>○</v>
          </cell>
          <cell r="AB136">
            <v>8</v>
          </cell>
          <cell r="AC136" t="str">
            <v>-</v>
          </cell>
          <cell r="AD136">
            <v>4</v>
          </cell>
          <cell r="AE136">
            <v>29</v>
          </cell>
          <cell r="AF136" t="str">
            <v>-</v>
          </cell>
        </row>
        <row r="137">
          <cell r="A137" t="str">
            <v>-</v>
          </cell>
          <cell r="B137" t="str">
            <v>정105</v>
          </cell>
          <cell r="C137" t="str">
            <v>-</v>
          </cell>
          <cell r="D137" t="str">
            <v>정전30</v>
          </cell>
          <cell r="E137">
            <v>132</v>
          </cell>
          <cell r="F137" t="str">
            <v>462-3</v>
          </cell>
          <cell r="G137" t="str">
            <v>전</v>
          </cell>
          <cell r="H137">
            <v>3739</v>
          </cell>
          <cell r="I137">
            <v>0</v>
          </cell>
          <cell r="J137">
            <v>3739</v>
          </cell>
          <cell r="K137">
            <v>0</v>
          </cell>
          <cell r="L137" t="str">
            <v>나곡리 178-2 한전아파트 303-202</v>
          </cell>
          <cell r="M137" t="str">
            <v>장헌승</v>
          </cell>
          <cell r="T137">
            <v>3767.8</v>
          </cell>
          <cell r="U137" t="str">
            <v>공</v>
          </cell>
          <cell r="X137">
            <v>30</v>
          </cell>
          <cell r="Y137" t="str">
            <v>-</v>
          </cell>
          <cell r="Z137">
            <v>105</v>
          </cell>
          <cell r="AA137" t="str">
            <v>○</v>
          </cell>
          <cell r="AB137">
            <v>8</v>
          </cell>
          <cell r="AC137" t="str">
            <v>-</v>
          </cell>
          <cell r="AD137">
            <v>4</v>
          </cell>
          <cell r="AE137">
            <v>30</v>
          </cell>
          <cell r="AF137" t="str">
            <v>★</v>
          </cell>
        </row>
        <row r="138">
          <cell r="A138" t="str">
            <v>-</v>
          </cell>
          <cell r="B138" t="str">
            <v>정106</v>
          </cell>
          <cell r="C138" t="str">
            <v>-</v>
          </cell>
          <cell r="D138" t="str">
            <v>-</v>
          </cell>
          <cell r="E138">
            <v>133</v>
          </cell>
          <cell r="F138" t="str">
            <v>464</v>
          </cell>
          <cell r="G138" t="str">
            <v>답</v>
          </cell>
          <cell r="H138">
            <v>1169</v>
          </cell>
          <cell r="I138">
            <v>0</v>
          </cell>
          <cell r="J138">
            <v>844</v>
          </cell>
          <cell r="K138">
            <v>0</v>
          </cell>
          <cell r="L138" t="str">
            <v>신화리 106</v>
          </cell>
          <cell r="M138" t="str">
            <v>장헌욱</v>
          </cell>
          <cell r="T138">
            <v>844.1</v>
          </cell>
          <cell r="U138">
            <v>0</v>
          </cell>
          <cell r="X138">
            <v>30</v>
          </cell>
          <cell r="Y138" t="str">
            <v>-</v>
          </cell>
          <cell r="Z138">
            <v>106</v>
          </cell>
          <cell r="AA138" t="str">
            <v>○</v>
          </cell>
          <cell r="AB138">
            <v>8</v>
          </cell>
          <cell r="AC138" t="str">
            <v>-</v>
          </cell>
          <cell r="AD138">
            <v>4</v>
          </cell>
          <cell r="AE138">
            <v>30</v>
          </cell>
          <cell r="AF138" t="str">
            <v>-</v>
          </cell>
        </row>
        <row r="139">
          <cell r="A139" t="str">
            <v>-</v>
          </cell>
          <cell r="B139" t="str">
            <v>정107</v>
          </cell>
          <cell r="C139" t="str">
            <v>-</v>
          </cell>
          <cell r="D139" t="str">
            <v>-</v>
          </cell>
          <cell r="E139">
            <v>134</v>
          </cell>
          <cell r="F139" t="str">
            <v>464-2</v>
          </cell>
          <cell r="G139" t="str">
            <v>도</v>
          </cell>
          <cell r="H139">
            <v>501</v>
          </cell>
          <cell r="I139">
            <v>0</v>
          </cell>
          <cell r="J139">
            <v>1</v>
          </cell>
          <cell r="K139">
            <v>0</v>
          </cell>
          <cell r="L139" t="str">
            <v>건교부</v>
          </cell>
          <cell r="M139" t="str">
            <v>국</v>
          </cell>
          <cell r="T139">
            <v>0.5</v>
          </cell>
          <cell r="U139">
            <v>0</v>
          </cell>
          <cell r="X139">
            <v>30</v>
          </cell>
          <cell r="Y139" t="str">
            <v>-</v>
          </cell>
          <cell r="Z139">
            <v>107</v>
          </cell>
          <cell r="AA139" t="str">
            <v>○</v>
          </cell>
          <cell r="AB139">
            <v>8</v>
          </cell>
          <cell r="AC139" t="str">
            <v>-</v>
          </cell>
          <cell r="AD139">
            <v>4</v>
          </cell>
          <cell r="AE139">
            <v>30</v>
          </cell>
          <cell r="AF139" t="str">
            <v>-</v>
          </cell>
        </row>
        <row r="140">
          <cell r="A140" t="str">
            <v>-</v>
          </cell>
          <cell r="B140" t="str">
            <v>정108</v>
          </cell>
          <cell r="C140" t="str">
            <v>-</v>
          </cell>
          <cell r="D140" t="str">
            <v>-</v>
          </cell>
          <cell r="E140">
            <v>135</v>
          </cell>
          <cell r="F140" t="str">
            <v>465</v>
          </cell>
          <cell r="G140" t="str">
            <v>답</v>
          </cell>
          <cell r="H140">
            <v>2719</v>
          </cell>
          <cell r="I140">
            <v>0</v>
          </cell>
          <cell r="J140">
            <v>1811</v>
          </cell>
          <cell r="K140">
            <v>0</v>
          </cell>
          <cell r="L140" t="str">
            <v>신화리 116</v>
          </cell>
          <cell r="M140" t="str">
            <v>장세락</v>
          </cell>
          <cell r="T140">
            <v>1811.1</v>
          </cell>
          <cell r="U140">
            <v>0</v>
          </cell>
          <cell r="X140">
            <v>30</v>
          </cell>
          <cell r="Y140" t="str">
            <v>-</v>
          </cell>
          <cell r="Z140">
            <v>108</v>
          </cell>
          <cell r="AA140" t="str">
            <v>○</v>
          </cell>
          <cell r="AB140">
            <v>8</v>
          </cell>
          <cell r="AC140" t="str">
            <v>-</v>
          </cell>
          <cell r="AD140">
            <v>4</v>
          </cell>
          <cell r="AE140">
            <v>30</v>
          </cell>
          <cell r="AF140" t="str">
            <v>-</v>
          </cell>
        </row>
        <row r="141">
          <cell r="A141" t="str">
            <v>-</v>
          </cell>
          <cell r="B141" t="str">
            <v>정109</v>
          </cell>
          <cell r="C141" t="str">
            <v>-</v>
          </cell>
          <cell r="D141" t="str">
            <v>-</v>
          </cell>
          <cell r="E141">
            <v>136</v>
          </cell>
          <cell r="F141" t="str">
            <v>465-1</v>
          </cell>
          <cell r="G141" t="str">
            <v>도</v>
          </cell>
          <cell r="H141">
            <v>1030</v>
          </cell>
          <cell r="I141">
            <v>0</v>
          </cell>
          <cell r="J141">
            <v>70</v>
          </cell>
          <cell r="K141">
            <v>0</v>
          </cell>
          <cell r="L141" t="str">
            <v>건교부</v>
          </cell>
          <cell r="M141" t="str">
            <v>국</v>
          </cell>
          <cell r="T141">
            <v>69.5</v>
          </cell>
          <cell r="U141">
            <v>0</v>
          </cell>
          <cell r="X141">
            <v>30</v>
          </cell>
          <cell r="Y141" t="str">
            <v>-</v>
          </cell>
          <cell r="Z141">
            <v>109</v>
          </cell>
          <cell r="AA141" t="str">
            <v>○</v>
          </cell>
          <cell r="AB141">
            <v>8</v>
          </cell>
          <cell r="AC141" t="str">
            <v>-</v>
          </cell>
          <cell r="AD141">
            <v>4</v>
          </cell>
          <cell r="AE141">
            <v>30</v>
          </cell>
          <cell r="AF141" t="str">
            <v>-</v>
          </cell>
        </row>
        <row r="142">
          <cell r="A142" t="str">
            <v>-</v>
          </cell>
          <cell r="B142" t="str">
            <v>정110</v>
          </cell>
          <cell r="C142" t="str">
            <v>-</v>
          </cell>
          <cell r="D142" t="str">
            <v>-</v>
          </cell>
          <cell r="E142">
            <v>137</v>
          </cell>
          <cell r="F142" t="str">
            <v>466</v>
          </cell>
          <cell r="G142" t="str">
            <v>답</v>
          </cell>
          <cell r="H142">
            <v>1256</v>
          </cell>
          <cell r="I142">
            <v>0</v>
          </cell>
          <cell r="J142">
            <v>783</v>
          </cell>
          <cell r="K142">
            <v>0</v>
          </cell>
          <cell r="L142" t="str">
            <v>서울시 강남구 삼성동 167</v>
          </cell>
          <cell r="M142" t="str">
            <v>한국 수력원자력주식회사</v>
          </cell>
          <cell r="T142">
            <v>783.2</v>
          </cell>
          <cell r="U142">
            <v>0</v>
          </cell>
          <cell r="X142">
            <v>30</v>
          </cell>
          <cell r="Y142" t="str">
            <v>-</v>
          </cell>
          <cell r="Z142">
            <v>110</v>
          </cell>
          <cell r="AA142" t="str">
            <v>○</v>
          </cell>
          <cell r="AB142">
            <v>8</v>
          </cell>
          <cell r="AC142" t="str">
            <v>-</v>
          </cell>
          <cell r="AD142">
            <v>4</v>
          </cell>
          <cell r="AE142">
            <v>30</v>
          </cell>
          <cell r="AF142" t="str">
            <v>-</v>
          </cell>
        </row>
        <row r="143">
          <cell r="A143" t="str">
            <v>-</v>
          </cell>
          <cell r="B143" t="str">
            <v>정111</v>
          </cell>
          <cell r="C143" t="str">
            <v>-</v>
          </cell>
          <cell r="D143" t="str">
            <v>-</v>
          </cell>
          <cell r="E143">
            <v>138</v>
          </cell>
          <cell r="F143" t="str">
            <v>473-1</v>
          </cell>
          <cell r="G143" t="str">
            <v>전</v>
          </cell>
          <cell r="H143">
            <v>760</v>
          </cell>
          <cell r="I143">
            <v>0</v>
          </cell>
          <cell r="J143">
            <v>76</v>
          </cell>
          <cell r="K143">
            <v>0</v>
          </cell>
          <cell r="L143" t="str">
            <v>222-2</v>
          </cell>
          <cell r="M143" t="str">
            <v>이대근</v>
          </cell>
          <cell r="N143" t="str">
            <v>압류</v>
          </cell>
          <cell r="O143" t="str">
            <v>영덕세무서</v>
          </cell>
          <cell r="P143" t="str">
            <v>국</v>
          </cell>
          <cell r="T143">
            <v>76.400000000000006</v>
          </cell>
          <cell r="U143">
            <v>0</v>
          </cell>
          <cell r="X143">
            <v>30</v>
          </cell>
          <cell r="Y143" t="str">
            <v>-</v>
          </cell>
          <cell r="Z143">
            <v>111</v>
          </cell>
          <cell r="AA143" t="str">
            <v>○</v>
          </cell>
          <cell r="AB143">
            <v>8</v>
          </cell>
          <cell r="AC143" t="str">
            <v>-</v>
          </cell>
          <cell r="AD143">
            <v>4</v>
          </cell>
          <cell r="AE143">
            <v>30</v>
          </cell>
          <cell r="AF143" t="str">
            <v>-</v>
          </cell>
        </row>
        <row r="144">
          <cell r="A144" t="str">
            <v>-</v>
          </cell>
          <cell r="B144" t="str">
            <v>정112</v>
          </cell>
          <cell r="C144" t="str">
            <v>-</v>
          </cell>
          <cell r="D144" t="str">
            <v>-</v>
          </cell>
          <cell r="E144">
            <v>139</v>
          </cell>
          <cell r="F144" t="str">
            <v>473-3</v>
          </cell>
          <cell r="G144" t="str">
            <v>답</v>
          </cell>
          <cell r="H144">
            <v>3474</v>
          </cell>
          <cell r="I144">
            <v>0</v>
          </cell>
          <cell r="J144">
            <v>585</v>
          </cell>
          <cell r="K144">
            <v>0</v>
          </cell>
          <cell r="L144" t="str">
            <v>대구 북구 관음동 1383-1 칠곡동화타운 103동702호</v>
          </cell>
          <cell r="M144" t="str">
            <v>전진중</v>
          </cell>
          <cell r="N144" t="str">
            <v>근저당권, 지상권</v>
          </cell>
          <cell r="O144" t="str">
            <v>대구 북구 태전동 206-57</v>
          </cell>
          <cell r="P144" t="str">
            <v>태전새마을금고</v>
          </cell>
          <cell r="T144">
            <v>584.79999999999995</v>
          </cell>
          <cell r="U144">
            <v>0</v>
          </cell>
          <cell r="X144">
            <v>30</v>
          </cell>
          <cell r="Y144" t="str">
            <v>-</v>
          </cell>
          <cell r="Z144">
            <v>112</v>
          </cell>
          <cell r="AA144" t="str">
            <v>○</v>
          </cell>
          <cell r="AB144">
            <v>8</v>
          </cell>
          <cell r="AC144" t="str">
            <v>-</v>
          </cell>
          <cell r="AD144">
            <v>4</v>
          </cell>
          <cell r="AE144">
            <v>30</v>
          </cell>
          <cell r="AF144" t="str">
            <v>-</v>
          </cell>
        </row>
        <row r="145">
          <cell r="A145" t="str">
            <v>-</v>
          </cell>
          <cell r="B145" t="str">
            <v>정113</v>
          </cell>
          <cell r="C145" t="str">
            <v>-</v>
          </cell>
          <cell r="D145" t="str">
            <v>-</v>
          </cell>
          <cell r="E145">
            <v>140</v>
          </cell>
          <cell r="F145" t="str">
            <v>473-5</v>
          </cell>
          <cell r="G145" t="str">
            <v>도</v>
          </cell>
          <cell r="H145">
            <v>123</v>
          </cell>
          <cell r="I145">
            <v>0</v>
          </cell>
          <cell r="J145">
            <v>33</v>
          </cell>
          <cell r="K145">
            <v>0</v>
          </cell>
          <cell r="L145" t="str">
            <v>건교부</v>
          </cell>
          <cell r="M145" t="str">
            <v>국</v>
          </cell>
          <cell r="T145">
            <v>32.799999999999997</v>
          </cell>
          <cell r="U145">
            <v>0</v>
          </cell>
          <cell r="X145">
            <v>30</v>
          </cell>
          <cell r="Y145" t="str">
            <v>-</v>
          </cell>
          <cell r="Z145">
            <v>113</v>
          </cell>
          <cell r="AA145" t="str">
            <v>○</v>
          </cell>
          <cell r="AB145">
            <v>8</v>
          </cell>
          <cell r="AC145" t="str">
            <v>-</v>
          </cell>
          <cell r="AD145">
            <v>4</v>
          </cell>
          <cell r="AE145">
            <v>30</v>
          </cell>
          <cell r="AF145" t="str">
            <v>-</v>
          </cell>
        </row>
        <row r="146">
          <cell r="A146" t="str">
            <v>-</v>
          </cell>
          <cell r="B146" t="str">
            <v>정114</v>
          </cell>
          <cell r="C146" t="str">
            <v>-</v>
          </cell>
          <cell r="D146" t="str">
            <v>-</v>
          </cell>
          <cell r="E146">
            <v>141</v>
          </cell>
          <cell r="F146" t="str">
            <v>473-7</v>
          </cell>
          <cell r="G146" t="str">
            <v>도</v>
          </cell>
          <cell r="H146">
            <v>115</v>
          </cell>
          <cell r="I146">
            <v>0</v>
          </cell>
          <cell r="J146">
            <v>20</v>
          </cell>
          <cell r="K146">
            <v>0</v>
          </cell>
          <cell r="L146" t="str">
            <v>건교부</v>
          </cell>
          <cell r="M146" t="str">
            <v>국</v>
          </cell>
          <cell r="T146">
            <v>20.399999999999999</v>
          </cell>
          <cell r="U146">
            <v>0</v>
          </cell>
          <cell r="X146">
            <v>30</v>
          </cell>
          <cell r="Y146" t="str">
            <v>-</v>
          </cell>
          <cell r="Z146">
            <v>114</v>
          </cell>
          <cell r="AA146" t="str">
            <v>○</v>
          </cell>
          <cell r="AB146">
            <v>8</v>
          </cell>
          <cell r="AC146" t="str">
            <v>-</v>
          </cell>
          <cell r="AD146">
            <v>4</v>
          </cell>
          <cell r="AE146">
            <v>30</v>
          </cell>
          <cell r="AF146" t="str">
            <v>-</v>
          </cell>
        </row>
        <row r="147">
          <cell r="A147" t="str">
            <v>-</v>
          </cell>
          <cell r="B147" t="str">
            <v>정115</v>
          </cell>
          <cell r="C147" t="str">
            <v>-</v>
          </cell>
          <cell r="D147" t="str">
            <v>-</v>
          </cell>
          <cell r="E147">
            <v>142</v>
          </cell>
          <cell r="F147" t="str">
            <v>476-1</v>
          </cell>
          <cell r="G147" t="str">
            <v>과</v>
          </cell>
          <cell r="H147">
            <v>3258</v>
          </cell>
          <cell r="I147">
            <v>0</v>
          </cell>
          <cell r="J147">
            <v>129</v>
          </cell>
          <cell r="K147">
            <v>0</v>
          </cell>
          <cell r="L147" t="str">
            <v>신화리 54</v>
          </cell>
          <cell r="M147" t="str">
            <v>주세중</v>
          </cell>
          <cell r="T147">
            <v>128.5</v>
          </cell>
          <cell r="U147">
            <v>0</v>
          </cell>
          <cell r="X147">
            <v>30</v>
          </cell>
          <cell r="Y147" t="str">
            <v>-</v>
          </cell>
          <cell r="Z147">
            <v>115</v>
          </cell>
          <cell r="AA147" t="str">
            <v>○</v>
          </cell>
          <cell r="AB147">
            <v>8</v>
          </cell>
          <cell r="AC147" t="str">
            <v>-</v>
          </cell>
          <cell r="AD147">
            <v>4</v>
          </cell>
          <cell r="AE147">
            <v>30</v>
          </cell>
          <cell r="AF147" t="str">
            <v>-</v>
          </cell>
        </row>
        <row r="148">
          <cell r="A148" t="str">
            <v>영31</v>
          </cell>
          <cell r="B148" t="str">
            <v>-</v>
          </cell>
          <cell r="C148" t="str">
            <v>-</v>
          </cell>
          <cell r="D148" t="str">
            <v>-</v>
          </cell>
          <cell r="E148">
            <v>143</v>
          </cell>
          <cell r="F148" t="str">
            <v>712-4</v>
          </cell>
          <cell r="G148" t="str">
            <v>답</v>
          </cell>
          <cell r="H148">
            <v>1944</v>
          </cell>
          <cell r="I148">
            <v>14</v>
          </cell>
          <cell r="J148">
            <v>0</v>
          </cell>
          <cell r="K148">
            <v>0</v>
          </cell>
          <cell r="L148">
            <v>605</v>
          </cell>
          <cell r="M148" t="str">
            <v>이희순</v>
          </cell>
          <cell r="R148">
            <v>13.5</v>
          </cell>
          <cell r="S148">
            <v>0</v>
          </cell>
          <cell r="X148">
            <v>31</v>
          </cell>
          <cell r="Y148" t="str">
            <v>○</v>
          </cell>
          <cell r="Z148">
            <v>115</v>
          </cell>
          <cell r="AA148" t="str">
            <v>-</v>
          </cell>
          <cell r="AB148">
            <v>8</v>
          </cell>
          <cell r="AC148" t="str">
            <v>-</v>
          </cell>
          <cell r="AD148">
            <v>4</v>
          </cell>
          <cell r="AE148">
            <v>30</v>
          </cell>
          <cell r="AF148" t="str">
            <v>-</v>
          </cell>
        </row>
        <row r="149">
          <cell r="A149" t="str">
            <v>영32</v>
          </cell>
          <cell r="B149" t="str">
            <v>-</v>
          </cell>
          <cell r="C149" t="str">
            <v>-</v>
          </cell>
          <cell r="D149" t="str">
            <v>-</v>
          </cell>
          <cell r="E149">
            <v>144</v>
          </cell>
          <cell r="F149" t="str">
            <v>712-5</v>
          </cell>
          <cell r="G149" t="str">
            <v>답</v>
          </cell>
          <cell r="H149">
            <v>1990</v>
          </cell>
          <cell r="I149">
            <v>1980</v>
          </cell>
          <cell r="J149">
            <v>0</v>
          </cell>
          <cell r="K149">
            <v>0</v>
          </cell>
          <cell r="L149">
            <v>590</v>
          </cell>
          <cell r="M149" t="str">
            <v>장종규</v>
          </cell>
          <cell r="R149">
            <v>1979.5</v>
          </cell>
          <cell r="S149">
            <v>0</v>
          </cell>
          <cell r="X149">
            <v>32</v>
          </cell>
          <cell r="Y149" t="str">
            <v>○</v>
          </cell>
          <cell r="Z149">
            <v>115</v>
          </cell>
          <cell r="AA149" t="str">
            <v>-</v>
          </cell>
          <cell r="AB149">
            <v>8</v>
          </cell>
          <cell r="AC149" t="str">
            <v>-</v>
          </cell>
          <cell r="AD149">
            <v>4</v>
          </cell>
          <cell r="AE149">
            <v>30</v>
          </cell>
          <cell r="AF149" t="str">
            <v>-</v>
          </cell>
          <cell r="AG149">
            <v>2016.9</v>
          </cell>
        </row>
        <row r="150">
          <cell r="A150" t="str">
            <v>영33</v>
          </cell>
          <cell r="B150" t="str">
            <v>-</v>
          </cell>
          <cell r="C150" t="str">
            <v>-</v>
          </cell>
          <cell r="D150" t="str">
            <v>전5</v>
          </cell>
          <cell r="E150">
            <v>145</v>
          </cell>
          <cell r="F150" t="str">
            <v>713</v>
          </cell>
          <cell r="G150" t="str">
            <v>답</v>
          </cell>
          <cell r="H150">
            <v>2026</v>
          </cell>
          <cell r="I150">
            <v>2026</v>
          </cell>
          <cell r="J150">
            <v>0</v>
          </cell>
          <cell r="K150">
            <v>0</v>
          </cell>
          <cell r="L150">
            <v>596</v>
          </cell>
          <cell r="M150" t="str">
            <v>김광수</v>
          </cell>
          <cell r="N150" t="str">
            <v>근저당권</v>
          </cell>
          <cell r="O150" t="str">
            <v>남양주 퇴계원 퇴계원리 110-10 백합상기 비-201호</v>
          </cell>
          <cell r="P150" t="str">
            <v>김길수</v>
          </cell>
          <cell r="R150">
            <v>2042.3</v>
          </cell>
          <cell r="S150" t="str">
            <v>공</v>
          </cell>
          <cell r="X150">
            <v>33</v>
          </cell>
          <cell r="Y150" t="str">
            <v>○</v>
          </cell>
          <cell r="Z150">
            <v>115</v>
          </cell>
          <cell r="AA150" t="str">
            <v>-</v>
          </cell>
          <cell r="AB150">
            <v>8</v>
          </cell>
          <cell r="AC150" t="str">
            <v>-</v>
          </cell>
          <cell r="AD150">
            <v>5</v>
          </cell>
          <cell r="AE150">
            <v>30</v>
          </cell>
          <cell r="AF150" t="str">
            <v>○</v>
          </cell>
        </row>
        <row r="151">
          <cell r="A151" t="str">
            <v>영34</v>
          </cell>
          <cell r="B151" t="str">
            <v>-</v>
          </cell>
          <cell r="C151" t="str">
            <v>-</v>
          </cell>
          <cell r="D151" t="str">
            <v>-</v>
          </cell>
          <cell r="E151">
            <v>146</v>
          </cell>
          <cell r="F151" t="str">
            <v>713-1</v>
          </cell>
          <cell r="G151" t="str">
            <v>구</v>
          </cell>
          <cell r="H151">
            <v>4132</v>
          </cell>
          <cell r="I151">
            <v>1225</v>
          </cell>
          <cell r="J151">
            <v>0</v>
          </cell>
          <cell r="K151">
            <v>0</v>
          </cell>
          <cell r="L151" t="str">
            <v>농림부</v>
          </cell>
          <cell r="M151" t="str">
            <v>국</v>
          </cell>
          <cell r="R151">
            <v>1225.2</v>
          </cell>
          <cell r="S151">
            <v>0</v>
          </cell>
          <cell r="X151">
            <v>34</v>
          </cell>
          <cell r="Y151" t="str">
            <v>○</v>
          </cell>
          <cell r="Z151">
            <v>115</v>
          </cell>
          <cell r="AA151" t="str">
            <v>-</v>
          </cell>
          <cell r="AB151">
            <v>8</v>
          </cell>
          <cell r="AC151" t="str">
            <v>-</v>
          </cell>
          <cell r="AD151">
            <v>5</v>
          </cell>
          <cell r="AE151">
            <v>30</v>
          </cell>
          <cell r="AF151" t="str">
            <v>-</v>
          </cell>
        </row>
        <row r="152">
          <cell r="A152" t="str">
            <v>영35</v>
          </cell>
          <cell r="B152" t="str">
            <v>-</v>
          </cell>
          <cell r="C152" t="str">
            <v>-</v>
          </cell>
          <cell r="D152" t="str">
            <v>-</v>
          </cell>
          <cell r="E152">
            <v>147</v>
          </cell>
          <cell r="F152" t="str">
            <v>714</v>
          </cell>
          <cell r="G152" t="str">
            <v>전</v>
          </cell>
          <cell r="H152">
            <v>228</v>
          </cell>
          <cell r="I152">
            <v>197</v>
          </cell>
          <cell r="J152">
            <v>0</v>
          </cell>
          <cell r="K152">
            <v>0</v>
          </cell>
          <cell r="L152" t="str">
            <v>나곡리 76-3</v>
          </cell>
          <cell r="M152" t="str">
            <v>이희봉</v>
          </cell>
          <cell r="N152" t="str">
            <v>근저당권</v>
          </cell>
          <cell r="O152" t="str">
            <v>부구리 146-15</v>
          </cell>
          <cell r="P152" t="str">
            <v>북면농업협동조합</v>
          </cell>
          <cell r="R152">
            <v>196.7</v>
          </cell>
          <cell r="S152">
            <v>0</v>
          </cell>
          <cell r="X152">
            <v>35</v>
          </cell>
          <cell r="Y152" t="str">
            <v>○</v>
          </cell>
          <cell r="Z152">
            <v>115</v>
          </cell>
          <cell r="AA152" t="str">
            <v>-</v>
          </cell>
          <cell r="AB152">
            <v>8</v>
          </cell>
          <cell r="AC152" t="str">
            <v>-</v>
          </cell>
          <cell r="AD152">
            <v>5</v>
          </cell>
          <cell r="AE152">
            <v>30</v>
          </cell>
          <cell r="AF152" t="str">
            <v>-</v>
          </cell>
        </row>
        <row r="153">
          <cell r="A153" t="str">
            <v>영36</v>
          </cell>
          <cell r="B153" t="str">
            <v>-</v>
          </cell>
          <cell r="C153" t="str">
            <v>-</v>
          </cell>
          <cell r="D153" t="str">
            <v>-</v>
          </cell>
          <cell r="E153">
            <v>148</v>
          </cell>
          <cell r="F153" t="str">
            <v>715</v>
          </cell>
          <cell r="G153" t="str">
            <v>전</v>
          </cell>
          <cell r="H153">
            <v>836</v>
          </cell>
          <cell r="I153">
            <v>301</v>
          </cell>
          <cell r="J153">
            <v>0</v>
          </cell>
          <cell r="K153">
            <v>0</v>
          </cell>
          <cell r="L153" t="str">
            <v>나곡리 76-3</v>
          </cell>
          <cell r="M153" t="str">
            <v>이희봉</v>
          </cell>
          <cell r="N153" t="str">
            <v>근저당권</v>
          </cell>
          <cell r="O153" t="str">
            <v>부구리 146-15</v>
          </cell>
          <cell r="P153" t="str">
            <v>북면농업협동조합</v>
          </cell>
          <cell r="R153">
            <v>301.2</v>
          </cell>
          <cell r="S153">
            <v>0</v>
          </cell>
          <cell r="X153">
            <v>36</v>
          </cell>
          <cell r="Y153" t="str">
            <v>○</v>
          </cell>
          <cell r="Z153">
            <v>115</v>
          </cell>
          <cell r="AA153" t="str">
            <v>-</v>
          </cell>
          <cell r="AB153">
            <v>8</v>
          </cell>
          <cell r="AC153" t="str">
            <v>-</v>
          </cell>
          <cell r="AD153">
            <v>5</v>
          </cell>
          <cell r="AE153">
            <v>30</v>
          </cell>
          <cell r="AF153" t="str">
            <v>-</v>
          </cell>
        </row>
        <row r="154">
          <cell r="A154" t="str">
            <v>영37</v>
          </cell>
          <cell r="B154" t="str">
            <v>-</v>
          </cell>
          <cell r="C154" t="str">
            <v>-</v>
          </cell>
          <cell r="D154" t="str">
            <v>-</v>
          </cell>
          <cell r="E154">
            <v>149</v>
          </cell>
          <cell r="F154" t="str">
            <v>716</v>
          </cell>
          <cell r="G154" t="str">
            <v>답</v>
          </cell>
          <cell r="H154">
            <v>1226</v>
          </cell>
          <cell r="I154">
            <v>360</v>
          </cell>
          <cell r="J154">
            <v>0</v>
          </cell>
          <cell r="K154">
            <v>0</v>
          </cell>
          <cell r="L154" t="str">
            <v>서울시 노원구 상계동 647 주공아파트 1215동803호</v>
          </cell>
          <cell r="M154" t="str">
            <v>강병한</v>
          </cell>
          <cell r="R154">
            <v>360.2</v>
          </cell>
          <cell r="S154">
            <v>0</v>
          </cell>
          <cell r="X154">
            <v>37</v>
          </cell>
          <cell r="Y154" t="str">
            <v>○</v>
          </cell>
          <cell r="Z154">
            <v>115</v>
          </cell>
          <cell r="AA154" t="str">
            <v>-</v>
          </cell>
          <cell r="AB154">
            <v>8</v>
          </cell>
          <cell r="AC154" t="str">
            <v>-</v>
          </cell>
          <cell r="AD154">
            <v>5</v>
          </cell>
          <cell r="AE154">
            <v>30</v>
          </cell>
          <cell r="AF154" t="str">
            <v>-</v>
          </cell>
        </row>
        <row r="155">
          <cell r="A155" t="str">
            <v>영38</v>
          </cell>
          <cell r="B155" t="str">
            <v>-</v>
          </cell>
          <cell r="C155" t="str">
            <v>-</v>
          </cell>
          <cell r="D155" t="str">
            <v>-</v>
          </cell>
          <cell r="E155">
            <v>150</v>
          </cell>
          <cell r="F155" t="str">
            <v>717</v>
          </cell>
          <cell r="G155" t="str">
            <v>전</v>
          </cell>
          <cell r="H155">
            <v>3567</v>
          </cell>
          <cell r="I155">
            <v>198</v>
          </cell>
          <cell r="J155">
            <v>0</v>
          </cell>
          <cell r="K155">
            <v>0</v>
          </cell>
          <cell r="L155" t="str">
            <v>서울시 노원구 상계동 647 주공아파트 1215동803호</v>
          </cell>
          <cell r="M155" t="str">
            <v>강병한</v>
          </cell>
          <cell r="R155">
            <v>198.3</v>
          </cell>
          <cell r="S155">
            <v>0</v>
          </cell>
          <cell r="X155">
            <v>38</v>
          </cell>
          <cell r="Y155" t="str">
            <v>○</v>
          </cell>
          <cell r="Z155">
            <v>115</v>
          </cell>
          <cell r="AA155" t="str">
            <v>-</v>
          </cell>
          <cell r="AB155">
            <v>8</v>
          </cell>
          <cell r="AC155" t="str">
            <v>-</v>
          </cell>
          <cell r="AD155">
            <v>5</v>
          </cell>
          <cell r="AE155">
            <v>30</v>
          </cell>
          <cell r="AF155" t="str">
            <v>-</v>
          </cell>
        </row>
        <row r="156">
          <cell r="H156">
            <v>1338981</v>
          </cell>
          <cell r="I156">
            <v>34025</v>
          </cell>
          <cell r="J156">
            <v>69138</v>
          </cell>
          <cell r="K156">
            <v>2486</v>
          </cell>
          <cell r="R156">
            <v>34079.1</v>
          </cell>
          <cell r="T156">
            <v>69237</v>
          </cell>
          <cell r="V156">
            <v>2486.3000000000002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면온리다시"/>
      <sheetName val="면온임대"/>
      <sheetName val="면온리"/>
      <sheetName val="토지세목조서"/>
    </sheetNames>
    <sheetDataSet>
      <sheetData sheetId="0">
        <row r="1">
          <cell r="D1" t="str">
            <v>수용</v>
          </cell>
          <cell r="E1" t="str">
            <v>구분지상권</v>
          </cell>
        </row>
        <row r="2">
          <cell r="B2" t="str">
            <v>6-1</v>
          </cell>
          <cell r="C2" t="str">
            <v>도</v>
          </cell>
          <cell r="D2">
            <v>24.5</v>
          </cell>
          <cell r="G2">
            <v>1</v>
          </cell>
        </row>
        <row r="3">
          <cell r="B3" t="str">
            <v>6-2</v>
          </cell>
          <cell r="C3" t="str">
            <v>전</v>
          </cell>
          <cell r="D3">
            <v>27.6</v>
          </cell>
          <cell r="G3">
            <v>1</v>
          </cell>
        </row>
        <row r="4">
          <cell r="B4" t="str">
            <v>39</v>
          </cell>
          <cell r="C4" t="str">
            <v>도</v>
          </cell>
          <cell r="D4">
            <v>15.7</v>
          </cell>
          <cell r="G4">
            <v>1</v>
          </cell>
        </row>
        <row r="5">
          <cell r="B5" t="str">
            <v>40</v>
          </cell>
          <cell r="C5" t="str">
            <v>전</v>
          </cell>
          <cell r="D5">
            <v>1087.2</v>
          </cell>
          <cell r="G5">
            <v>1</v>
          </cell>
        </row>
        <row r="6">
          <cell r="B6" t="str">
            <v>41</v>
          </cell>
          <cell r="C6" t="str">
            <v>임</v>
          </cell>
          <cell r="D6">
            <v>146</v>
          </cell>
          <cell r="G6">
            <v>1</v>
          </cell>
        </row>
        <row r="7">
          <cell r="B7" t="str">
            <v>41</v>
          </cell>
          <cell r="C7" t="str">
            <v>임</v>
          </cell>
          <cell r="D7">
            <v>1.4</v>
          </cell>
          <cell r="G7">
            <v>2</v>
          </cell>
        </row>
        <row r="8">
          <cell r="B8" t="str">
            <v>42</v>
          </cell>
          <cell r="C8" t="str">
            <v>임</v>
          </cell>
          <cell r="D8">
            <v>3786.1</v>
          </cell>
          <cell r="G8">
            <v>1</v>
          </cell>
        </row>
        <row r="9">
          <cell r="B9" t="str">
            <v>42-1</v>
          </cell>
          <cell r="C9" t="str">
            <v>도</v>
          </cell>
          <cell r="D9">
            <v>50.5</v>
          </cell>
          <cell r="G9">
            <v>1</v>
          </cell>
        </row>
        <row r="10">
          <cell r="B10" t="str">
            <v>43</v>
          </cell>
          <cell r="C10" t="str">
            <v>전</v>
          </cell>
          <cell r="D10">
            <v>283.5</v>
          </cell>
          <cell r="G10">
            <v>1</v>
          </cell>
        </row>
        <row r="11">
          <cell r="B11" t="str">
            <v>46-2</v>
          </cell>
          <cell r="C11" t="str">
            <v>도</v>
          </cell>
          <cell r="D11">
            <v>11</v>
          </cell>
          <cell r="G11">
            <v>1</v>
          </cell>
        </row>
        <row r="12">
          <cell r="B12" t="str">
            <v>46-2</v>
          </cell>
          <cell r="C12" t="str">
            <v>도</v>
          </cell>
          <cell r="D12">
            <v>4.8</v>
          </cell>
          <cell r="G12">
            <v>2</v>
          </cell>
        </row>
        <row r="13">
          <cell r="B13" t="str">
            <v>46-4</v>
          </cell>
          <cell r="C13" t="str">
            <v>도</v>
          </cell>
          <cell r="D13">
            <v>627.70000000000005</v>
          </cell>
          <cell r="G13">
            <v>1</v>
          </cell>
        </row>
        <row r="14">
          <cell r="B14" t="str">
            <v>52-2</v>
          </cell>
          <cell r="C14" t="str">
            <v>전</v>
          </cell>
          <cell r="D14">
            <v>2383.1</v>
          </cell>
          <cell r="G14">
            <v>1</v>
          </cell>
        </row>
        <row r="15">
          <cell r="B15" t="str">
            <v>52-3</v>
          </cell>
          <cell r="C15" t="str">
            <v>도</v>
          </cell>
          <cell r="D15">
            <v>62.2</v>
          </cell>
          <cell r="G15">
            <v>1</v>
          </cell>
        </row>
        <row r="16">
          <cell r="B16" t="str">
            <v>52-6</v>
          </cell>
          <cell r="C16" t="str">
            <v>전</v>
          </cell>
          <cell r="D16">
            <v>447.5</v>
          </cell>
          <cell r="G16">
            <v>1</v>
          </cell>
        </row>
        <row r="17">
          <cell r="B17" t="str">
            <v>52-7</v>
          </cell>
          <cell r="C17" t="str">
            <v>도</v>
          </cell>
          <cell r="D17">
            <v>822.1</v>
          </cell>
          <cell r="F17" t="str">
            <v>공</v>
          </cell>
          <cell r="G17">
            <v>1</v>
          </cell>
        </row>
        <row r="18">
          <cell r="B18" t="str">
            <v>52-9</v>
          </cell>
          <cell r="C18" t="str">
            <v>도</v>
          </cell>
          <cell r="D18">
            <v>72.5</v>
          </cell>
          <cell r="G18">
            <v>1</v>
          </cell>
        </row>
        <row r="19">
          <cell r="B19" t="str">
            <v>53-2</v>
          </cell>
          <cell r="C19" t="str">
            <v>도</v>
          </cell>
          <cell r="D19">
            <v>3.1</v>
          </cell>
          <cell r="G19">
            <v>1</v>
          </cell>
        </row>
        <row r="20">
          <cell r="B20" t="str">
            <v>277-5</v>
          </cell>
          <cell r="C20" t="str">
            <v>전</v>
          </cell>
          <cell r="D20">
            <v>346.7</v>
          </cell>
          <cell r="G20">
            <v>1</v>
          </cell>
        </row>
        <row r="21">
          <cell r="B21" t="str">
            <v>278-4</v>
          </cell>
          <cell r="C21" t="str">
            <v>임</v>
          </cell>
          <cell r="D21">
            <v>423.1</v>
          </cell>
          <cell r="G21">
            <v>1</v>
          </cell>
        </row>
        <row r="22">
          <cell r="B22" t="str">
            <v>278-5</v>
          </cell>
          <cell r="C22" t="str">
            <v>임</v>
          </cell>
          <cell r="D22">
            <v>392.1</v>
          </cell>
          <cell r="G22">
            <v>1</v>
          </cell>
        </row>
        <row r="23">
          <cell r="B23" t="str">
            <v>278-11</v>
          </cell>
          <cell r="C23" t="str">
            <v>임</v>
          </cell>
          <cell r="D23">
            <v>307.3</v>
          </cell>
          <cell r="G23">
            <v>1</v>
          </cell>
        </row>
        <row r="24">
          <cell r="B24" t="str">
            <v>278-12</v>
          </cell>
          <cell r="C24" t="str">
            <v>임</v>
          </cell>
          <cell r="D24">
            <v>487.7</v>
          </cell>
          <cell r="G24">
            <v>1</v>
          </cell>
        </row>
        <row r="25">
          <cell r="B25" t="str">
            <v>278-13</v>
          </cell>
          <cell r="C25" t="str">
            <v>임</v>
          </cell>
          <cell r="D25">
            <v>129.69999999999999</v>
          </cell>
          <cell r="G25">
            <v>1</v>
          </cell>
        </row>
        <row r="26">
          <cell r="B26" t="str">
            <v>278-17</v>
          </cell>
          <cell r="C26" t="str">
            <v>임</v>
          </cell>
          <cell r="D26">
            <v>460.2</v>
          </cell>
          <cell r="F26" t="str">
            <v>공</v>
          </cell>
          <cell r="G26">
            <v>1</v>
          </cell>
        </row>
        <row r="27">
          <cell r="B27" t="str">
            <v>278-18</v>
          </cell>
          <cell r="C27" t="str">
            <v>임</v>
          </cell>
          <cell r="D27">
            <v>319.7</v>
          </cell>
          <cell r="G27">
            <v>1</v>
          </cell>
        </row>
        <row r="28">
          <cell r="B28" t="str">
            <v>278-22</v>
          </cell>
          <cell r="C28" t="str">
            <v>임</v>
          </cell>
          <cell r="D28">
            <v>136.9</v>
          </cell>
          <cell r="G28">
            <v>1</v>
          </cell>
        </row>
        <row r="29">
          <cell r="B29" t="str">
            <v>278-23</v>
          </cell>
          <cell r="C29" t="str">
            <v>임</v>
          </cell>
          <cell r="D29">
            <v>122.3</v>
          </cell>
          <cell r="G29">
            <v>1</v>
          </cell>
        </row>
        <row r="30">
          <cell r="B30" t="str">
            <v>292</v>
          </cell>
          <cell r="C30" t="str">
            <v>전</v>
          </cell>
          <cell r="D30">
            <v>7.3</v>
          </cell>
          <cell r="G30">
            <v>1</v>
          </cell>
        </row>
        <row r="31">
          <cell r="B31" t="str">
            <v>295-4</v>
          </cell>
          <cell r="C31" t="str">
            <v>임</v>
          </cell>
          <cell r="D31">
            <v>487</v>
          </cell>
          <cell r="G31">
            <v>1</v>
          </cell>
        </row>
        <row r="32">
          <cell r="B32" t="str">
            <v>295-5</v>
          </cell>
          <cell r="C32" t="str">
            <v>임</v>
          </cell>
          <cell r="D32">
            <v>72.900000000000006</v>
          </cell>
          <cell r="G32">
            <v>1</v>
          </cell>
        </row>
        <row r="33">
          <cell r="B33" t="str">
            <v>295-9</v>
          </cell>
          <cell r="C33" t="str">
            <v>임</v>
          </cell>
          <cell r="D33">
            <v>269.60000000000002</v>
          </cell>
          <cell r="G33">
            <v>1</v>
          </cell>
        </row>
        <row r="34">
          <cell r="B34" t="str">
            <v>295-10</v>
          </cell>
          <cell r="C34" t="str">
            <v>임</v>
          </cell>
          <cell r="D34">
            <v>592.4</v>
          </cell>
          <cell r="F34" t="str">
            <v>공</v>
          </cell>
          <cell r="G34">
            <v>1</v>
          </cell>
        </row>
        <row r="35">
          <cell r="B35" t="str">
            <v>295-11</v>
          </cell>
          <cell r="C35" t="str">
            <v>임</v>
          </cell>
          <cell r="D35">
            <v>409.1</v>
          </cell>
          <cell r="G35">
            <v>1</v>
          </cell>
        </row>
        <row r="36">
          <cell r="B36" t="str">
            <v>295-14</v>
          </cell>
          <cell r="C36" t="str">
            <v>임</v>
          </cell>
          <cell r="D36">
            <v>513.4</v>
          </cell>
          <cell r="G36">
            <v>1</v>
          </cell>
        </row>
        <row r="37">
          <cell r="B37" t="str">
            <v>295-15</v>
          </cell>
          <cell r="C37" t="str">
            <v>임</v>
          </cell>
          <cell r="D37">
            <v>282.7</v>
          </cell>
          <cell r="G37">
            <v>1</v>
          </cell>
        </row>
        <row r="38">
          <cell r="B38" t="str">
            <v>295-18</v>
          </cell>
          <cell r="C38" t="str">
            <v>임</v>
          </cell>
          <cell r="D38">
            <v>157.69999999999999</v>
          </cell>
          <cell r="G38">
            <v>1</v>
          </cell>
        </row>
        <row r="39">
          <cell r="B39" t="str">
            <v>295-19</v>
          </cell>
          <cell r="C39" t="str">
            <v>임</v>
          </cell>
          <cell r="D39">
            <v>540.70000000000005</v>
          </cell>
          <cell r="F39" t="str">
            <v>공</v>
          </cell>
          <cell r="G39">
            <v>1</v>
          </cell>
        </row>
        <row r="40">
          <cell r="B40" t="str">
            <v>295-20</v>
          </cell>
          <cell r="C40" t="str">
            <v>임</v>
          </cell>
          <cell r="D40">
            <v>106.7</v>
          </cell>
          <cell r="G40">
            <v>1</v>
          </cell>
        </row>
        <row r="41">
          <cell r="B41" t="str">
            <v>295-22</v>
          </cell>
          <cell r="C41" t="str">
            <v>임</v>
          </cell>
          <cell r="D41">
            <v>350.6</v>
          </cell>
          <cell r="G41">
            <v>1</v>
          </cell>
        </row>
        <row r="42">
          <cell r="B42" t="str">
            <v>295-23</v>
          </cell>
          <cell r="C42" t="str">
            <v>임</v>
          </cell>
          <cell r="D42">
            <v>499.6</v>
          </cell>
          <cell r="F42" t="str">
            <v>공</v>
          </cell>
          <cell r="G42">
            <v>1</v>
          </cell>
        </row>
        <row r="43">
          <cell r="B43" t="str">
            <v>295-24</v>
          </cell>
          <cell r="C43" t="str">
            <v>임</v>
          </cell>
          <cell r="D43">
            <v>323.10000000000002</v>
          </cell>
          <cell r="G43">
            <v>1</v>
          </cell>
        </row>
        <row r="44">
          <cell r="B44" t="str">
            <v>295-28</v>
          </cell>
          <cell r="C44" t="str">
            <v>임</v>
          </cell>
          <cell r="D44">
            <v>125.3</v>
          </cell>
          <cell r="G44">
            <v>1</v>
          </cell>
        </row>
        <row r="45">
          <cell r="B45" t="str">
            <v>295-29</v>
          </cell>
          <cell r="C45" t="str">
            <v>임</v>
          </cell>
          <cell r="D45">
            <v>205.4</v>
          </cell>
          <cell r="G45">
            <v>1</v>
          </cell>
        </row>
        <row r="46">
          <cell r="B46" t="str">
            <v>295-32</v>
          </cell>
          <cell r="C46" t="str">
            <v>임</v>
          </cell>
          <cell r="D46">
            <v>94</v>
          </cell>
          <cell r="G46">
            <v>1</v>
          </cell>
        </row>
        <row r="47">
          <cell r="B47" t="str">
            <v>295-33</v>
          </cell>
          <cell r="C47" t="str">
            <v>임</v>
          </cell>
          <cell r="D47">
            <v>170.5</v>
          </cell>
          <cell r="G47">
            <v>1</v>
          </cell>
        </row>
        <row r="48">
          <cell r="B48" t="str">
            <v>295-36</v>
          </cell>
          <cell r="C48" t="str">
            <v>임</v>
          </cell>
          <cell r="D48">
            <v>246.8</v>
          </cell>
          <cell r="G48">
            <v>1</v>
          </cell>
        </row>
        <row r="49">
          <cell r="B49" t="str">
            <v>295-37</v>
          </cell>
          <cell r="C49" t="str">
            <v>임</v>
          </cell>
          <cell r="D49">
            <v>167.9</v>
          </cell>
          <cell r="G49">
            <v>1</v>
          </cell>
        </row>
        <row r="50">
          <cell r="B50" t="str">
            <v>295-38</v>
          </cell>
          <cell r="C50" t="str">
            <v>임</v>
          </cell>
          <cell r="D50">
            <v>628.70000000000005</v>
          </cell>
          <cell r="G50">
            <v>1</v>
          </cell>
        </row>
        <row r="51">
          <cell r="B51" t="str">
            <v>295-39</v>
          </cell>
          <cell r="C51" t="str">
            <v>임</v>
          </cell>
          <cell r="D51">
            <v>622.79999999999995</v>
          </cell>
          <cell r="F51" t="str">
            <v>공</v>
          </cell>
          <cell r="G51">
            <v>1</v>
          </cell>
        </row>
        <row r="52">
          <cell r="B52" t="str">
            <v>295-40</v>
          </cell>
          <cell r="C52" t="str">
            <v>임</v>
          </cell>
          <cell r="D52">
            <v>464.6</v>
          </cell>
          <cell r="G52">
            <v>1</v>
          </cell>
        </row>
        <row r="53">
          <cell r="B53" t="str">
            <v>295-41</v>
          </cell>
          <cell r="C53" t="str">
            <v>임</v>
          </cell>
          <cell r="D53">
            <v>431.8</v>
          </cell>
          <cell r="G53">
            <v>1</v>
          </cell>
        </row>
        <row r="54">
          <cell r="B54" t="str">
            <v>295-42</v>
          </cell>
          <cell r="C54" t="str">
            <v>임</v>
          </cell>
          <cell r="D54">
            <v>582.20000000000005</v>
          </cell>
          <cell r="F54" t="str">
            <v>공</v>
          </cell>
          <cell r="G54">
            <v>1</v>
          </cell>
        </row>
        <row r="55">
          <cell r="B55" t="str">
            <v>295-43</v>
          </cell>
          <cell r="C55" t="str">
            <v>임</v>
          </cell>
          <cell r="D55">
            <v>480.2</v>
          </cell>
          <cell r="F55" t="str">
            <v>공</v>
          </cell>
          <cell r="G55">
            <v>1</v>
          </cell>
        </row>
        <row r="56">
          <cell r="B56" t="str">
            <v>295-44</v>
          </cell>
          <cell r="C56" t="str">
            <v>임</v>
          </cell>
          <cell r="D56">
            <v>626.4</v>
          </cell>
          <cell r="F56" t="str">
            <v>공</v>
          </cell>
          <cell r="G56">
            <v>1</v>
          </cell>
        </row>
        <row r="57">
          <cell r="B57" t="str">
            <v>295-45</v>
          </cell>
          <cell r="C57" t="str">
            <v>임</v>
          </cell>
          <cell r="D57">
            <v>115.6</v>
          </cell>
          <cell r="G57">
            <v>1</v>
          </cell>
        </row>
        <row r="58">
          <cell r="B58" t="str">
            <v>295-68</v>
          </cell>
          <cell r="C58" t="str">
            <v>임</v>
          </cell>
          <cell r="D58">
            <v>305.5</v>
          </cell>
          <cell r="G58">
            <v>1</v>
          </cell>
        </row>
        <row r="59">
          <cell r="B59" t="str">
            <v>295-68</v>
          </cell>
          <cell r="C59" t="str">
            <v>임</v>
          </cell>
          <cell r="D59">
            <v>183</v>
          </cell>
          <cell r="G59">
            <v>2</v>
          </cell>
        </row>
        <row r="60">
          <cell r="B60" t="str">
            <v>295-68</v>
          </cell>
          <cell r="C60" t="str">
            <v>임</v>
          </cell>
          <cell r="D60">
            <v>1341.7</v>
          </cell>
          <cell r="G60">
            <v>3</v>
          </cell>
        </row>
        <row r="61">
          <cell r="B61" t="str">
            <v>295-69</v>
          </cell>
          <cell r="C61" t="str">
            <v>임</v>
          </cell>
          <cell r="D61">
            <v>3.6</v>
          </cell>
          <cell r="G61">
            <v>1</v>
          </cell>
        </row>
        <row r="62">
          <cell r="B62" t="str">
            <v>295-70</v>
          </cell>
          <cell r="C62" t="str">
            <v>임</v>
          </cell>
          <cell r="D62">
            <v>104.6</v>
          </cell>
          <cell r="G62">
            <v>1</v>
          </cell>
        </row>
        <row r="63">
          <cell r="B63" t="str">
            <v>299-76</v>
          </cell>
          <cell r="C63" t="str">
            <v>임</v>
          </cell>
          <cell r="D63">
            <v>69.3</v>
          </cell>
          <cell r="G63">
            <v>1</v>
          </cell>
        </row>
        <row r="64">
          <cell r="B64" t="str">
            <v>299-78</v>
          </cell>
          <cell r="C64" t="str">
            <v>임</v>
          </cell>
          <cell r="D64">
            <v>393</v>
          </cell>
          <cell r="G64">
            <v>1</v>
          </cell>
        </row>
        <row r="65">
          <cell r="B65" t="str">
            <v>299-79</v>
          </cell>
          <cell r="C65" t="str">
            <v>임</v>
          </cell>
          <cell r="D65">
            <v>12.3</v>
          </cell>
          <cell r="G65">
            <v>1</v>
          </cell>
        </row>
        <row r="66">
          <cell r="B66" t="str">
            <v>348</v>
          </cell>
          <cell r="C66" t="str">
            <v>전</v>
          </cell>
          <cell r="D66">
            <v>1380.1</v>
          </cell>
          <cell r="F66" t="str">
            <v>공</v>
          </cell>
          <cell r="G66">
            <v>1</v>
          </cell>
        </row>
        <row r="67">
          <cell r="B67" t="str">
            <v>348-1</v>
          </cell>
          <cell r="C67" t="str">
            <v>도</v>
          </cell>
          <cell r="D67">
            <v>122.5</v>
          </cell>
          <cell r="G67">
            <v>1</v>
          </cell>
        </row>
        <row r="68">
          <cell r="B68" t="str">
            <v>349</v>
          </cell>
          <cell r="C68" t="str">
            <v>대</v>
          </cell>
          <cell r="D68">
            <v>747</v>
          </cell>
          <cell r="F68" t="str">
            <v>공</v>
          </cell>
          <cell r="G68">
            <v>1</v>
          </cell>
        </row>
        <row r="69">
          <cell r="B69" t="str">
            <v>358</v>
          </cell>
          <cell r="C69" t="str">
            <v>답</v>
          </cell>
          <cell r="D69">
            <v>52.9</v>
          </cell>
          <cell r="G69">
            <v>1</v>
          </cell>
        </row>
        <row r="70">
          <cell r="B70" t="str">
            <v>358-1</v>
          </cell>
          <cell r="C70" t="str">
            <v>전</v>
          </cell>
          <cell r="D70">
            <v>387.9</v>
          </cell>
          <cell r="G70">
            <v>1</v>
          </cell>
        </row>
        <row r="71">
          <cell r="B71" t="str">
            <v>358-2</v>
          </cell>
          <cell r="C71" t="str">
            <v>전</v>
          </cell>
          <cell r="D71">
            <v>500.2</v>
          </cell>
          <cell r="G71">
            <v>1</v>
          </cell>
        </row>
        <row r="72">
          <cell r="B72" t="str">
            <v>358-3</v>
          </cell>
          <cell r="C72" t="str">
            <v>도</v>
          </cell>
          <cell r="D72">
            <v>411.3</v>
          </cell>
          <cell r="G72">
            <v>1</v>
          </cell>
        </row>
        <row r="73">
          <cell r="B73" t="str">
            <v>358-4</v>
          </cell>
          <cell r="C73" t="str">
            <v>전</v>
          </cell>
          <cell r="D73">
            <v>329.2</v>
          </cell>
          <cell r="G73">
            <v>1</v>
          </cell>
        </row>
        <row r="74">
          <cell r="B74" t="str">
            <v>358-5</v>
          </cell>
          <cell r="C74" t="str">
            <v>전</v>
          </cell>
          <cell r="D74">
            <v>392.8</v>
          </cell>
          <cell r="G74">
            <v>1</v>
          </cell>
        </row>
        <row r="75">
          <cell r="B75" t="str">
            <v>358-6</v>
          </cell>
          <cell r="C75" t="str">
            <v>답</v>
          </cell>
          <cell r="D75">
            <v>91.7</v>
          </cell>
          <cell r="G75">
            <v>1</v>
          </cell>
        </row>
        <row r="76">
          <cell r="B76" t="str">
            <v>358-9</v>
          </cell>
          <cell r="C76" t="str">
            <v>전</v>
          </cell>
          <cell r="D76">
            <v>447.7</v>
          </cell>
          <cell r="G76">
            <v>1</v>
          </cell>
        </row>
        <row r="77">
          <cell r="B77" t="str">
            <v>358-10</v>
          </cell>
          <cell r="C77" t="str">
            <v>전</v>
          </cell>
          <cell r="D77">
            <v>474.5</v>
          </cell>
          <cell r="G77">
            <v>1</v>
          </cell>
        </row>
        <row r="78">
          <cell r="B78" t="str">
            <v>358-11</v>
          </cell>
          <cell r="C78" t="str">
            <v>전</v>
          </cell>
          <cell r="D78">
            <v>88.1</v>
          </cell>
          <cell r="G78">
            <v>1</v>
          </cell>
        </row>
        <row r="79">
          <cell r="B79" t="str">
            <v>358-12</v>
          </cell>
          <cell r="C79" t="str">
            <v>답</v>
          </cell>
          <cell r="D79">
            <v>105.5</v>
          </cell>
          <cell r="G79">
            <v>1</v>
          </cell>
        </row>
        <row r="80">
          <cell r="B80" t="str">
            <v>358-13</v>
          </cell>
          <cell r="C80" t="str">
            <v>답</v>
          </cell>
          <cell r="D80">
            <v>11.9</v>
          </cell>
          <cell r="G80">
            <v>1</v>
          </cell>
        </row>
        <row r="81">
          <cell r="B81" t="str">
            <v>358-14</v>
          </cell>
          <cell r="C81" t="str">
            <v>도</v>
          </cell>
          <cell r="D81">
            <v>0.7</v>
          </cell>
          <cell r="G81">
            <v>1</v>
          </cell>
        </row>
        <row r="82">
          <cell r="B82" t="str">
            <v>358-15</v>
          </cell>
          <cell r="C82" t="str">
            <v>도</v>
          </cell>
          <cell r="D82">
            <v>2.2999999999999998</v>
          </cell>
          <cell r="G82">
            <v>1</v>
          </cell>
        </row>
        <row r="83">
          <cell r="B83" t="str">
            <v>358-18</v>
          </cell>
          <cell r="C83" t="str">
            <v>답</v>
          </cell>
          <cell r="D83">
            <v>5.4</v>
          </cell>
          <cell r="G83">
            <v>1</v>
          </cell>
        </row>
        <row r="84">
          <cell r="B84" t="str">
            <v>358-19</v>
          </cell>
          <cell r="C84" t="str">
            <v>도</v>
          </cell>
          <cell r="D84">
            <v>86.3</v>
          </cell>
          <cell r="G84">
            <v>1</v>
          </cell>
        </row>
        <row r="85">
          <cell r="B85" t="str">
            <v>360-8</v>
          </cell>
          <cell r="C85" t="str">
            <v>도</v>
          </cell>
          <cell r="D85">
            <v>49.5</v>
          </cell>
          <cell r="G85">
            <v>1</v>
          </cell>
        </row>
        <row r="86">
          <cell r="B86" t="str">
            <v>360-25</v>
          </cell>
          <cell r="C86" t="str">
            <v>구</v>
          </cell>
          <cell r="D86">
            <v>72</v>
          </cell>
          <cell r="G86">
            <v>1</v>
          </cell>
        </row>
        <row r="87">
          <cell r="B87" t="str">
            <v>360-26</v>
          </cell>
          <cell r="C87" t="str">
            <v>구</v>
          </cell>
          <cell r="D87">
            <v>29.5</v>
          </cell>
          <cell r="G87">
            <v>1</v>
          </cell>
        </row>
        <row r="88">
          <cell r="B88" t="str">
            <v>360-27</v>
          </cell>
          <cell r="C88" t="str">
            <v>도</v>
          </cell>
          <cell r="D88">
            <v>67.099999999999994</v>
          </cell>
          <cell r="G88">
            <v>1</v>
          </cell>
        </row>
        <row r="89">
          <cell r="B89" t="str">
            <v>360-27</v>
          </cell>
          <cell r="C89" t="str">
            <v>도</v>
          </cell>
          <cell r="D89">
            <v>12.8</v>
          </cell>
          <cell r="G89">
            <v>2</v>
          </cell>
        </row>
        <row r="90">
          <cell r="B90" t="str">
            <v>360-27</v>
          </cell>
          <cell r="C90" t="str">
            <v>도</v>
          </cell>
          <cell r="D90">
            <v>3.5</v>
          </cell>
          <cell r="G90">
            <v>3</v>
          </cell>
        </row>
        <row r="91">
          <cell r="B91" t="str">
            <v>367</v>
          </cell>
          <cell r="C91" t="str">
            <v>전</v>
          </cell>
          <cell r="D91">
            <v>922.7</v>
          </cell>
          <cell r="G91">
            <v>1</v>
          </cell>
        </row>
        <row r="92">
          <cell r="B92" t="str">
            <v>368</v>
          </cell>
          <cell r="C92" t="str">
            <v>임</v>
          </cell>
          <cell r="D92">
            <v>575.20000000000005</v>
          </cell>
          <cell r="G92">
            <v>1</v>
          </cell>
        </row>
        <row r="93">
          <cell r="B93" t="str">
            <v>368-1</v>
          </cell>
          <cell r="C93" t="str">
            <v>구</v>
          </cell>
          <cell r="D93">
            <v>421.3</v>
          </cell>
          <cell r="G93">
            <v>1</v>
          </cell>
        </row>
        <row r="94">
          <cell r="B94" t="str">
            <v>500-1</v>
          </cell>
          <cell r="C94" t="str">
            <v>도</v>
          </cell>
          <cell r="D94">
            <v>127</v>
          </cell>
          <cell r="G94">
            <v>1</v>
          </cell>
        </row>
        <row r="95">
          <cell r="B95" t="str">
            <v>505-16</v>
          </cell>
          <cell r="C95" t="str">
            <v>임</v>
          </cell>
          <cell r="D95">
            <v>392.8</v>
          </cell>
          <cell r="G95">
            <v>1</v>
          </cell>
        </row>
        <row r="96">
          <cell r="B96" t="str">
            <v>505-17</v>
          </cell>
          <cell r="C96" t="str">
            <v>임</v>
          </cell>
          <cell r="D96">
            <v>604.70000000000005</v>
          </cell>
          <cell r="F96" t="str">
            <v>공</v>
          </cell>
          <cell r="G96">
            <v>1</v>
          </cell>
        </row>
        <row r="97">
          <cell r="B97" t="str">
            <v>505-18</v>
          </cell>
          <cell r="C97" t="str">
            <v>임</v>
          </cell>
          <cell r="D97">
            <v>437.3</v>
          </cell>
          <cell r="G97">
            <v>1</v>
          </cell>
        </row>
        <row r="98">
          <cell r="B98" t="str">
            <v>505-31</v>
          </cell>
          <cell r="C98" t="str">
            <v>임</v>
          </cell>
          <cell r="D98">
            <v>319.8</v>
          </cell>
          <cell r="G98">
            <v>1</v>
          </cell>
        </row>
        <row r="99">
          <cell r="B99" t="str">
            <v>505-32</v>
          </cell>
          <cell r="C99" t="str">
            <v>임</v>
          </cell>
          <cell r="D99">
            <v>1204.5</v>
          </cell>
          <cell r="G99">
            <v>1</v>
          </cell>
        </row>
        <row r="100">
          <cell r="B100" t="str">
            <v>505-33</v>
          </cell>
          <cell r="C100" t="str">
            <v>임</v>
          </cell>
          <cell r="D100">
            <v>1159.5</v>
          </cell>
          <cell r="G100">
            <v>1</v>
          </cell>
        </row>
        <row r="101">
          <cell r="B101" t="str">
            <v>505-36</v>
          </cell>
          <cell r="C101" t="str">
            <v>임</v>
          </cell>
          <cell r="D101">
            <v>315.39999999999998</v>
          </cell>
          <cell r="G101">
            <v>1</v>
          </cell>
        </row>
        <row r="102">
          <cell r="B102" t="str">
            <v>505-49</v>
          </cell>
          <cell r="C102" t="str">
            <v>임</v>
          </cell>
          <cell r="D102">
            <v>630.5</v>
          </cell>
          <cell r="G102">
            <v>1</v>
          </cell>
        </row>
        <row r="103">
          <cell r="B103" t="str">
            <v>505-57</v>
          </cell>
          <cell r="C103" t="str">
            <v>임</v>
          </cell>
          <cell r="D103">
            <v>633</v>
          </cell>
          <cell r="F103" t="str">
            <v>공</v>
          </cell>
          <cell r="G103">
            <v>1</v>
          </cell>
        </row>
        <row r="104">
          <cell r="B104" t="str">
            <v>505-58</v>
          </cell>
          <cell r="C104" t="str">
            <v>임</v>
          </cell>
          <cell r="D104">
            <v>439.9</v>
          </cell>
          <cell r="F104" t="str">
            <v>공</v>
          </cell>
          <cell r="G104">
            <v>1</v>
          </cell>
        </row>
        <row r="105">
          <cell r="B105" t="str">
            <v>512</v>
          </cell>
          <cell r="C105" t="str">
            <v>전</v>
          </cell>
          <cell r="D105">
            <v>34.700000000000003</v>
          </cell>
          <cell r="G105">
            <v>1</v>
          </cell>
        </row>
        <row r="106">
          <cell r="B106" t="str">
            <v>512-1</v>
          </cell>
          <cell r="C106" t="str">
            <v>구</v>
          </cell>
          <cell r="D106">
            <v>92</v>
          </cell>
          <cell r="G106">
            <v>1</v>
          </cell>
        </row>
        <row r="107">
          <cell r="B107" t="str">
            <v>516</v>
          </cell>
          <cell r="C107" t="str">
            <v>전</v>
          </cell>
          <cell r="D107">
            <v>152.1</v>
          </cell>
          <cell r="G107">
            <v>1</v>
          </cell>
        </row>
        <row r="108">
          <cell r="B108" t="str">
            <v>516-1</v>
          </cell>
          <cell r="C108" t="str">
            <v>전</v>
          </cell>
          <cell r="D108">
            <v>928.9</v>
          </cell>
          <cell r="G108">
            <v>1</v>
          </cell>
        </row>
        <row r="109">
          <cell r="B109" t="str">
            <v>516-2</v>
          </cell>
          <cell r="C109" t="str">
            <v>전</v>
          </cell>
          <cell r="D109">
            <v>211.3</v>
          </cell>
          <cell r="G109">
            <v>1</v>
          </cell>
        </row>
        <row r="110">
          <cell r="B110" t="str">
            <v>516-10</v>
          </cell>
          <cell r="C110" t="str">
            <v>전</v>
          </cell>
          <cell r="D110">
            <v>183.7</v>
          </cell>
          <cell r="G110">
            <v>1</v>
          </cell>
        </row>
        <row r="111">
          <cell r="B111" t="str">
            <v>518</v>
          </cell>
          <cell r="C111" t="str">
            <v>전</v>
          </cell>
          <cell r="D111">
            <v>454.8</v>
          </cell>
          <cell r="G111">
            <v>1</v>
          </cell>
        </row>
        <row r="112">
          <cell r="B112" t="str">
            <v>519</v>
          </cell>
          <cell r="C112" t="str">
            <v>답</v>
          </cell>
          <cell r="D112">
            <v>13.7</v>
          </cell>
          <cell r="G112">
            <v>1</v>
          </cell>
        </row>
        <row r="113">
          <cell r="B113" t="str">
            <v>522-1</v>
          </cell>
          <cell r="C113" t="str">
            <v>목</v>
          </cell>
          <cell r="D113">
            <v>1500.6</v>
          </cell>
          <cell r="G113">
            <v>1</v>
          </cell>
        </row>
        <row r="114">
          <cell r="B114" t="str">
            <v>522-2</v>
          </cell>
          <cell r="C114" t="str">
            <v>잡</v>
          </cell>
          <cell r="D114">
            <v>710.7</v>
          </cell>
          <cell r="F114" t="str">
            <v>공</v>
          </cell>
          <cell r="G114">
            <v>1</v>
          </cell>
        </row>
        <row r="115">
          <cell r="B115" t="str">
            <v>522-6</v>
          </cell>
          <cell r="C115" t="str">
            <v>답</v>
          </cell>
          <cell r="D115">
            <v>746.2</v>
          </cell>
          <cell r="G115">
            <v>1</v>
          </cell>
        </row>
        <row r="116">
          <cell r="B116" t="str">
            <v>523</v>
          </cell>
          <cell r="C116" t="str">
            <v>잡</v>
          </cell>
          <cell r="D116">
            <v>477.5</v>
          </cell>
          <cell r="G116">
            <v>1</v>
          </cell>
        </row>
        <row r="117">
          <cell r="B117" t="str">
            <v>523-1</v>
          </cell>
          <cell r="C117" t="str">
            <v>잡</v>
          </cell>
          <cell r="D117">
            <v>596.4</v>
          </cell>
          <cell r="G117">
            <v>1</v>
          </cell>
        </row>
        <row r="118">
          <cell r="B118" t="str">
            <v>642</v>
          </cell>
          <cell r="C118" t="str">
            <v>전</v>
          </cell>
          <cell r="D118">
            <v>42.6</v>
          </cell>
          <cell r="G118">
            <v>1</v>
          </cell>
        </row>
        <row r="119">
          <cell r="B119" t="str">
            <v>643-2</v>
          </cell>
          <cell r="C119" t="str">
            <v>전</v>
          </cell>
          <cell r="D119">
            <v>1170.4000000000001</v>
          </cell>
          <cell r="G119">
            <v>1</v>
          </cell>
        </row>
        <row r="120">
          <cell r="B120" t="str">
            <v>1122-3</v>
          </cell>
          <cell r="C120" t="str">
            <v>천</v>
          </cell>
          <cell r="D120">
            <v>717.9</v>
          </cell>
          <cell r="G120">
            <v>1</v>
          </cell>
        </row>
        <row r="121">
          <cell r="B121" t="str">
            <v>1122-3</v>
          </cell>
          <cell r="C121" t="str">
            <v>천</v>
          </cell>
          <cell r="D121">
            <v>412.3</v>
          </cell>
          <cell r="G121">
            <v>2</v>
          </cell>
        </row>
        <row r="122">
          <cell r="B122" t="str">
            <v>1127-5</v>
          </cell>
          <cell r="C122" t="str">
            <v>구</v>
          </cell>
          <cell r="D122">
            <v>6.7</v>
          </cell>
          <cell r="G122">
            <v>1</v>
          </cell>
        </row>
        <row r="123">
          <cell r="B123" t="str">
            <v>1127-6</v>
          </cell>
          <cell r="C123" t="str">
            <v>구</v>
          </cell>
          <cell r="D123">
            <v>252.8</v>
          </cell>
          <cell r="G123">
            <v>1</v>
          </cell>
        </row>
        <row r="124">
          <cell r="B124" t="str">
            <v>1127-10</v>
          </cell>
          <cell r="C124" t="str">
            <v>구</v>
          </cell>
          <cell r="D124">
            <v>34.4</v>
          </cell>
          <cell r="G124">
            <v>1</v>
          </cell>
        </row>
        <row r="125">
          <cell r="B125" t="str">
            <v>1127-12</v>
          </cell>
          <cell r="C125" t="str">
            <v>구</v>
          </cell>
          <cell r="D125">
            <v>1</v>
          </cell>
          <cell r="G125">
            <v>1</v>
          </cell>
        </row>
        <row r="126">
          <cell r="B126" t="str">
            <v>1127-16</v>
          </cell>
          <cell r="C126" t="str">
            <v>구</v>
          </cell>
          <cell r="D126">
            <v>335</v>
          </cell>
          <cell r="G126">
            <v>1</v>
          </cell>
        </row>
        <row r="127">
          <cell r="B127" t="str">
            <v>1127-17</v>
          </cell>
          <cell r="C127" t="str">
            <v>구</v>
          </cell>
          <cell r="D127">
            <v>41.4</v>
          </cell>
          <cell r="G127">
            <v>1</v>
          </cell>
        </row>
        <row r="128">
          <cell r="B128" t="str">
            <v>1127-17</v>
          </cell>
          <cell r="C128" t="str">
            <v>구</v>
          </cell>
          <cell r="D128">
            <v>2.4</v>
          </cell>
          <cell r="G128">
            <v>2</v>
          </cell>
        </row>
        <row r="129">
          <cell r="B129" t="str">
            <v>산1</v>
          </cell>
          <cell r="C129" t="str">
            <v>임</v>
          </cell>
          <cell r="D129">
            <v>2494</v>
          </cell>
          <cell r="G129">
            <v>1</v>
          </cell>
        </row>
        <row r="130">
          <cell r="B130" t="str">
            <v>산1</v>
          </cell>
          <cell r="C130" t="str">
            <v>임</v>
          </cell>
          <cell r="E130">
            <v>5415.6</v>
          </cell>
          <cell r="G130">
            <v>2</v>
          </cell>
        </row>
        <row r="131">
          <cell r="B131" t="str">
            <v>산1-1</v>
          </cell>
          <cell r="C131" t="str">
            <v>도</v>
          </cell>
          <cell r="D131">
            <v>378.5</v>
          </cell>
          <cell r="G131">
            <v>1</v>
          </cell>
        </row>
        <row r="132">
          <cell r="B132" t="str">
            <v>산338-2</v>
          </cell>
          <cell r="C132" t="str">
            <v>임</v>
          </cell>
          <cell r="E132">
            <v>1530.8</v>
          </cell>
          <cell r="G132">
            <v>1</v>
          </cell>
        </row>
        <row r="133">
          <cell r="B133" t="str">
            <v>산338-3</v>
          </cell>
          <cell r="C133" t="str">
            <v>임</v>
          </cell>
          <cell r="E133">
            <v>1507.6</v>
          </cell>
          <cell r="G133">
            <v>1</v>
          </cell>
        </row>
        <row r="134">
          <cell r="B134" t="str">
            <v>산339-2</v>
          </cell>
          <cell r="C134" t="str">
            <v>임</v>
          </cell>
          <cell r="E134">
            <v>1173.0999999999999</v>
          </cell>
          <cell r="G134">
            <v>1</v>
          </cell>
        </row>
        <row r="135">
          <cell r="B135" t="str">
            <v>산339-3</v>
          </cell>
          <cell r="C135" t="str">
            <v>임</v>
          </cell>
          <cell r="E135">
            <v>411</v>
          </cell>
          <cell r="G135">
            <v>1</v>
          </cell>
        </row>
        <row r="136">
          <cell r="B136" t="str">
            <v>산339-4</v>
          </cell>
          <cell r="C136" t="str">
            <v>임</v>
          </cell>
          <cell r="E136">
            <v>671.2</v>
          </cell>
          <cell r="G136">
            <v>1</v>
          </cell>
        </row>
        <row r="137">
          <cell r="B137" t="str">
            <v>산339-4</v>
          </cell>
          <cell r="C137" t="str">
            <v>임</v>
          </cell>
          <cell r="D137">
            <v>255.1</v>
          </cell>
          <cell r="G137">
            <v>2</v>
          </cell>
        </row>
        <row r="138">
          <cell r="B138" t="str">
            <v>산339-5</v>
          </cell>
          <cell r="C138" t="str">
            <v>임</v>
          </cell>
          <cell r="E138">
            <v>214.6</v>
          </cell>
          <cell r="G138">
            <v>1</v>
          </cell>
        </row>
        <row r="139">
          <cell r="B139" t="str">
            <v>산339-5</v>
          </cell>
          <cell r="C139" t="str">
            <v>임</v>
          </cell>
          <cell r="D139">
            <v>1379.5</v>
          </cell>
          <cell r="G139">
            <v>2</v>
          </cell>
        </row>
        <row r="140">
          <cell r="B140" t="str">
            <v>산339-6</v>
          </cell>
          <cell r="C140" t="str">
            <v>임</v>
          </cell>
          <cell r="D140">
            <v>2089.8000000000002</v>
          </cell>
          <cell r="G140">
            <v>1</v>
          </cell>
        </row>
        <row r="141">
          <cell r="B141" t="str">
            <v>산339-6</v>
          </cell>
          <cell r="C141" t="str">
            <v>임</v>
          </cell>
          <cell r="D141">
            <v>189.4</v>
          </cell>
          <cell r="G141">
            <v>2</v>
          </cell>
        </row>
        <row r="142">
          <cell r="B142" t="str">
            <v>산340-5</v>
          </cell>
          <cell r="C142" t="str">
            <v>임</v>
          </cell>
          <cell r="E142">
            <v>2.7</v>
          </cell>
          <cell r="G142">
            <v>1</v>
          </cell>
        </row>
        <row r="143">
          <cell r="B143" t="str">
            <v>산340-7</v>
          </cell>
          <cell r="C143" t="str">
            <v>임</v>
          </cell>
          <cell r="E143">
            <v>103.8</v>
          </cell>
          <cell r="G143">
            <v>1</v>
          </cell>
        </row>
        <row r="144">
          <cell r="B144" t="str">
            <v>산340-8</v>
          </cell>
          <cell r="C144" t="str">
            <v>임</v>
          </cell>
          <cell r="E144">
            <v>66.599999999999994</v>
          </cell>
          <cell r="G144">
            <v>1</v>
          </cell>
        </row>
        <row r="145">
          <cell r="B145" t="str">
            <v>산340-9</v>
          </cell>
          <cell r="C145" t="str">
            <v>임</v>
          </cell>
          <cell r="E145">
            <v>63.2</v>
          </cell>
          <cell r="G145">
            <v>1</v>
          </cell>
        </row>
        <row r="146">
          <cell r="B146" t="str">
            <v>산340-10</v>
          </cell>
          <cell r="C146" t="str">
            <v>임</v>
          </cell>
          <cell r="E146">
            <v>0.9</v>
          </cell>
          <cell r="G146">
            <v>1</v>
          </cell>
        </row>
        <row r="147">
          <cell r="B147" t="str">
            <v>산340-11</v>
          </cell>
          <cell r="C147" t="str">
            <v>임</v>
          </cell>
          <cell r="E147">
            <v>13</v>
          </cell>
          <cell r="G147">
            <v>1</v>
          </cell>
        </row>
        <row r="148">
          <cell r="B148" t="str">
            <v>산340-29</v>
          </cell>
          <cell r="C148" t="str">
            <v>임</v>
          </cell>
          <cell r="E148">
            <v>247.4</v>
          </cell>
          <cell r="G148">
            <v>1</v>
          </cell>
        </row>
        <row r="149">
          <cell r="B149" t="str">
            <v>산374-1</v>
          </cell>
          <cell r="C149" t="str">
            <v>임</v>
          </cell>
          <cell r="D149">
            <v>2772.7</v>
          </cell>
          <cell r="G149">
            <v>1</v>
          </cell>
        </row>
        <row r="150">
          <cell r="B150" t="str">
            <v>산375</v>
          </cell>
          <cell r="C150" t="str">
            <v>임</v>
          </cell>
          <cell r="D150">
            <v>7249.5</v>
          </cell>
          <cell r="G150">
            <v>1</v>
          </cell>
        </row>
        <row r="151">
          <cell r="B151" t="str">
            <v>산391-101</v>
          </cell>
          <cell r="C151" t="str">
            <v>구</v>
          </cell>
          <cell r="D151">
            <v>116.4</v>
          </cell>
          <cell r="G151">
            <v>1</v>
          </cell>
        </row>
        <row r="152">
          <cell r="B152" t="str">
            <v>산394</v>
          </cell>
          <cell r="C152" t="str">
            <v>임</v>
          </cell>
          <cell r="D152">
            <v>896.6</v>
          </cell>
          <cell r="G152">
            <v>1</v>
          </cell>
        </row>
        <row r="153">
          <cell r="B153" t="str">
            <v>산394</v>
          </cell>
          <cell r="C153" t="str">
            <v>임</v>
          </cell>
          <cell r="D153">
            <v>673.2</v>
          </cell>
          <cell r="G153">
            <v>2</v>
          </cell>
        </row>
        <row r="154">
          <cell r="B154" t="str">
            <v>산394</v>
          </cell>
          <cell r="C154" t="str">
            <v>임</v>
          </cell>
          <cell r="D154">
            <v>3138.8</v>
          </cell>
          <cell r="G154">
            <v>3</v>
          </cell>
        </row>
        <row r="155">
          <cell r="B155" t="str">
            <v>산394-1</v>
          </cell>
          <cell r="C155" t="str">
            <v>도</v>
          </cell>
          <cell r="D155">
            <v>14.1</v>
          </cell>
          <cell r="G155">
            <v>1</v>
          </cell>
        </row>
        <row r="156">
          <cell r="B156" t="str">
            <v>산397</v>
          </cell>
          <cell r="C156" t="str">
            <v>임</v>
          </cell>
          <cell r="D156">
            <v>291.3</v>
          </cell>
          <cell r="G156">
            <v>1</v>
          </cell>
        </row>
        <row r="157">
          <cell r="B157" t="str">
            <v>산400</v>
          </cell>
          <cell r="C157" t="str">
            <v>임</v>
          </cell>
          <cell r="D157">
            <v>1.1000000000000001</v>
          </cell>
          <cell r="G157">
            <v>1</v>
          </cell>
        </row>
        <row r="158">
          <cell r="B158" t="str">
            <v>산401</v>
          </cell>
          <cell r="C158" t="str">
            <v>임</v>
          </cell>
          <cell r="D158">
            <v>1803.6</v>
          </cell>
          <cell r="G158">
            <v>1</v>
          </cell>
        </row>
        <row r="159">
          <cell r="B159" t="str">
            <v>산401</v>
          </cell>
          <cell r="C159" t="str">
            <v>임</v>
          </cell>
          <cell r="D159">
            <v>10.3</v>
          </cell>
          <cell r="G159">
            <v>2</v>
          </cell>
        </row>
        <row r="160">
          <cell r="B160" t="str">
            <v>산401</v>
          </cell>
          <cell r="C160" t="str">
            <v>임</v>
          </cell>
          <cell r="D160">
            <v>3096.7</v>
          </cell>
          <cell r="G160">
            <v>3</v>
          </cell>
        </row>
        <row r="161">
          <cell r="B161" t="str">
            <v>산401-1</v>
          </cell>
          <cell r="C161" t="str">
            <v>도</v>
          </cell>
          <cell r="D161">
            <v>8.9</v>
          </cell>
          <cell r="G161">
            <v>1</v>
          </cell>
        </row>
        <row r="162">
          <cell r="B162" t="str">
            <v>산401-1</v>
          </cell>
          <cell r="C162" t="str">
            <v>도</v>
          </cell>
          <cell r="D162">
            <v>1078.5999999999999</v>
          </cell>
          <cell r="G162">
            <v>2</v>
          </cell>
        </row>
        <row r="163">
          <cell r="B163" t="str">
            <v>산403</v>
          </cell>
          <cell r="C163" t="str">
            <v>임</v>
          </cell>
          <cell r="E163">
            <v>1997.1</v>
          </cell>
          <cell r="G163">
            <v>1</v>
          </cell>
        </row>
        <row r="164">
          <cell r="B164" t="str">
            <v>산403-2</v>
          </cell>
          <cell r="C164" t="str">
            <v>도</v>
          </cell>
          <cell r="D164">
            <v>21</v>
          </cell>
          <cell r="G164">
            <v>1</v>
          </cell>
        </row>
        <row r="165">
          <cell r="B165" t="str">
            <v>산403-5</v>
          </cell>
          <cell r="C165" t="str">
            <v>임</v>
          </cell>
          <cell r="D165">
            <v>233</v>
          </cell>
          <cell r="G165">
            <v>1</v>
          </cell>
        </row>
        <row r="166">
          <cell r="B166" t="str">
            <v>산403-5</v>
          </cell>
          <cell r="C166" t="str">
            <v>임</v>
          </cell>
          <cell r="E166">
            <v>2040.8</v>
          </cell>
          <cell r="G166">
            <v>2</v>
          </cell>
        </row>
        <row r="167">
          <cell r="B167" t="str">
            <v>산403-11</v>
          </cell>
          <cell r="C167" t="str">
            <v>임</v>
          </cell>
          <cell r="E167">
            <v>1813.6</v>
          </cell>
          <cell r="G167">
            <v>1</v>
          </cell>
        </row>
        <row r="168">
          <cell r="B168" t="str">
            <v>산403-12</v>
          </cell>
          <cell r="C168" t="str">
            <v>임</v>
          </cell>
          <cell r="D168">
            <v>12634.6</v>
          </cell>
          <cell r="G168">
            <v>1</v>
          </cell>
        </row>
        <row r="169">
          <cell r="B169" t="str">
            <v>산404</v>
          </cell>
          <cell r="C169" t="str">
            <v>임</v>
          </cell>
          <cell r="E169">
            <v>1815.2</v>
          </cell>
          <cell r="G169">
            <v>1</v>
          </cell>
        </row>
        <row r="170">
          <cell r="B170" t="str">
            <v>산404</v>
          </cell>
          <cell r="C170" t="str">
            <v>임</v>
          </cell>
          <cell r="D170">
            <v>5088.8</v>
          </cell>
          <cell r="G170">
            <v>2</v>
          </cell>
        </row>
        <row r="171">
          <cell r="B171" t="str">
            <v>0-1</v>
          </cell>
          <cell r="C171" t="str">
            <v>천</v>
          </cell>
          <cell r="D171">
            <v>324.60000000000002</v>
          </cell>
          <cell r="G171">
            <v>1</v>
          </cell>
        </row>
        <row r="172">
          <cell r="B172" t="str">
            <v>0-1</v>
          </cell>
          <cell r="C172" t="str">
            <v>천</v>
          </cell>
          <cell r="D172">
            <v>1334.2</v>
          </cell>
          <cell r="G172">
            <v>2</v>
          </cell>
        </row>
        <row r="173">
          <cell r="B173" t="str">
            <v>0-1</v>
          </cell>
          <cell r="C173" t="str">
            <v>천</v>
          </cell>
          <cell r="D173">
            <v>1265.7</v>
          </cell>
          <cell r="G173">
            <v>3</v>
          </cell>
        </row>
        <row r="174">
          <cell r="B174" t="str">
            <v>0-1</v>
          </cell>
          <cell r="C174" t="str">
            <v>천</v>
          </cell>
          <cell r="D174">
            <v>313</v>
          </cell>
          <cell r="G174">
            <v>4</v>
          </cell>
        </row>
        <row r="175">
          <cell r="B175" t="str">
            <v>0-13</v>
          </cell>
          <cell r="C175" t="str">
            <v>가</v>
          </cell>
          <cell r="D175">
            <v>42.5</v>
          </cell>
          <cell r="G175">
            <v>1</v>
          </cell>
        </row>
        <row r="176">
          <cell r="B176" t="str">
            <v>0-14</v>
          </cell>
          <cell r="C176" t="str">
            <v>가</v>
          </cell>
          <cell r="D176">
            <v>59.4</v>
          </cell>
          <cell r="G176">
            <v>1</v>
          </cell>
        </row>
        <row r="177">
          <cell r="B177" t="str">
            <v>0-15</v>
          </cell>
          <cell r="C177" t="str">
            <v>가</v>
          </cell>
          <cell r="D177">
            <v>262.39999999999998</v>
          </cell>
          <cell r="G177">
            <v>1</v>
          </cell>
        </row>
        <row r="178">
          <cell r="D178">
            <v>97663.000000000029</v>
          </cell>
          <cell r="E178">
            <v>19088.2</v>
          </cell>
        </row>
      </sheetData>
      <sheetData sheetId="1">
        <row r="2">
          <cell r="B2" t="str">
            <v>3</v>
          </cell>
          <cell r="C2" t="str">
            <v>전</v>
          </cell>
          <cell r="D2">
            <v>272.60000000000002</v>
          </cell>
          <cell r="F2">
            <v>1</v>
          </cell>
        </row>
        <row r="3">
          <cell r="B3" t="str">
            <v>4</v>
          </cell>
          <cell r="C3" t="str">
            <v>대</v>
          </cell>
          <cell r="D3">
            <v>41.8</v>
          </cell>
          <cell r="F3">
            <v>1</v>
          </cell>
        </row>
        <row r="4">
          <cell r="B4" t="str">
            <v>4-2</v>
          </cell>
          <cell r="C4" t="str">
            <v>전</v>
          </cell>
          <cell r="D4">
            <v>1596.9</v>
          </cell>
          <cell r="F4">
            <v>1</v>
          </cell>
        </row>
        <row r="5">
          <cell r="B5" t="str">
            <v>6-1</v>
          </cell>
          <cell r="C5" t="str">
            <v>도</v>
          </cell>
          <cell r="D5">
            <v>208.5</v>
          </cell>
          <cell r="F5">
            <v>1</v>
          </cell>
        </row>
        <row r="6">
          <cell r="B6" t="str">
            <v>6-1</v>
          </cell>
          <cell r="C6" t="str">
            <v>도</v>
          </cell>
          <cell r="D6">
            <v>9.1999999999999993</v>
          </cell>
          <cell r="F6">
            <v>2</v>
          </cell>
        </row>
        <row r="7">
          <cell r="B7" t="str">
            <v>6-1</v>
          </cell>
          <cell r="C7" t="str">
            <v>도</v>
          </cell>
          <cell r="D7">
            <v>5.0999999999999996</v>
          </cell>
          <cell r="F7">
            <v>3</v>
          </cell>
        </row>
        <row r="8">
          <cell r="B8" t="str">
            <v>6-2</v>
          </cell>
          <cell r="C8" t="str">
            <v>전</v>
          </cell>
          <cell r="D8">
            <v>21.9</v>
          </cell>
          <cell r="F8">
            <v>1</v>
          </cell>
        </row>
        <row r="9">
          <cell r="B9" t="str">
            <v>7</v>
          </cell>
          <cell r="C9" t="str">
            <v>전</v>
          </cell>
          <cell r="D9">
            <v>518.4</v>
          </cell>
          <cell r="F9">
            <v>1</v>
          </cell>
        </row>
        <row r="10">
          <cell r="B10" t="str">
            <v>292</v>
          </cell>
          <cell r="C10" t="str">
            <v>전</v>
          </cell>
          <cell r="D10">
            <v>1971.5</v>
          </cell>
          <cell r="F10">
            <v>1</v>
          </cell>
        </row>
        <row r="11">
          <cell r="B11" t="str">
            <v>292-1</v>
          </cell>
          <cell r="C11" t="str">
            <v>도</v>
          </cell>
          <cell r="D11">
            <v>10.199999999999999</v>
          </cell>
          <cell r="F11">
            <v>1</v>
          </cell>
        </row>
        <row r="12">
          <cell r="B12" t="str">
            <v>292-2</v>
          </cell>
          <cell r="C12" t="str">
            <v>도</v>
          </cell>
          <cell r="D12">
            <v>151.6</v>
          </cell>
          <cell r="F12">
            <v>1</v>
          </cell>
        </row>
        <row r="13">
          <cell r="B13" t="str">
            <v>295-1</v>
          </cell>
          <cell r="C13" t="str">
            <v>임</v>
          </cell>
          <cell r="D13">
            <v>14.9</v>
          </cell>
          <cell r="F13">
            <v>1</v>
          </cell>
        </row>
        <row r="14">
          <cell r="B14" t="str">
            <v>295-69</v>
          </cell>
          <cell r="C14" t="str">
            <v>임</v>
          </cell>
          <cell r="D14">
            <v>11.8</v>
          </cell>
          <cell r="F14">
            <v>1</v>
          </cell>
        </row>
        <row r="15">
          <cell r="B15" t="str">
            <v>295-70</v>
          </cell>
          <cell r="C15" t="str">
            <v>임</v>
          </cell>
          <cell r="D15">
            <v>4.4000000000000004</v>
          </cell>
          <cell r="F15">
            <v>1</v>
          </cell>
        </row>
        <row r="16">
          <cell r="B16" t="str">
            <v>299-78</v>
          </cell>
          <cell r="C16" t="str">
            <v>임</v>
          </cell>
          <cell r="D16">
            <v>2.8</v>
          </cell>
          <cell r="F16">
            <v>1</v>
          </cell>
        </row>
        <row r="17">
          <cell r="B17" t="str">
            <v>299-78</v>
          </cell>
          <cell r="C17" t="str">
            <v>임</v>
          </cell>
          <cell r="D17">
            <v>1.7</v>
          </cell>
          <cell r="F17">
            <v>2</v>
          </cell>
        </row>
        <row r="18">
          <cell r="B18" t="str">
            <v>358-1</v>
          </cell>
          <cell r="C18" t="str">
            <v>전</v>
          </cell>
          <cell r="D18">
            <v>1026.5</v>
          </cell>
          <cell r="F18">
            <v>1</v>
          </cell>
        </row>
        <row r="19">
          <cell r="B19" t="str">
            <v>358-2</v>
          </cell>
          <cell r="C19" t="str">
            <v>전</v>
          </cell>
          <cell r="D19">
            <v>411.2</v>
          </cell>
          <cell r="F19">
            <v>1</v>
          </cell>
        </row>
        <row r="20">
          <cell r="B20" t="str">
            <v>358-3</v>
          </cell>
          <cell r="C20" t="str">
            <v>도</v>
          </cell>
          <cell r="D20">
            <v>579.29999999999995</v>
          </cell>
          <cell r="F20">
            <v>1</v>
          </cell>
        </row>
        <row r="21">
          <cell r="B21" t="str">
            <v>358-4</v>
          </cell>
          <cell r="C21" t="str">
            <v>전</v>
          </cell>
          <cell r="D21">
            <v>11.4</v>
          </cell>
          <cell r="F21">
            <v>1</v>
          </cell>
        </row>
        <row r="22">
          <cell r="B22" t="str">
            <v>358-5</v>
          </cell>
          <cell r="C22" t="str">
            <v>전</v>
          </cell>
          <cell r="D22">
            <v>320.7</v>
          </cell>
          <cell r="F22">
            <v>1</v>
          </cell>
        </row>
        <row r="23">
          <cell r="B23" t="str">
            <v>358-6</v>
          </cell>
          <cell r="C23" t="str">
            <v>답</v>
          </cell>
          <cell r="D23">
            <v>680.2</v>
          </cell>
          <cell r="F23">
            <v>1</v>
          </cell>
        </row>
        <row r="24">
          <cell r="B24" t="str">
            <v>358-7</v>
          </cell>
          <cell r="C24" t="str">
            <v>전</v>
          </cell>
          <cell r="D24">
            <v>875.8</v>
          </cell>
          <cell r="F24">
            <v>1</v>
          </cell>
        </row>
        <row r="25">
          <cell r="B25" t="str">
            <v>358-8</v>
          </cell>
          <cell r="C25" t="str">
            <v>도</v>
          </cell>
          <cell r="D25">
            <v>31.9</v>
          </cell>
          <cell r="F25">
            <v>1</v>
          </cell>
        </row>
        <row r="26">
          <cell r="B26" t="str">
            <v>358-9</v>
          </cell>
          <cell r="C26" t="str">
            <v>전</v>
          </cell>
          <cell r="D26">
            <v>36.799999999999997</v>
          </cell>
          <cell r="F26">
            <v>1</v>
          </cell>
        </row>
        <row r="27">
          <cell r="B27" t="str">
            <v>358-10</v>
          </cell>
          <cell r="C27" t="str">
            <v>전</v>
          </cell>
          <cell r="D27">
            <v>586.4</v>
          </cell>
          <cell r="F27">
            <v>1</v>
          </cell>
        </row>
        <row r="28">
          <cell r="B28" t="str">
            <v>358-11</v>
          </cell>
          <cell r="C28" t="str">
            <v>전</v>
          </cell>
          <cell r="D28">
            <v>1.8</v>
          </cell>
          <cell r="F28">
            <v>1</v>
          </cell>
        </row>
        <row r="29">
          <cell r="B29" t="str">
            <v>358-12</v>
          </cell>
          <cell r="C29" t="str">
            <v>답</v>
          </cell>
          <cell r="D29">
            <v>195.9</v>
          </cell>
          <cell r="F29">
            <v>1</v>
          </cell>
        </row>
        <row r="30">
          <cell r="B30" t="str">
            <v>358-14</v>
          </cell>
          <cell r="C30" t="str">
            <v>도</v>
          </cell>
          <cell r="D30">
            <v>43.8</v>
          </cell>
          <cell r="F30">
            <v>1</v>
          </cell>
        </row>
        <row r="31">
          <cell r="B31" t="str">
            <v>358-14</v>
          </cell>
          <cell r="C31" t="str">
            <v>도</v>
          </cell>
          <cell r="D31">
            <v>47.5</v>
          </cell>
          <cell r="F31">
            <v>2</v>
          </cell>
        </row>
        <row r="32">
          <cell r="B32" t="str">
            <v>358-18</v>
          </cell>
          <cell r="C32" t="str">
            <v>답</v>
          </cell>
          <cell r="D32">
            <v>104.4</v>
          </cell>
          <cell r="F32">
            <v>1</v>
          </cell>
        </row>
        <row r="33">
          <cell r="B33" t="str">
            <v>360-7</v>
          </cell>
          <cell r="C33" t="str">
            <v>도</v>
          </cell>
          <cell r="D33">
            <v>76.099999999999994</v>
          </cell>
          <cell r="F33">
            <v>1</v>
          </cell>
        </row>
        <row r="34">
          <cell r="B34" t="str">
            <v>360-8</v>
          </cell>
          <cell r="C34" t="str">
            <v>도</v>
          </cell>
          <cell r="D34">
            <v>51.5</v>
          </cell>
          <cell r="F34">
            <v>1</v>
          </cell>
        </row>
        <row r="35">
          <cell r="B35" t="str">
            <v>360-24</v>
          </cell>
          <cell r="C35" t="str">
            <v>도</v>
          </cell>
          <cell r="D35">
            <v>66.900000000000006</v>
          </cell>
          <cell r="F35">
            <v>1</v>
          </cell>
        </row>
        <row r="36">
          <cell r="B36" t="str">
            <v>360-25</v>
          </cell>
          <cell r="C36" t="str">
            <v>구</v>
          </cell>
          <cell r="D36">
            <v>97.7</v>
          </cell>
          <cell r="F36">
            <v>1</v>
          </cell>
        </row>
        <row r="37">
          <cell r="B37" t="str">
            <v>360-26</v>
          </cell>
          <cell r="C37" t="str">
            <v>구</v>
          </cell>
          <cell r="D37">
            <v>31.8</v>
          </cell>
          <cell r="F37">
            <v>1</v>
          </cell>
        </row>
        <row r="38">
          <cell r="B38" t="str">
            <v>360-27</v>
          </cell>
          <cell r="C38" t="str">
            <v>도</v>
          </cell>
          <cell r="D38">
            <v>28.8</v>
          </cell>
          <cell r="F38">
            <v>1</v>
          </cell>
        </row>
        <row r="39">
          <cell r="B39" t="str">
            <v>360-27</v>
          </cell>
          <cell r="C39" t="str">
            <v>도</v>
          </cell>
          <cell r="D39">
            <v>13.7</v>
          </cell>
          <cell r="F39">
            <v>2</v>
          </cell>
        </row>
        <row r="40">
          <cell r="B40" t="str">
            <v>367</v>
          </cell>
          <cell r="C40" t="str">
            <v>전</v>
          </cell>
          <cell r="D40">
            <v>177.7</v>
          </cell>
          <cell r="F40">
            <v>1</v>
          </cell>
        </row>
        <row r="41">
          <cell r="B41" t="str">
            <v>367</v>
          </cell>
          <cell r="C41" t="str">
            <v>전</v>
          </cell>
          <cell r="D41">
            <v>245.7</v>
          </cell>
          <cell r="F41">
            <v>2</v>
          </cell>
        </row>
        <row r="42">
          <cell r="B42" t="str">
            <v>367</v>
          </cell>
          <cell r="C42" t="str">
            <v>전</v>
          </cell>
          <cell r="D42">
            <v>166.4</v>
          </cell>
          <cell r="F42">
            <v>3</v>
          </cell>
        </row>
        <row r="43">
          <cell r="B43" t="str">
            <v>367-1</v>
          </cell>
          <cell r="C43" t="str">
            <v>전</v>
          </cell>
          <cell r="D43">
            <v>337.3</v>
          </cell>
          <cell r="F43">
            <v>1</v>
          </cell>
        </row>
        <row r="44">
          <cell r="B44" t="str">
            <v>368</v>
          </cell>
          <cell r="C44" t="str">
            <v>임</v>
          </cell>
          <cell r="D44">
            <v>143.4</v>
          </cell>
          <cell r="F44">
            <v>1</v>
          </cell>
        </row>
        <row r="45">
          <cell r="B45" t="str">
            <v>368-1</v>
          </cell>
          <cell r="C45" t="str">
            <v>구</v>
          </cell>
          <cell r="D45">
            <v>113.3</v>
          </cell>
          <cell r="F45">
            <v>1</v>
          </cell>
        </row>
        <row r="46">
          <cell r="B46" t="str">
            <v>500-1</v>
          </cell>
          <cell r="C46" t="str">
            <v>도</v>
          </cell>
          <cell r="D46">
            <v>143.1</v>
          </cell>
          <cell r="F46">
            <v>1</v>
          </cell>
        </row>
        <row r="47">
          <cell r="B47" t="str">
            <v>512</v>
          </cell>
          <cell r="C47" t="str">
            <v>전</v>
          </cell>
          <cell r="D47">
            <v>142.80000000000001</v>
          </cell>
          <cell r="F47">
            <v>1</v>
          </cell>
        </row>
        <row r="48">
          <cell r="B48" t="str">
            <v>512-1</v>
          </cell>
          <cell r="C48" t="str">
            <v>구</v>
          </cell>
          <cell r="D48">
            <v>35.700000000000003</v>
          </cell>
          <cell r="F48">
            <v>1</v>
          </cell>
        </row>
        <row r="49">
          <cell r="B49" t="str">
            <v>516</v>
          </cell>
          <cell r="C49" t="str">
            <v>전</v>
          </cell>
          <cell r="D49">
            <v>40.4</v>
          </cell>
          <cell r="F49">
            <v>1</v>
          </cell>
        </row>
        <row r="50">
          <cell r="B50" t="str">
            <v>516-1</v>
          </cell>
          <cell r="C50" t="str">
            <v>전</v>
          </cell>
          <cell r="D50">
            <v>19.8</v>
          </cell>
          <cell r="F50">
            <v>1</v>
          </cell>
        </row>
        <row r="51">
          <cell r="B51" t="str">
            <v>516-10</v>
          </cell>
          <cell r="C51" t="str">
            <v>전</v>
          </cell>
          <cell r="D51">
            <v>9.9</v>
          </cell>
          <cell r="F51">
            <v>1</v>
          </cell>
        </row>
        <row r="52">
          <cell r="B52" t="str">
            <v>520</v>
          </cell>
          <cell r="C52" t="str">
            <v>전</v>
          </cell>
          <cell r="D52">
            <v>262.89999999999998</v>
          </cell>
          <cell r="F52">
            <v>1</v>
          </cell>
        </row>
        <row r="53">
          <cell r="B53" t="str">
            <v>642</v>
          </cell>
          <cell r="C53" t="str">
            <v>전</v>
          </cell>
          <cell r="D53">
            <v>196</v>
          </cell>
          <cell r="F53">
            <v>1</v>
          </cell>
        </row>
        <row r="54">
          <cell r="B54" t="str">
            <v>643-2</v>
          </cell>
          <cell r="C54" t="str">
            <v>전</v>
          </cell>
          <cell r="D54">
            <v>832.8</v>
          </cell>
          <cell r="F54">
            <v>1</v>
          </cell>
        </row>
        <row r="55">
          <cell r="B55" t="str">
            <v>1122-3</v>
          </cell>
          <cell r="C55" t="str">
            <v>천</v>
          </cell>
          <cell r="D55">
            <v>52.6</v>
          </cell>
          <cell r="F55">
            <v>1</v>
          </cell>
        </row>
        <row r="56">
          <cell r="B56" t="str">
            <v>1122-3</v>
          </cell>
          <cell r="C56" t="str">
            <v>천</v>
          </cell>
          <cell r="D56">
            <v>12.5</v>
          </cell>
          <cell r="F56">
            <v>2</v>
          </cell>
        </row>
        <row r="57">
          <cell r="B57" t="str">
            <v>1127-15</v>
          </cell>
          <cell r="C57" t="str">
            <v>구</v>
          </cell>
          <cell r="D57">
            <v>8</v>
          </cell>
          <cell r="F57">
            <v>1</v>
          </cell>
        </row>
        <row r="58">
          <cell r="B58" t="str">
            <v>1127-17</v>
          </cell>
          <cell r="C58" t="str">
            <v>구</v>
          </cell>
          <cell r="D58">
            <v>3.8</v>
          </cell>
          <cell r="F58">
            <v>1</v>
          </cell>
        </row>
        <row r="59">
          <cell r="B59" t="str">
            <v>1127-17</v>
          </cell>
          <cell r="C59" t="str">
            <v>구</v>
          </cell>
          <cell r="D59">
            <v>115.5</v>
          </cell>
          <cell r="F59">
            <v>2</v>
          </cell>
        </row>
        <row r="60">
          <cell r="B60" t="str">
            <v>1127-18</v>
          </cell>
          <cell r="C60" t="str">
            <v>구</v>
          </cell>
          <cell r="D60">
            <v>1.6</v>
          </cell>
          <cell r="F60">
            <v>1</v>
          </cell>
        </row>
        <row r="61">
          <cell r="B61" t="str">
            <v>산1</v>
          </cell>
          <cell r="C61" t="str">
            <v>임</v>
          </cell>
          <cell r="D61">
            <v>688.1</v>
          </cell>
          <cell r="F61">
            <v>1</v>
          </cell>
        </row>
        <row r="62">
          <cell r="B62" t="str">
            <v>산1</v>
          </cell>
          <cell r="C62" t="str">
            <v>임</v>
          </cell>
          <cell r="D62">
            <v>419</v>
          </cell>
          <cell r="F62">
            <v>2</v>
          </cell>
        </row>
        <row r="63">
          <cell r="B63" t="str">
            <v>산1</v>
          </cell>
          <cell r="C63" t="str">
            <v>임</v>
          </cell>
          <cell r="D63">
            <v>1263.0999999999999</v>
          </cell>
          <cell r="F63">
            <v>3</v>
          </cell>
        </row>
        <row r="64">
          <cell r="B64" t="str">
            <v>산1-1</v>
          </cell>
          <cell r="C64" t="str">
            <v>도</v>
          </cell>
          <cell r="D64">
            <v>163.80000000000001</v>
          </cell>
          <cell r="F64">
            <v>1</v>
          </cell>
        </row>
        <row r="65">
          <cell r="B65" t="str">
            <v>산1-1</v>
          </cell>
          <cell r="C65" t="str">
            <v>도</v>
          </cell>
          <cell r="D65">
            <v>162.80000000000001</v>
          </cell>
          <cell r="F65">
            <v>2</v>
          </cell>
        </row>
        <row r="66">
          <cell r="B66" t="str">
            <v>산1-1</v>
          </cell>
          <cell r="C66" t="str">
            <v>도</v>
          </cell>
          <cell r="D66">
            <v>41.1</v>
          </cell>
          <cell r="F66">
            <v>3</v>
          </cell>
        </row>
        <row r="67">
          <cell r="B67" t="str">
            <v>산375</v>
          </cell>
          <cell r="C67" t="str">
            <v>임</v>
          </cell>
          <cell r="D67">
            <v>23.1</v>
          </cell>
          <cell r="F67">
            <v>1</v>
          </cell>
        </row>
        <row r="68">
          <cell r="B68" t="str">
            <v>산403</v>
          </cell>
          <cell r="C68" t="str">
            <v>임</v>
          </cell>
          <cell r="D68">
            <v>310.39999999999998</v>
          </cell>
          <cell r="F68">
            <v>1</v>
          </cell>
        </row>
        <row r="69">
          <cell r="B69" t="str">
            <v>산404</v>
          </cell>
          <cell r="C69" t="str">
            <v>임</v>
          </cell>
          <cell r="D69">
            <v>2270.3000000000002</v>
          </cell>
          <cell r="F69">
            <v>1</v>
          </cell>
        </row>
        <row r="70">
          <cell r="B70" t="str">
            <v>산404</v>
          </cell>
          <cell r="C70" t="str">
            <v>임</v>
          </cell>
          <cell r="D70">
            <v>51.1</v>
          </cell>
          <cell r="F70">
            <v>2</v>
          </cell>
        </row>
        <row r="71">
          <cell r="B71" t="str">
            <v>산404</v>
          </cell>
          <cell r="C71" t="str">
            <v>임</v>
          </cell>
          <cell r="D71">
            <v>87.6</v>
          </cell>
          <cell r="F71">
            <v>3</v>
          </cell>
        </row>
        <row r="72">
          <cell r="B72" t="str">
            <v>0-1</v>
          </cell>
          <cell r="C72" t="str">
            <v>천</v>
          </cell>
          <cell r="D72">
            <v>61.6</v>
          </cell>
          <cell r="F72">
            <v>1</v>
          </cell>
        </row>
        <row r="73">
          <cell r="B73" t="str">
            <v>0-1</v>
          </cell>
          <cell r="C73" t="str">
            <v>천</v>
          </cell>
          <cell r="D73">
            <v>303.5</v>
          </cell>
          <cell r="F73">
            <v>2</v>
          </cell>
        </row>
        <row r="74">
          <cell r="B74" t="str">
            <v>0-1</v>
          </cell>
          <cell r="C74" t="str">
            <v>천</v>
          </cell>
          <cell r="D74">
            <v>680.9</v>
          </cell>
          <cell r="F74">
            <v>3</v>
          </cell>
        </row>
        <row r="75">
          <cell r="B75" t="str">
            <v>0-1</v>
          </cell>
          <cell r="C75" t="str">
            <v>천</v>
          </cell>
          <cell r="D75">
            <v>239.1</v>
          </cell>
          <cell r="F75">
            <v>4</v>
          </cell>
        </row>
        <row r="76">
          <cell r="B76" t="str">
            <v>0-1</v>
          </cell>
          <cell r="C76" t="str">
            <v>천</v>
          </cell>
          <cell r="D76">
            <v>787.3</v>
          </cell>
          <cell r="F76">
            <v>5</v>
          </cell>
        </row>
        <row r="77">
          <cell r="B77" t="str">
            <v>0-1</v>
          </cell>
          <cell r="C77" t="str">
            <v>천</v>
          </cell>
          <cell r="D77">
            <v>1530.8</v>
          </cell>
          <cell r="F77">
            <v>6</v>
          </cell>
        </row>
        <row r="78">
          <cell r="B78" t="str">
            <v>0-1</v>
          </cell>
          <cell r="C78" t="str">
            <v>천</v>
          </cell>
          <cell r="D78">
            <v>638.6</v>
          </cell>
          <cell r="F78">
            <v>7</v>
          </cell>
        </row>
        <row r="79">
          <cell r="B79" t="str">
            <v>0-1</v>
          </cell>
          <cell r="C79" t="str">
            <v>천</v>
          </cell>
          <cell r="D79">
            <v>450.1</v>
          </cell>
          <cell r="F79">
            <v>8</v>
          </cell>
        </row>
        <row r="80">
          <cell r="B80" t="str">
            <v>0-1</v>
          </cell>
          <cell r="C80" t="str">
            <v>천</v>
          </cell>
          <cell r="D80">
            <v>114.5</v>
          </cell>
          <cell r="F80">
            <v>9</v>
          </cell>
        </row>
        <row r="81">
          <cell r="B81" t="str">
            <v>0-1</v>
          </cell>
          <cell r="C81" t="str">
            <v>천</v>
          </cell>
          <cell r="D81">
            <v>25.7</v>
          </cell>
          <cell r="F81">
            <v>10</v>
          </cell>
        </row>
        <row r="82">
          <cell r="B82" t="str">
            <v>0-1</v>
          </cell>
          <cell r="C82" t="str">
            <v>천</v>
          </cell>
          <cell r="D82">
            <v>199.9</v>
          </cell>
          <cell r="F82">
            <v>11</v>
          </cell>
        </row>
        <row r="83">
          <cell r="B83" t="str">
            <v>0-13</v>
          </cell>
          <cell r="C83" t="str">
            <v>가</v>
          </cell>
          <cell r="D83">
            <v>23.1</v>
          </cell>
          <cell r="F83">
            <v>1</v>
          </cell>
        </row>
        <row r="84">
          <cell r="D84">
            <v>23760.099999999984</v>
          </cell>
        </row>
        <row r="85">
          <cell r="D85">
            <v>23760.383000000002</v>
          </cell>
        </row>
        <row r="86">
          <cell r="D86">
            <v>-0.28300000001763692</v>
          </cell>
        </row>
      </sheetData>
      <sheetData sheetId="2" refreshError="1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토장"/>
      <sheetName val="표지"/>
      <sheetName val="수사용_총괄"/>
      <sheetName val="수_집계"/>
      <sheetName val="수_정거장"/>
      <sheetName val="수_부구"/>
      <sheetName val="수_나곡"/>
      <sheetName val="수_사토장"/>
      <sheetName val="수_검성"/>
      <sheetName val="수_월천"/>
      <sheetName val="사_집계"/>
      <sheetName val="사_부구"/>
      <sheetName val="사_나곡"/>
      <sheetName val="사_검성"/>
      <sheetName val="사_월천"/>
      <sheetName val="전_총괄"/>
      <sheetName val="전_집계"/>
      <sheetName val="전_정거장"/>
      <sheetName val="전_부구"/>
      <sheetName val="전_나곡"/>
      <sheetName val="전_사토장"/>
      <sheetName val="전_월천"/>
      <sheetName val="귀_정거장"/>
      <sheetName val="정거장"/>
      <sheetName val="부구"/>
      <sheetName val="나곡"/>
      <sheetName val="검성"/>
      <sheetName val="월천"/>
    </sheetNames>
    <sheetDataSet>
      <sheetData sheetId="0">
        <row r="1">
          <cell r="F1" t="str">
            <v>경상북도 울진군 울진군 북면 (사토장)</v>
          </cell>
        </row>
        <row r="2">
          <cell r="A2" t="str">
            <v>index01</v>
          </cell>
          <cell r="B2" t="str">
            <v>index02</v>
          </cell>
          <cell r="C2" t="str">
            <v>index03</v>
          </cell>
          <cell r="D2" t="str">
            <v>index04</v>
          </cell>
          <cell r="E2" t="str">
            <v>index05</v>
          </cell>
          <cell r="F2" t="str">
            <v>일련번호</v>
          </cell>
          <cell r="G2" t="str">
            <v>소재지</v>
          </cell>
          <cell r="H2" t="str">
            <v>지번</v>
          </cell>
          <cell r="I2" t="str">
            <v>지목</v>
          </cell>
          <cell r="J2" t="str">
            <v>면적</v>
          </cell>
          <cell r="O2" t="str">
            <v>소유자</v>
          </cell>
          <cell r="Q2" t="str">
            <v>소유권이외의 권리</v>
          </cell>
          <cell r="T2" t="str">
            <v>공지시가</v>
          </cell>
          <cell r="U2" t="str">
            <v>용지비</v>
          </cell>
          <cell r="V2" t="str">
            <v>비고</v>
          </cell>
          <cell r="W2" t="str">
            <v>실 편입면적</v>
          </cell>
        </row>
        <row r="3">
          <cell r="J3" t="str">
            <v>공  부</v>
          </cell>
          <cell r="K3" t="str">
            <v>편입면적</v>
          </cell>
          <cell r="W3" t="str">
            <v>수용</v>
          </cell>
          <cell r="Y3" t="str">
            <v>사용</v>
          </cell>
          <cell r="AA3" t="str">
            <v>무상귀속관련</v>
          </cell>
          <cell r="AE3" t="str">
            <v>수용</v>
          </cell>
          <cell r="AG3" t="str">
            <v>사용</v>
          </cell>
          <cell r="AI3" t="str">
            <v>전필지</v>
          </cell>
          <cell r="AK3" t="str">
            <v>귀속</v>
          </cell>
          <cell r="AM3" t="str">
            <v>이관</v>
          </cell>
        </row>
        <row r="4">
          <cell r="K4" t="str">
            <v>수용</v>
          </cell>
          <cell r="L4" t="str">
            <v>사용</v>
          </cell>
          <cell r="M4" t="str">
            <v>무상귀속관련</v>
          </cell>
          <cell r="O4" t="str">
            <v>주  소</v>
          </cell>
          <cell r="P4" t="str">
            <v>성  명</v>
          </cell>
          <cell r="Q4" t="str">
            <v>종  류</v>
          </cell>
          <cell r="R4" t="str">
            <v>주  소</v>
          </cell>
          <cell r="S4" t="str">
            <v>성   명</v>
          </cell>
          <cell r="U4" t="str">
            <v>(공지시가*1.766배)</v>
          </cell>
          <cell r="AA4" t="str">
            <v>대체귀속</v>
          </cell>
          <cell r="AC4" t="str">
            <v>대체이관</v>
          </cell>
        </row>
        <row r="5">
          <cell r="M5" t="str">
            <v>대체귀속</v>
          </cell>
          <cell r="N5" t="str">
            <v>대체이관</v>
          </cell>
          <cell r="W5" t="str">
            <v>실편입</v>
          </cell>
          <cell r="X5" t="str">
            <v>공부</v>
          </cell>
          <cell r="Y5" t="str">
            <v>실편입</v>
          </cell>
          <cell r="Z5" t="str">
            <v>공부</v>
          </cell>
          <cell r="AA5" t="str">
            <v>실편입</v>
          </cell>
          <cell r="AB5" t="str">
            <v>공부</v>
          </cell>
          <cell r="AC5" t="str">
            <v>실편입</v>
          </cell>
          <cell r="AD5" t="str">
            <v>공부</v>
          </cell>
        </row>
        <row r="6">
          <cell r="A6" t="str">
            <v>사토1</v>
          </cell>
          <cell r="C6" t="str">
            <v>-</v>
          </cell>
          <cell r="F6">
            <v>1</v>
          </cell>
          <cell r="G6" t="str">
            <v>검성리</v>
          </cell>
          <cell r="H6" t="str">
            <v>산3-1</v>
          </cell>
          <cell r="I6" t="str">
            <v>임</v>
          </cell>
          <cell r="J6">
            <v>150744</v>
          </cell>
          <cell r="K6">
            <v>18969</v>
          </cell>
          <cell r="L6">
            <v>0</v>
          </cell>
          <cell r="M6">
            <v>0</v>
          </cell>
          <cell r="N6">
            <v>0</v>
          </cell>
          <cell r="O6" t="str">
            <v>울진읍 온양리 248</v>
          </cell>
          <cell r="P6" t="str">
            <v>최국희</v>
          </cell>
          <cell r="Q6" t="str">
            <v>근저당권,지상권</v>
          </cell>
          <cell r="R6" t="str">
            <v>서울 종로 연지동 136-74</v>
          </cell>
          <cell r="S6" t="str">
            <v>서울보증기보험주식회사</v>
          </cell>
          <cell r="T6">
            <v>351</v>
          </cell>
          <cell r="W6">
            <v>18968.8</v>
          </cell>
          <cell r="AE6">
            <v>1</v>
          </cell>
          <cell r="AF6" t="str">
            <v>○</v>
          </cell>
          <cell r="AI6">
            <v>0</v>
          </cell>
          <cell r="AJ6" t="str">
            <v>-</v>
          </cell>
        </row>
        <row r="7">
          <cell r="A7" t="str">
            <v>사토2</v>
          </cell>
          <cell r="C7" t="str">
            <v>-</v>
          </cell>
          <cell r="F7">
            <v>2</v>
          </cell>
          <cell r="G7" t="str">
            <v>검성리</v>
          </cell>
          <cell r="H7" t="str">
            <v>산6</v>
          </cell>
          <cell r="I7" t="str">
            <v>임</v>
          </cell>
          <cell r="J7">
            <v>29752</v>
          </cell>
          <cell r="K7">
            <v>6002</v>
          </cell>
          <cell r="L7">
            <v>0</v>
          </cell>
          <cell r="M7">
            <v>0</v>
          </cell>
          <cell r="N7">
            <v>0</v>
          </cell>
          <cell r="O7" t="str">
            <v>서울 서초 반포 946 반포아파트 102-503</v>
          </cell>
          <cell r="P7" t="str">
            <v>최국소</v>
          </cell>
          <cell r="T7">
            <v>397</v>
          </cell>
          <cell r="W7">
            <v>6001.8</v>
          </cell>
          <cell r="AE7">
            <v>2</v>
          </cell>
          <cell r="AF7" t="str">
            <v>○</v>
          </cell>
          <cell r="AI7">
            <v>0</v>
          </cell>
          <cell r="AJ7" t="str">
            <v>-</v>
          </cell>
        </row>
        <row r="8">
          <cell r="A8" t="str">
            <v>사토3</v>
          </cell>
          <cell r="C8" t="str">
            <v>-</v>
          </cell>
          <cell r="F8">
            <v>3</v>
          </cell>
          <cell r="G8" t="str">
            <v>검성리</v>
          </cell>
          <cell r="H8" t="str">
            <v>4-1</v>
          </cell>
          <cell r="I8" t="str">
            <v>답</v>
          </cell>
          <cell r="J8">
            <v>3663</v>
          </cell>
          <cell r="K8">
            <v>3476</v>
          </cell>
          <cell r="L8">
            <v>0</v>
          </cell>
          <cell r="M8">
            <v>0</v>
          </cell>
          <cell r="N8">
            <v>0</v>
          </cell>
          <cell r="O8">
            <v>125</v>
          </cell>
          <cell r="P8" t="str">
            <v>주광식</v>
          </cell>
          <cell r="T8">
            <v>2520</v>
          </cell>
          <cell r="W8">
            <v>3475.7</v>
          </cell>
          <cell r="AE8">
            <v>3</v>
          </cell>
          <cell r="AF8" t="str">
            <v>○</v>
          </cell>
          <cell r="AI8">
            <v>0</v>
          </cell>
          <cell r="AJ8" t="str">
            <v>-</v>
          </cell>
        </row>
        <row r="9">
          <cell r="A9" t="str">
            <v>사토4</v>
          </cell>
          <cell r="C9" t="str">
            <v>전1</v>
          </cell>
          <cell r="F9">
            <v>4</v>
          </cell>
          <cell r="G9" t="str">
            <v>검성리</v>
          </cell>
          <cell r="H9" t="str">
            <v>4-2</v>
          </cell>
          <cell r="I9" t="str">
            <v>답</v>
          </cell>
          <cell r="J9">
            <v>1233</v>
          </cell>
          <cell r="K9">
            <v>1233</v>
          </cell>
          <cell r="L9">
            <v>0</v>
          </cell>
          <cell r="M9">
            <v>0</v>
          </cell>
          <cell r="N9">
            <v>0</v>
          </cell>
          <cell r="O9" t="str">
            <v>신화리391</v>
          </cell>
          <cell r="P9" t="str">
            <v>담양전씨화동파종중</v>
          </cell>
          <cell r="T9">
            <v>2520</v>
          </cell>
          <cell r="W9">
            <v>1236.7</v>
          </cell>
          <cell r="X9" t="str">
            <v>공</v>
          </cell>
          <cell r="AE9">
            <v>4</v>
          </cell>
          <cell r="AF9" t="str">
            <v>○</v>
          </cell>
          <cell r="AI9">
            <v>1</v>
          </cell>
          <cell r="AJ9" t="str">
            <v>○</v>
          </cell>
        </row>
        <row r="10">
          <cell r="A10" t="str">
            <v>사토5</v>
          </cell>
          <cell r="C10" t="str">
            <v>전2</v>
          </cell>
          <cell r="F10">
            <v>5</v>
          </cell>
          <cell r="G10" t="str">
            <v>검성리</v>
          </cell>
          <cell r="H10" t="str">
            <v>4-3</v>
          </cell>
          <cell r="I10" t="str">
            <v>답</v>
          </cell>
          <cell r="J10">
            <v>2245</v>
          </cell>
          <cell r="K10">
            <v>2245</v>
          </cell>
          <cell r="L10">
            <v>0</v>
          </cell>
          <cell r="M10">
            <v>0</v>
          </cell>
          <cell r="N10">
            <v>0</v>
          </cell>
          <cell r="O10">
            <v>89</v>
          </cell>
          <cell r="P10" t="str">
            <v>정홍석</v>
          </cell>
          <cell r="T10">
            <v>2520</v>
          </cell>
          <cell r="W10">
            <v>2236.6999999999998</v>
          </cell>
          <cell r="X10" t="str">
            <v>공</v>
          </cell>
          <cell r="AE10">
            <v>5</v>
          </cell>
          <cell r="AF10" t="str">
            <v>○</v>
          </cell>
          <cell r="AI10">
            <v>2</v>
          </cell>
          <cell r="AJ10" t="str">
            <v>○</v>
          </cell>
        </row>
        <row r="11">
          <cell r="A11" t="str">
            <v>사토6</v>
          </cell>
          <cell r="C11" t="str">
            <v>전3</v>
          </cell>
          <cell r="F11">
            <v>6</v>
          </cell>
          <cell r="G11" t="str">
            <v>검성리</v>
          </cell>
          <cell r="H11" t="str">
            <v>5</v>
          </cell>
          <cell r="I11" t="str">
            <v>답</v>
          </cell>
          <cell r="J11">
            <v>1785</v>
          </cell>
          <cell r="K11">
            <v>1785</v>
          </cell>
          <cell r="L11">
            <v>0</v>
          </cell>
          <cell r="M11">
            <v>0</v>
          </cell>
          <cell r="N11">
            <v>0</v>
          </cell>
          <cell r="O11" t="str">
            <v>강원 삼척 도계 흥전리</v>
          </cell>
          <cell r="P11" t="str">
            <v>정의달</v>
          </cell>
          <cell r="T11">
            <v>2520</v>
          </cell>
          <cell r="W11">
            <v>1769</v>
          </cell>
          <cell r="X11" t="str">
            <v>공</v>
          </cell>
          <cell r="AE11">
            <v>6</v>
          </cell>
          <cell r="AF11" t="str">
            <v>○</v>
          </cell>
          <cell r="AI11">
            <v>3</v>
          </cell>
          <cell r="AJ11" t="str">
            <v>○</v>
          </cell>
        </row>
        <row r="12">
          <cell r="A12" t="str">
            <v>사토7</v>
          </cell>
          <cell r="C12" t="str">
            <v>-</v>
          </cell>
          <cell r="F12">
            <v>7</v>
          </cell>
          <cell r="G12" t="str">
            <v>검성리</v>
          </cell>
          <cell r="H12" t="str">
            <v>5-1</v>
          </cell>
          <cell r="I12" t="str">
            <v>천</v>
          </cell>
          <cell r="J12">
            <v>820</v>
          </cell>
          <cell r="K12">
            <v>768</v>
          </cell>
          <cell r="L12">
            <v>0</v>
          </cell>
          <cell r="M12">
            <v>0</v>
          </cell>
          <cell r="N12">
            <v>0</v>
          </cell>
          <cell r="O12" t="str">
            <v>건교부</v>
          </cell>
          <cell r="P12" t="str">
            <v>국</v>
          </cell>
          <cell r="T12">
            <v>2520</v>
          </cell>
          <cell r="W12">
            <v>768.1</v>
          </cell>
          <cell r="AE12">
            <v>7</v>
          </cell>
          <cell r="AF12" t="str">
            <v>○</v>
          </cell>
          <cell r="AI12">
            <v>3</v>
          </cell>
          <cell r="AJ12" t="str">
            <v>-</v>
          </cell>
        </row>
        <row r="13">
          <cell r="A13" t="str">
            <v>사토8</v>
          </cell>
          <cell r="C13" t="str">
            <v>전4</v>
          </cell>
          <cell r="F13">
            <v>8</v>
          </cell>
          <cell r="G13" t="str">
            <v>검성리</v>
          </cell>
          <cell r="H13" t="str">
            <v>6-1</v>
          </cell>
          <cell r="I13" t="str">
            <v>답</v>
          </cell>
          <cell r="J13">
            <v>1491</v>
          </cell>
          <cell r="K13">
            <v>1491</v>
          </cell>
          <cell r="L13">
            <v>0</v>
          </cell>
          <cell r="M13">
            <v>0</v>
          </cell>
          <cell r="N13">
            <v>0</v>
          </cell>
          <cell r="O13" t="str">
            <v>덕구리 647</v>
          </cell>
          <cell r="P13" t="str">
            <v>장우열</v>
          </cell>
          <cell r="T13">
            <v>2520</v>
          </cell>
          <cell r="W13">
            <v>1493.3</v>
          </cell>
          <cell r="X13" t="str">
            <v>공</v>
          </cell>
          <cell r="AE13">
            <v>8</v>
          </cell>
          <cell r="AF13" t="str">
            <v>○</v>
          </cell>
          <cell r="AI13">
            <v>4</v>
          </cell>
          <cell r="AJ13" t="str">
            <v>○</v>
          </cell>
        </row>
        <row r="14">
          <cell r="A14" t="str">
            <v>사토9</v>
          </cell>
          <cell r="C14" t="str">
            <v>전5</v>
          </cell>
          <cell r="F14">
            <v>9</v>
          </cell>
          <cell r="G14" t="str">
            <v>검성리</v>
          </cell>
          <cell r="H14" t="str">
            <v>6-2</v>
          </cell>
          <cell r="I14" t="str">
            <v>답</v>
          </cell>
          <cell r="J14">
            <v>2314</v>
          </cell>
          <cell r="K14">
            <v>2314</v>
          </cell>
          <cell r="L14">
            <v>0</v>
          </cell>
          <cell r="M14">
            <v>0</v>
          </cell>
          <cell r="N14">
            <v>0</v>
          </cell>
          <cell r="O14">
            <v>43</v>
          </cell>
          <cell r="P14" t="str">
            <v>주건중</v>
          </cell>
          <cell r="T14">
            <v>2520</v>
          </cell>
          <cell r="W14">
            <v>2351.9</v>
          </cell>
          <cell r="X14" t="str">
            <v>공</v>
          </cell>
          <cell r="AE14">
            <v>9</v>
          </cell>
          <cell r="AF14" t="str">
            <v>○</v>
          </cell>
          <cell r="AI14">
            <v>5</v>
          </cell>
          <cell r="AJ14" t="str">
            <v>○</v>
          </cell>
        </row>
        <row r="15">
          <cell r="A15" t="str">
            <v>사토10</v>
          </cell>
          <cell r="C15" t="str">
            <v>전6</v>
          </cell>
          <cell r="F15">
            <v>10</v>
          </cell>
          <cell r="G15" t="str">
            <v>검성리</v>
          </cell>
          <cell r="H15" t="str">
            <v>7</v>
          </cell>
          <cell r="I15" t="str">
            <v>답</v>
          </cell>
          <cell r="J15">
            <v>407</v>
          </cell>
          <cell r="K15">
            <v>407</v>
          </cell>
          <cell r="L15">
            <v>0</v>
          </cell>
          <cell r="M15">
            <v>0</v>
          </cell>
          <cell r="N15">
            <v>0</v>
          </cell>
          <cell r="O15">
            <v>125</v>
          </cell>
          <cell r="P15" t="str">
            <v>주화식</v>
          </cell>
          <cell r="T15">
            <v>2520</v>
          </cell>
          <cell r="W15">
            <v>417.9</v>
          </cell>
          <cell r="X15" t="str">
            <v>공</v>
          </cell>
          <cell r="AE15">
            <v>10</v>
          </cell>
          <cell r="AF15" t="str">
            <v>○</v>
          </cell>
          <cell r="AI15">
            <v>6</v>
          </cell>
          <cell r="AJ15" t="str">
            <v>○</v>
          </cell>
        </row>
        <row r="16">
          <cell r="A16" t="str">
            <v>사토11</v>
          </cell>
          <cell r="C16" t="str">
            <v>전7</v>
          </cell>
          <cell r="F16">
            <v>11</v>
          </cell>
          <cell r="G16" t="str">
            <v>검성리</v>
          </cell>
          <cell r="H16" t="str">
            <v>7-1</v>
          </cell>
          <cell r="I16" t="str">
            <v>답</v>
          </cell>
          <cell r="J16">
            <v>546</v>
          </cell>
          <cell r="K16">
            <v>546</v>
          </cell>
          <cell r="L16">
            <v>0</v>
          </cell>
          <cell r="M16">
            <v>0</v>
          </cell>
          <cell r="N16">
            <v>0</v>
          </cell>
          <cell r="O16" t="str">
            <v xml:space="preserve">삼척 원덕 월천리 </v>
          </cell>
          <cell r="P16" t="str">
            <v>김본종하</v>
          </cell>
          <cell r="T16">
            <v>2520</v>
          </cell>
          <cell r="W16">
            <v>543.29999999999995</v>
          </cell>
          <cell r="X16" t="str">
            <v>공</v>
          </cell>
          <cell r="AE16">
            <v>11</v>
          </cell>
          <cell r="AF16" t="str">
            <v>○</v>
          </cell>
          <cell r="AI16">
            <v>7</v>
          </cell>
          <cell r="AJ16" t="str">
            <v>○</v>
          </cell>
        </row>
        <row r="17">
          <cell r="A17" t="str">
            <v>사토12</v>
          </cell>
          <cell r="C17" t="str">
            <v>전8</v>
          </cell>
          <cell r="F17">
            <v>12</v>
          </cell>
          <cell r="G17" t="str">
            <v>검성리</v>
          </cell>
          <cell r="H17" t="str">
            <v>8</v>
          </cell>
          <cell r="I17" t="str">
            <v>답</v>
          </cell>
          <cell r="J17">
            <v>1491</v>
          </cell>
          <cell r="K17">
            <v>1491</v>
          </cell>
          <cell r="L17">
            <v>0</v>
          </cell>
          <cell r="M17">
            <v>0</v>
          </cell>
          <cell r="N17">
            <v>0</v>
          </cell>
          <cell r="O17" t="str">
            <v>태백 황지동 197-3</v>
          </cell>
          <cell r="P17" t="str">
            <v>주윤식</v>
          </cell>
          <cell r="T17">
            <v>2520</v>
          </cell>
          <cell r="W17">
            <v>1505.7</v>
          </cell>
          <cell r="X17" t="str">
            <v>공</v>
          </cell>
          <cell r="AE17">
            <v>12</v>
          </cell>
          <cell r="AF17" t="str">
            <v>○</v>
          </cell>
          <cell r="AI17">
            <v>8</v>
          </cell>
          <cell r="AJ17" t="str">
            <v>○</v>
          </cell>
        </row>
        <row r="18">
          <cell r="A18" t="str">
            <v>사토13</v>
          </cell>
          <cell r="C18" t="str">
            <v>전9</v>
          </cell>
          <cell r="F18">
            <v>13</v>
          </cell>
          <cell r="G18" t="str">
            <v>검성리</v>
          </cell>
          <cell r="H18" t="str">
            <v>9</v>
          </cell>
          <cell r="I18" t="str">
            <v>답</v>
          </cell>
          <cell r="J18">
            <v>1724</v>
          </cell>
          <cell r="K18">
            <v>1724</v>
          </cell>
          <cell r="L18">
            <v>0</v>
          </cell>
          <cell r="M18">
            <v>0</v>
          </cell>
          <cell r="N18">
            <v>0</v>
          </cell>
          <cell r="O18">
            <v>125</v>
          </cell>
          <cell r="P18" t="str">
            <v>주재철</v>
          </cell>
          <cell r="T18">
            <v>2520</v>
          </cell>
          <cell r="W18">
            <v>1767.1</v>
          </cell>
          <cell r="X18" t="str">
            <v>공</v>
          </cell>
          <cell r="AE18">
            <v>13</v>
          </cell>
          <cell r="AF18" t="str">
            <v>○</v>
          </cell>
          <cell r="AI18">
            <v>9</v>
          </cell>
          <cell r="AJ18" t="str">
            <v>○</v>
          </cell>
        </row>
        <row r="19">
          <cell r="A19" t="str">
            <v>사토14</v>
          </cell>
          <cell r="C19" t="str">
            <v>전10</v>
          </cell>
          <cell r="F19">
            <v>14</v>
          </cell>
          <cell r="G19" t="str">
            <v>검성리</v>
          </cell>
          <cell r="H19" t="str">
            <v>9-1</v>
          </cell>
          <cell r="I19" t="str">
            <v>답</v>
          </cell>
          <cell r="J19">
            <v>1539</v>
          </cell>
          <cell r="K19">
            <v>1539</v>
          </cell>
          <cell r="L19">
            <v>0</v>
          </cell>
          <cell r="M19">
            <v>0</v>
          </cell>
          <cell r="N19">
            <v>0</v>
          </cell>
          <cell r="O19" t="str">
            <v>나곡리 산90 한전아파트 211-202</v>
          </cell>
          <cell r="P19" t="str">
            <v>강진구</v>
          </cell>
          <cell r="T19">
            <v>2520</v>
          </cell>
          <cell r="W19">
            <v>1547.9</v>
          </cell>
          <cell r="X19" t="str">
            <v>공</v>
          </cell>
          <cell r="AE19">
            <v>14</v>
          </cell>
          <cell r="AF19" t="str">
            <v>○</v>
          </cell>
          <cell r="AI19">
            <v>10</v>
          </cell>
          <cell r="AJ19" t="str">
            <v>○</v>
          </cell>
        </row>
        <row r="20">
          <cell r="A20" t="str">
            <v>사토15</v>
          </cell>
          <cell r="C20" t="str">
            <v>전11</v>
          </cell>
          <cell r="F20">
            <v>15</v>
          </cell>
          <cell r="G20" t="str">
            <v>검성리</v>
          </cell>
          <cell r="H20" t="str">
            <v>10</v>
          </cell>
          <cell r="I20" t="str">
            <v>답</v>
          </cell>
          <cell r="J20">
            <v>1713</v>
          </cell>
          <cell r="K20">
            <v>1713</v>
          </cell>
          <cell r="L20">
            <v>0</v>
          </cell>
          <cell r="M20">
            <v>0</v>
          </cell>
          <cell r="N20">
            <v>0</v>
          </cell>
          <cell r="O20">
            <v>35</v>
          </cell>
          <cell r="P20" t="str">
            <v>전찬호</v>
          </cell>
          <cell r="T20">
            <v>2520</v>
          </cell>
          <cell r="W20">
            <v>1728.6</v>
          </cell>
          <cell r="X20" t="str">
            <v>공</v>
          </cell>
          <cell r="AE20">
            <v>15</v>
          </cell>
          <cell r="AF20" t="str">
            <v>○</v>
          </cell>
          <cell r="AI20">
            <v>11</v>
          </cell>
          <cell r="AJ20" t="str">
            <v>○</v>
          </cell>
        </row>
        <row r="21">
          <cell r="A21" t="str">
            <v>사토16</v>
          </cell>
          <cell r="C21" t="str">
            <v>전12</v>
          </cell>
          <cell r="F21">
            <v>16</v>
          </cell>
          <cell r="G21" t="str">
            <v>검성리</v>
          </cell>
          <cell r="H21" t="str">
            <v>10-1</v>
          </cell>
          <cell r="I21" t="str">
            <v>답</v>
          </cell>
          <cell r="J21">
            <v>2178</v>
          </cell>
          <cell r="K21">
            <v>2178</v>
          </cell>
          <cell r="L21">
            <v>0</v>
          </cell>
          <cell r="M21">
            <v>0</v>
          </cell>
          <cell r="N21">
            <v>0</v>
          </cell>
          <cell r="O21" t="str">
            <v>나곡리 산90 한전아파트 211-202</v>
          </cell>
          <cell r="P21" t="str">
            <v>강진구</v>
          </cell>
          <cell r="T21">
            <v>2520</v>
          </cell>
          <cell r="W21">
            <v>2176.1</v>
          </cell>
          <cell r="X21" t="str">
            <v>공</v>
          </cell>
          <cell r="AE21">
            <v>16</v>
          </cell>
          <cell r="AF21" t="str">
            <v>○</v>
          </cell>
          <cell r="AI21">
            <v>12</v>
          </cell>
          <cell r="AJ21" t="str">
            <v>○</v>
          </cell>
        </row>
        <row r="22">
          <cell r="A22" t="str">
            <v>사토17</v>
          </cell>
          <cell r="C22" t="str">
            <v>-</v>
          </cell>
          <cell r="F22">
            <v>17</v>
          </cell>
          <cell r="G22" t="str">
            <v>검성리</v>
          </cell>
          <cell r="H22" t="str">
            <v>11</v>
          </cell>
          <cell r="I22" t="str">
            <v>답</v>
          </cell>
          <cell r="J22">
            <v>2664</v>
          </cell>
          <cell r="K22">
            <v>79</v>
          </cell>
          <cell r="L22">
            <v>0</v>
          </cell>
          <cell r="M22">
            <v>0</v>
          </cell>
          <cell r="N22">
            <v>0</v>
          </cell>
          <cell r="O22">
            <v>125</v>
          </cell>
          <cell r="P22" t="str">
            <v>주화식</v>
          </cell>
          <cell r="T22">
            <v>2430</v>
          </cell>
          <cell r="W22">
            <v>78.900000000000006</v>
          </cell>
          <cell r="AE22">
            <v>17</v>
          </cell>
          <cell r="AF22" t="str">
            <v>○</v>
          </cell>
          <cell r="AI22">
            <v>12</v>
          </cell>
          <cell r="AJ22" t="str">
            <v>-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>
        <row r="1">
          <cell r="F1" t="str">
            <v>경상북도 울진군 울진군 북면 (사토장)</v>
          </cell>
        </row>
      </sheetData>
      <sheetData sheetId="26"/>
      <sheetData sheetId="2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수리"/>
      <sheetName val="표지"/>
      <sheetName val="총괄집계표"/>
      <sheetName val="소공구별집계표"/>
      <sheetName val="총괄집계표_임대"/>
      <sheetName val="소공구별집계표_임대"/>
      <sheetName val="국,공유지집계표"/>
      <sheetName val="저산리조서"/>
      <sheetName val="산수리조서"/>
      <sheetName val="갈산리조서"/>
      <sheetName val="명학리조서"/>
      <sheetName val="합강리조서"/>
      <sheetName val="부용리조서"/>
      <sheetName val="대박리조서"/>
      <sheetName val="황용리조서"/>
      <sheetName val="황용리조서2"/>
      <sheetName val="남곡리조서"/>
      <sheetName val="장재리조서"/>
      <sheetName val="호탄리조서"/>
      <sheetName val="신촌리조서"/>
      <sheetName val="용포리조서"/>
      <sheetName val="발산리조서"/>
      <sheetName val="도암리조서"/>
      <sheetName val="성덕리조서"/>
      <sheetName val="영곡리조서"/>
      <sheetName val="원봉리조서"/>
      <sheetName val="도남리조서"/>
      <sheetName val="마암리조서"/>
      <sheetName val="마암리조서2"/>
      <sheetName val="내흥리조서"/>
      <sheetName val="구왕리조서"/>
      <sheetName val="기산리조서"/>
      <sheetName val="봉명리조서"/>
      <sheetName val="향지리조서"/>
      <sheetName val="죽곡리조서"/>
      <sheetName val="죽곡리조서2"/>
      <sheetName val="신영리조서"/>
      <sheetName val="노티리조서"/>
      <sheetName val="호암리조서"/>
      <sheetName val="리별국,공유지집계표"/>
      <sheetName val="저산리"/>
      <sheetName val="갈산리"/>
      <sheetName val="명학리"/>
      <sheetName val="합강리"/>
      <sheetName val="부용리"/>
      <sheetName val="대박리"/>
      <sheetName val="황용리"/>
      <sheetName val="황용리2"/>
      <sheetName val="남곡리"/>
      <sheetName val="장재리"/>
      <sheetName val="호탄리"/>
      <sheetName val="신촌리"/>
      <sheetName val="용포리"/>
      <sheetName val="발산리"/>
      <sheetName val="도암리"/>
      <sheetName val="성덕리"/>
      <sheetName val="영곡리"/>
      <sheetName val="원봉리"/>
      <sheetName val="도남리"/>
      <sheetName val="마암리"/>
      <sheetName val="마암리2"/>
      <sheetName val="내흥리"/>
      <sheetName val="구왕리"/>
      <sheetName val="기산리"/>
      <sheetName val="봉명리"/>
      <sheetName val="향지리"/>
      <sheetName val="죽곡리"/>
      <sheetName val="죽곡리2"/>
      <sheetName val="신영리"/>
      <sheetName val="노티리"/>
      <sheetName val="호암리"/>
    </sheetNames>
    <sheetDataSet>
      <sheetData sheetId="0" refreshError="1">
        <row r="1">
          <cell r="A1" t="str">
            <v>청원군 부용면 산수리</v>
          </cell>
        </row>
        <row r="2">
          <cell r="A2" t="str">
            <v>번호</v>
          </cell>
          <cell r="B2" t="str">
            <v>지번</v>
          </cell>
          <cell r="C2" t="str">
            <v>지목</v>
          </cell>
          <cell r="D2" t="str">
            <v>면    적</v>
          </cell>
          <cell r="G2" t="str">
            <v>소       재       지</v>
          </cell>
          <cell r="I2" t="str">
            <v>권  리  관  계</v>
          </cell>
          <cell r="L2" t="str">
            <v>비 고</v>
          </cell>
          <cell r="M2" t="str">
            <v>실편입면적</v>
          </cell>
          <cell r="Q2" t="str">
            <v>사유</v>
          </cell>
        </row>
        <row r="3">
          <cell r="D3" t="str">
            <v>지적</v>
          </cell>
          <cell r="E3" t="str">
            <v>임시</v>
          </cell>
          <cell r="F3" t="str">
            <v>편입</v>
          </cell>
          <cell r="G3" t="str">
            <v>주         소</v>
          </cell>
          <cell r="H3" t="str">
            <v>성  명</v>
          </cell>
          <cell r="I3" t="str">
            <v>권리종류</v>
          </cell>
          <cell r="J3" t="str">
            <v>주소</v>
          </cell>
          <cell r="K3" t="str">
            <v>성명</v>
          </cell>
          <cell r="M3" t="str">
            <v>공부</v>
          </cell>
          <cell r="N3" t="str">
            <v>임시</v>
          </cell>
          <cell r="O3" t="str">
            <v>영구</v>
          </cell>
          <cell r="P3" t="str">
            <v>합산</v>
          </cell>
        </row>
        <row r="4">
          <cell r="A4">
            <v>1</v>
          </cell>
          <cell r="B4" t="str">
            <v>120</v>
          </cell>
          <cell r="C4" t="str">
            <v>답</v>
          </cell>
          <cell r="D4">
            <v>2443</v>
          </cell>
          <cell r="E4">
            <v>733</v>
          </cell>
          <cell r="F4">
            <v>271</v>
          </cell>
          <cell r="G4" t="str">
            <v>청원군 부용면 문곡리 300</v>
          </cell>
          <cell r="H4" t="str">
            <v>이병대</v>
          </cell>
          <cell r="N4">
            <v>732.6</v>
          </cell>
          <cell r="O4">
            <v>271</v>
          </cell>
          <cell r="P4">
            <v>1003.6</v>
          </cell>
        </row>
        <row r="5">
          <cell r="A5">
            <v>2</v>
          </cell>
          <cell r="B5" t="str">
            <v>183-1</v>
          </cell>
          <cell r="C5" t="str">
            <v>목</v>
          </cell>
          <cell r="D5">
            <v>1730</v>
          </cell>
          <cell r="E5">
            <v>271</v>
          </cell>
          <cell r="F5">
            <v>302</v>
          </cell>
          <cell r="G5" t="str">
            <v>충청북도 청원군 부용면 산수리 183-7</v>
          </cell>
          <cell r="H5" t="str">
            <v>정철수</v>
          </cell>
          <cell r="I5" t="str">
            <v>근저당권</v>
          </cell>
          <cell r="J5" t="str">
            <v>부용면 부강리 438-1</v>
          </cell>
          <cell r="K5" t="str">
            <v>부용농업협동조합</v>
          </cell>
          <cell r="N5">
            <v>270.5</v>
          </cell>
          <cell r="O5">
            <v>302</v>
          </cell>
          <cell r="P5">
            <v>572.5</v>
          </cell>
        </row>
        <row r="6">
          <cell r="A6">
            <v>3</v>
          </cell>
          <cell r="B6" t="str">
            <v>183-2</v>
          </cell>
          <cell r="C6" t="str">
            <v>전</v>
          </cell>
          <cell r="D6">
            <v>205</v>
          </cell>
          <cell r="E6">
            <v>3</v>
          </cell>
          <cell r="F6">
            <v>202</v>
          </cell>
          <cell r="G6" t="str">
            <v>연기군 동면 응암리 343-1</v>
          </cell>
          <cell r="H6" t="str">
            <v>정철수</v>
          </cell>
          <cell r="M6" t="str">
            <v>공</v>
          </cell>
          <cell r="N6">
            <v>2.8</v>
          </cell>
          <cell r="O6">
            <v>204.6</v>
          </cell>
          <cell r="P6">
            <v>207.4</v>
          </cell>
          <cell r="Q6" t="str">
            <v>임시영구합산 공</v>
          </cell>
        </row>
        <row r="7">
          <cell r="A7">
            <v>4</v>
          </cell>
          <cell r="B7" t="str">
            <v>183-3</v>
          </cell>
          <cell r="C7" t="str">
            <v>도</v>
          </cell>
          <cell r="D7">
            <v>17</v>
          </cell>
          <cell r="E7">
            <v>17</v>
          </cell>
          <cell r="F7">
            <v>0</v>
          </cell>
          <cell r="G7" t="str">
            <v>연기군 동면 갈산리 80</v>
          </cell>
          <cell r="H7" t="str">
            <v>오주성</v>
          </cell>
          <cell r="M7" t="str">
            <v>공</v>
          </cell>
          <cell r="N7">
            <v>6</v>
          </cell>
          <cell r="P7">
            <v>6</v>
          </cell>
        </row>
        <row r="8">
          <cell r="A8">
            <v>5</v>
          </cell>
          <cell r="B8" t="str">
            <v>183-5</v>
          </cell>
          <cell r="C8" t="str">
            <v>전</v>
          </cell>
          <cell r="D8">
            <v>624</v>
          </cell>
          <cell r="E8">
            <v>57</v>
          </cell>
          <cell r="F8">
            <v>35</v>
          </cell>
          <cell r="G8" t="str">
            <v>연기군 동면 응암리 341-1</v>
          </cell>
          <cell r="H8" t="str">
            <v>정철수</v>
          </cell>
          <cell r="N8">
            <v>56.6</v>
          </cell>
          <cell r="O8">
            <v>34.799999999999997</v>
          </cell>
          <cell r="P8">
            <v>91.4</v>
          </cell>
        </row>
        <row r="9">
          <cell r="A9">
            <v>6</v>
          </cell>
          <cell r="B9" t="str">
            <v>183-6</v>
          </cell>
          <cell r="C9" t="str">
            <v>답</v>
          </cell>
          <cell r="D9">
            <v>294</v>
          </cell>
          <cell r="E9">
            <v>0</v>
          </cell>
          <cell r="F9">
            <v>294</v>
          </cell>
          <cell r="G9" t="str">
            <v>청원군</v>
          </cell>
          <cell r="H9" t="str">
            <v>공</v>
          </cell>
          <cell r="M9" t="str">
            <v>공</v>
          </cell>
          <cell r="O9">
            <v>295.3</v>
          </cell>
          <cell r="P9">
            <v>295.3</v>
          </cell>
        </row>
        <row r="10">
          <cell r="A10">
            <v>7</v>
          </cell>
          <cell r="B10" t="str">
            <v>183-7</v>
          </cell>
          <cell r="C10" t="str">
            <v>대</v>
          </cell>
          <cell r="D10">
            <v>657</v>
          </cell>
          <cell r="E10">
            <v>207</v>
          </cell>
          <cell r="F10">
            <v>100</v>
          </cell>
          <cell r="G10" t="str">
            <v>연기군 동면 응암리 341-1</v>
          </cell>
          <cell r="H10" t="str">
            <v>정철수</v>
          </cell>
          <cell r="N10">
            <v>206.5</v>
          </cell>
          <cell r="O10">
            <v>100.2</v>
          </cell>
          <cell r="P10">
            <v>306.7</v>
          </cell>
        </row>
        <row r="11">
          <cell r="A11">
            <v>8</v>
          </cell>
          <cell r="B11" t="str">
            <v>339-1</v>
          </cell>
          <cell r="C11" t="str">
            <v>천</v>
          </cell>
          <cell r="D11">
            <v>127420</v>
          </cell>
          <cell r="E11">
            <v>2078</v>
          </cell>
          <cell r="F11">
            <v>2895</v>
          </cell>
          <cell r="G11" t="str">
            <v>국토해양부</v>
          </cell>
          <cell r="H11" t="str">
            <v>국</v>
          </cell>
          <cell r="N11">
            <v>2078.1</v>
          </cell>
          <cell r="O11">
            <v>2895.3</v>
          </cell>
          <cell r="P11">
            <v>4973.3999999999996</v>
          </cell>
        </row>
        <row r="12">
          <cell r="A12">
            <v>9</v>
          </cell>
          <cell r="B12" t="str">
            <v>345</v>
          </cell>
          <cell r="C12" t="str">
            <v>구</v>
          </cell>
          <cell r="D12">
            <v>961</v>
          </cell>
          <cell r="E12">
            <v>189</v>
          </cell>
          <cell r="F12">
            <v>36</v>
          </cell>
          <cell r="G12" t="str">
            <v>농림수산식품부</v>
          </cell>
          <cell r="H12" t="str">
            <v>국</v>
          </cell>
          <cell r="N12">
            <v>188.7</v>
          </cell>
          <cell r="O12">
            <v>35.700000000000003</v>
          </cell>
          <cell r="P12">
            <v>224.39999999999998</v>
          </cell>
        </row>
        <row r="13">
          <cell r="A13">
            <v>10</v>
          </cell>
          <cell r="B13" t="str">
            <v>376</v>
          </cell>
          <cell r="C13" t="str">
            <v>답</v>
          </cell>
          <cell r="D13">
            <v>2507.4</v>
          </cell>
          <cell r="E13">
            <v>263</v>
          </cell>
          <cell r="F13">
            <v>72</v>
          </cell>
          <cell r="G13" t="str">
            <v>기획재정부</v>
          </cell>
          <cell r="H13" t="str">
            <v>국</v>
          </cell>
          <cell r="N13">
            <v>263.2</v>
          </cell>
          <cell r="O13">
            <v>71.900000000000006</v>
          </cell>
          <cell r="P13">
            <v>335.1</v>
          </cell>
        </row>
        <row r="14">
          <cell r="A14">
            <v>11</v>
          </cell>
          <cell r="B14" t="str">
            <v>377</v>
          </cell>
          <cell r="C14" t="str">
            <v>답</v>
          </cell>
          <cell r="D14">
            <v>1210.0999999999999</v>
          </cell>
          <cell r="E14">
            <v>267</v>
          </cell>
          <cell r="F14">
            <v>369</v>
          </cell>
          <cell r="G14" t="str">
            <v>청원군 강내면 저산리 40</v>
          </cell>
          <cell r="H14" t="str">
            <v>이상철</v>
          </cell>
          <cell r="N14">
            <v>267.2</v>
          </cell>
          <cell r="O14">
            <v>369.2</v>
          </cell>
          <cell r="P14">
            <v>636.4</v>
          </cell>
        </row>
        <row r="15">
          <cell r="A15">
            <v>12</v>
          </cell>
          <cell r="B15" t="str">
            <v>378</v>
          </cell>
          <cell r="C15" t="str">
            <v>답</v>
          </cell>
          <cell r="D15">
            <v>1288.5999999999999</v>
          </cell>
          <cell r="E15">
            <v>169</v>
          </cell>
          <cell r="F15">
            <v>692</v>
          </cell>
          <cell r="G15" t="str">
            <v>청주시 흥덕구 복대동 1731</v>
          </cell>
          <cell r="H15" t="str">
            <v>이상모</v>
          </cell>
          <cell r="N15">
            <v>169.1</v>
          </cell>
          <cell r="O15">
            <v>692.2</v>
          </cell>
          <cell r="P15">
            <v>861.30000000000007</v>
          </cell>
        </row>
        <row r="16">
          <cell r="A16">
            <v>13</v>
          </cell>
          <cell r="B16" t="str">
            <v>387</v>
          </cell>
          <cell r="C16" t="str">
            <v>답</v>
          </cell>
          <cell r="D16">
            <v>5228.1000000000004</v>
          </cell>
          <cell r="E16">
            <v>393</v>
          </cell>
          <cell r="F16">
            <v>211</v>
          </cell>
          <cell r="G16" t="str">
            <v>청원군 강내면 저산리 162</v>
          </cell>
          <cell r="H16" t="str">
            <v>사기봉</v>
          </cell>
          <cell r="N16">
            <v>393</v>
          </cell>
          <cell r="O16">
            <v>210.8</v>
          </cell>
          <cell r="P16">
            <v>603.79999999999995</v>
          </cell>
        </row>
        <row r="17">
          <cell r="A17">
            <v>14</v>
          </cell>
          <cell r="B17" t="str">
            <v>388</v>
          </cell>
          <cell r="C17" t="str">
            <v>답</v>
          </cell>
          <cell r="D17">
            <v>5160.5</v>
          </cell>
          <cell r="E17">
            <v>26</v>
          </cell>
          <cell r="F17">
            <v>3980</v>
          </cell>
          <cell r="G17" t="str">
            <v>서울 강남구 개포동 141 주공아파트 121동 402호</v>
          </cell>
          <cell r="H17" t="str">
            <v>김남수</v>
          </cell>
          <cell r="N17">
            <v>25.6</v>
          </cell>
          <cell r="O17">
            <v>3980.1</v>
          </cell>
          <cell r="P17">
            <v>4005.7</v>
          </cell>
        </row>
        <row r="18">
          <cell r="A18">
            <v>15</v>
          </cell>
          <cell r="B18" t="str">
            <v>389</v>
          </cell>
          <cell r="C18" t="str">
            <v>답</v>
          </cell>
          <cell r="D18">
            <v>3877.8</v>
          </cell>
          <cell r="E18">
            <v>0</v>
          </cell>
          <cell r="F18">
            <v>3307</v>
          </cell>
          <cell r="G18" t="str">
            <v>용인시 기흥구 보라동 564 보라마을 현대모닝사이드 105-1703</v>
          </cell>
          <cell r="H18" t="str">
            <v>여흥민씨진현공파문중</v>
          </cell>
          <cell r="O18">
            <v>3307.2</v>
          </cell>
          <cell r="P18">
            <v>3307.2</v>
          </cell>
        </row>
        <row r="19">
          <cell r="A19">
            <v>16</v>
          </cell>
          <cell r="B19" t="str">
            <v>390</v>
          </cell>
          <cell r="C19" t="str">
            <v>답</v>
          </cell>
          <cell r="D19">
            <v>2263</v>
          </cell>
          <cell r="E19">
            <v>0</v>
          </cell>
          <cell r="F19">
            <v>1023</v>
          </cell>
          <cell r="G19" t="str">
            <v>청원군 강내면 저산리 105</v>
          </cell>
          <cell r="H19" t="str">
            <v>윤갑중</v>
          </cell>
          <cell r="O19">
            <v>1023.4</v>
          </cell>
          <cell r="P19">
            <v>1023.4</v>
          </cell>
        </row>
        <row r="20">
          <cell r="A20">
            <v>17</v>
          </cell>
          <cell r="B20" t="str">
            <v>391</v>
          </cell>
          <cell r="C20" t="str">
            <v>답</v>
          </cell>
          <cell r="D20">
            <v>1284</v>
          </cell>
          <cell r="E20">
            <v>0</v>
          </cell>
          <cell r="F20">
            <v>121</v>
          </cell>
          <cell r="G20" t="str">
            <v>청원군 강내면 저산리 11</v>
          </cell>
          <cell r="H20" t="str">
            <v>윤월룔</v>
          </cell>
          <cell r="O20">
            <v>120.5</v>
          </cell>
          <cell r="P20">
            <v>120.5</v>
          </cell>
        </row>
        <row r="21">
          <cell r="A21">
            <v>18</v>
          </cell>
          <cell r="B21" t="str">
            <v>393</v>
          </cell>
          <cell r="C21" t="str">
            <v>답</v>
          </cell>
          <cell r="D21">
            <v>2792.1</v>
          </cell>
          <cell r="E21">
            <v>0</v>
          </cell>
          <cell r="F21">
            <v>323</v>
          </cell>
          <cell r="G21" t="str">
            <v>청주시 흥덕구 분평동 621</v>
          </cell>
          <cell r="H21" t="str">
            <v>신석호</v>
          </cell>
          <cell r="O21">
            <v>322.7</v>
          </cell>
          <cell r="P21">
            <v>322.7</v>
          </cell>
        </row>
        <row r="22">
          <cell r="A22">
            <v>19</v>
          </cell>
          <cell r="B22" t="str">
            <v>394</v>
          </cell>
          <cell r="C22" t="str">
            <v>답</v>
          </cell>
          <cell r="D22">
            <v>3437.8</v>
          </cell>
          <cell r="E22">
            <v>0</v>
          </cell>
          <cell r="F22">
            <v>1593</v>
          </cell>
          <cell r="G22" t="str">
            <v>청주시 흥덕구 복대동 1470</v>
          </cell>
          <cell r="H22" t="str">
            <v>강계문</v>
          </cell>
          <cell r="O22">
            <v>1592.9</v>
          </cell>
          <cell r="P22">
            <v>1592.9</v>
          </cell>
        </row>
        <row r="23">
          <cell r="A23">
            <v>20</v>
          </cell>
          <cell r="B23" t="str">
            <v>395</v>
          </cell>
          <cell r="C23" t="str">
            <v>답</v>
          </cell>
          <cell r="D23">
            <v>2855.8</v>
          </cell>
          <cell r="E23">
            <v>53</v>
          </cell>
          <cell r="F23">
            <v>2307</v>
          </cell>
          <cell r="G23" t="str">
            <v>청원군 부용면 문곡리 513</v>
          </cell>
          <cell r="H23" t="str">
            <v>허재용</v>
          </cell>
          <cell r="N23">
            <v>52.5</v>
          </cell>
          <cell r="O23">
            <v>2307.1</v>
          </cell>
          <cell r="P23">
            <v>2359.6</v>
          </cell>
        </row>
        <row r="24">
          <cell r="A24">
            <v>21</v>
          </cell>
          <cell r="B24" t="str">
            <v>396</v>
          </cell>
          <cell r="C24" t="str">
            <v>답</v>
          </cell>
          <cell r="D24">
            <v>2327.6</v>
          </cell>
          <cell r="E24">
            <v>0</v>
          </cell>
          <cell r="F24">
            <v>1680</v>
          </cell>
          <cell r="G24" t="str">
            <v>대전 대덕구 석봉동 191-12</v>
          </cell>
          <cell r="H24" t="str">
            <v>윤정원</v>
          </cell>
          <cell r="O24">
            <v>1679.9</v>
          </cell>
          <cell r="P24">
            <v>1679.9</v>
          </cell>
        </row>
        <row r="25">
          <cell r="A25">
            <v>22</v>
          </cell>
          <cell r="B25" t="str">
            <v xml:space="preserve">396-1 </v>
          </cell>
          <cell r="C25" t="str">
            <v>답</v>
          </cell>
          <cell r="D25">
            <v>2327.6999999999998</v>
          </cell>
          <cell r="E25">
            <v>7</v>
          </cell>
          <cell r="F25">
            <v>2212</v>
          </cell>
          <cell r="G25" t="str">
            <v>대전 유성구 봉산동 661-4</v>
          </cell>
          <cell r="H25" t="str">
            <v>윤여원</v>
          </cell>
          <cell r="N25">
            <v>6.5</v>
          </cell>
          <cell r="O25">
            <v>2212.4</v>
          </cell>
          <cell r="P25">
            <v>2218.9</v>
          </cell>
        </row>
        <row r="26">
          <cell r="A26">
            <v>23</v>
          </cell>
          <cell r="B26" t="str">
            <v>397</v>
          </cell>
          <cell r="C26" t="str">
            <v>답</v>
          </cell>
          <cell r="D26">
            <v>5246.6</v>
          </cell>
          <cell r="E26">
            <v>142</v>
          </cell>
          <cell r="F26">
            <v>1596</v>
          </cell>
          <cell r="G26" t="str">
            <v>청원군 강외면 오송리 257-6</v>
          </cell>
          <cell r="H26" t="str">
            <v>황만원</v>
          </cell>
          <cell r="N26">
            <v>142.1</v>
          </cell>
          <cell r="O26">
            <v>1595.5</v>
          </cell>
          <cell r="P26">
            <v>1737.6</v>
          </cell>
        </row>
        <row r="27">
          <cell r="A27">
            <v>24</v>
          </cell>
          <cell r="B27" t="str">
            <v>398</v>
          </cell>
          <cell r="C27" t="str">
            <v>답</v>
          </cell>
          <cell r="D27">
            <v>1194</v>
          </cell>
          <cell r="E27">
            <v>32</v>
          </cell>
          <cell r="F27">
            <v>0</v>
          </cell>
          <cell r="G27" t="str">
            <v>청원군 강내면 저산리 105</v>
          </cell>
          <cell r="H27" t="str">
            <v>윤갑중</v>
          </cell>
          <cell r="N27">
            <v>32</v>
          </cell>
          <cell r="P27">
            <v>32</v>
          </cell>
        </row>
        <row r="28">
          <cell r="A28">
            <v>25</v>
          </cell>
          <cell r="B28" t="str">
            <v>409</v>
          </cell>
          <cell r="C28" t="str">
            <v>답</v>
          </cell>
          <cell r="D28">
            <v>1556</v>
          </cell>
          <cell r="E28">
            <v>0</v>
          </cell>
          <cell r="F28">
            <v>7</v>
          </cell>
          <cell r="G28" t="str">
            <v>청주시 흥덕구 복대동 166-4</v>
          </cell>
          <cell r="H28" t="str">
            <v>윤석영</v>
          </cell>
          <cell r="I28" t="str">
            <v>근저당권</v>
          </cell>
          <cell r="J28" t="str">
            <v>청주시 흥덕구 동막동 216-13</v>
          </cell>
          <cell r="K28" t="str">
            <v>김광옥</v>
          </cell>
          <cell r="O28">
            <v>6.5</v>
          </cell>
          <cell r="P28">
            <v>6.5</v>
          </cell>
        </row>
        <row r="29">
          <cell r="A29">
            <v>26</v>
          </cell>
          <cell r="B29" t="str">
            <v>410</v>
          </cell>
          <cell r="C29" t="str">
            <v>답</v>
          </cell>
          <cell r="D29">
            <v>4518.1000000000004</v>
          </cell>
          <cell r="E29">
            <v>0</v>
          </cell>
          <cell r="F29">
            <v>1285</v>
          </cell>
          <cell r="G29" t="str">
            <v>연기군 동면 응암리 36-1</v>
          </cell>
          <cell r="H29" t="str">
            <v>전원기</v>
          </cell>
          <cell r="I29" t="str">
            <v>근저당권</v>
          </cell>
          <cell r="J29" t="str">
            <v>연기군 동면 내판리 28</v>
          </cell>
          <cell r="K29" t="str">
            <v>동면농업협동조합</v>
          </cell>
          <cell r="O29">
            <v>1285.2</v>
          </cell>
          <cell r="P29">
            <v>1285.2</v>
          </cell>
        </row>
        <row r="30">
          <cell r="A30">
            <v>27</v>
          </cell>
          <cell r="B30" t="str">
            <v>411</v>
          </cell>
          <cell r="C30" t="str">
            <v>답</v>
          </cell>
          <cell r="D30">
            <v>1633.3</v>
          </cell>
          <cell r="E30">
            <v>0</v>
          </cell>
          <cell r="F30">
            <v>853</v>
          </cell>
          <cell r="G30" t="str">
            <v>연기군 동면 응암리 36</v>
          </cell>
          <cell r="H30" t="str">
            <v>전의기</v>
          </cell>
          <cell r="O30">
            <v>853.3</v>
          </cell>
          <cell r="P30">
            <v>853.3</v>
          </cell>
        </row>
        <row r="31">
          <cell r="A31">
            <v>28</v>
          </cell>
          <cell r="B31" t="str">
            <v>412-1</v>
          </cell>
          <cell r="C31" t="str">
            <v>전</v>
          </cell>
          <cell r="D31">
            <v>3122.2</v>
          </cell>
          <cell r="E31">
            <v>23</v>
          </cell>
          <cell r="F31">
            <v>0</v>
          </cell>
          <cell r="G31" t="str">
            <v>연기군 동면 응암리 340-1</v>
          </cell>
          <cell r="H31" t="str">
            <v>김정일</v>
          </cell>
          <cell r="I31" t="str">
            <v>근저당권</v>
          </cell>
          <cell r="J31" t="str">
            <v>연기군 동면 내판리 28</v>
          </cell>
          <cell r="K31" t="str">
            <v>동면농업협동조합</v>
          </cell>
          <cell r="N31">
            <v>23.3</v>
          </cell>
          <cell r="P31">
            <v>23.3</v>
          </cell>
        </row>
        <row r="32">
          <cell r="A32">
            <v>29</v>
          </cell>
          <cell r="B32" t="str">
            <v>412-2</v>
          </cell>
          <cell r="C32" t="str">
            <v>전</v>
          </cell>
          <cell r="D32">
            <v>2772.2</v>
          </cell>
          <cell r="E32">
            <v>494</v>
          </cell>
          <cell r="F32">
            <v>1748</v>
          </cell>
          <cell r="G32" t="str">
            <v>연기군 동면 응암리 340-1</v>
          </cell>
          <cell r="H32" t="str">
            <v>김정일</v>
          </cell>
          <cell r="I32" t="str">
            <v>근저당권</v>
          </cell>
          <cell r="J32" t="str">
            <v>연기군 동면 내판리 28</v>
          </cell>
          <cell r="K32" t="str">
            <v>동면농업협동조합</v>
          </cell>
          <cell r="N32">
            <v>493.5</v>
          </cell>
          <cell r="O32">
            <v>1747.5</v>
          </cell>
          <cell r="P32">
            <v>2241</v>
          </cell>
        </row>
        <row r="33">
          <cell r="A33">
            <v>30</v>
          </cell>
          <cell r="B33" t="str">
            <v>443</v>
          </cell>
          <cell r="C33" t="str">
            <v>구</v>
          </cell>
          <cell r="D33">
            <v>8262.7000000000007</v>
          </cell>
          <cell r="E33">
            <v>170</v>
          </cell>
          <cell r="F33">
            <v>1182</v>
          </cell>
          <cell r="G33" t="str">
            <v>농림수산식품부</v>
          </cell>
          <cell r="H33" t="str">
            <v>국</v>
          </cell>
          <cell r="N33">
            <v>170</v>
          </cell>
          <cell r="O33">
            <v>1182</v>
          </cell>
          <cell r="P33">
            <v>1352</v>
          </cell>
        </row>
        <row r="34">
          <cell r="A34">
            <v>31</v>
          </cell>
          <cell r="B34" t="str">
            <v>444</v>
          </cell>
          <cell r="C34" t="str">
            <v>도</v>
          </cell>
          <cell r="D34">
            <v>2073.9</v>
          </cell>
          <cell r="E34">
            <v>8</v>
          </cell>
          <cell r="F34">
            <v>142</v>
          </cell>
          <cell r="G34" t="str">
            <v>농림수산식품부</v>
          </cell>
          <cell r="H34" t="str">
            <v>국</v>
          </cell>
          <cell r="N34">
            <v>8</v>
          </cell>
          <cell r="O34">
            <v>141.6</v>
          </cell>
          <cell r="P34">
            <v>149.6</v>
          </cell>
        </row>
        <row r="35">
          <cell r="A35">
            <v>32</v>
          </cell>
          <cell r="B35" t="str">
            <v>445</v>
          </cell>
          <cell r="C35" t="str">
            <v>구</v>
          </cell>
          <cell r="D35">
            <v>4719</v>
          </cell>
          <cell r="E35">
            <v>0</v>
          </cell>
          <cell r="F35">
            <v>403</v>
          </cell>
          <cell r="G35" t="str">
            <v>농림수산식품부</v>
          </cell>
          <cell r="H35" t="str">
            <v>국</v>
          </cell>
          <cell r="O35">
            <v>403.4</v>
          </cell>
          <cell r="P35">
            <v>403.4</v>
          </cell>
        </row>
        <row r="36">
          <cell r="A36">
            <v>33</v>
          </cell>
          <cell r="B36" t="str">
            <v>446</v>
          </cell>
          <cell r="C36" t="str">
            <v>구</v>
          </cell>
          <cell r="D36">
            <v>2613</v>
          </cell>
          <cell r="E36">
            <v>18</v>
          </cell>
          <cell r="F36">
            <v>3</v>
          </cell>
          <cell r="G36" t="str">
            <v>농림수산식품부</v>
          </cell>
          <cell r="H36" t="str">
            <v>국</v>
          </cell>
          <cell r="N36">
            <v>18.100000000000001</v>
          </cell>
          <cell r="O36">
            <v>2.6</v>
          </cell>
          <cell r="P36">
            <v>20.700000000000003</v>
          </cell>
        </row>
        <row r="37">
          <cell r="A37">
            <v>34</v>
          </cell>
          <cell r="B37" t="str">
            <v>450</v>
          </cell>
          <cell r="C37" t="str">
            <v>도</v>
          </cell>
          <cell r="D37">
            <v>2198.1999999999998</v>
          </cell>
          <cell r="E37">
            <v>72</v>
          </cell>
          <cell r="F37">
            <v>502</v>
          </cell>
          <cell r="G37" t="str">
            <v>농림수산식품부</v>
          </cell>
          <cell r="H37" t="str">
            <v>국</v>
          </cell>
          <cell r="N37">
            <v>71.8</v>
          </cell>
          <cell r="O37">
            <v>501.6</v>
          </cell>
          <cell r="P37">
            <v>573.4</v>
          </cell>
        </row>
        <row r="38">
          <cell r="A38">
            <v>35</v>
          </cell>
          <cell r="B38" t="str">
            <v>528</v>
          </cell>
          <cell r="C38" t="str">
            <v>답</v>
          </cell>
          <cell r="D38">
            <v>2403</v>
          </cell>
          <cell r="E38">
            <v>39</v>
          </cell>
          <cell r="F38">
            <v>0</v>
          </cell>
          <cell r="G38" t="str">
            <v>청원군 부용면 갈산리 63</v>
          </cell>
          <cell r="H38" t="str">
            <v>권오창</v>
          </cell>
          <cell r="I38" t="str">
            <v>근저당권</v>
          </cell>
          <cell r="J38" t="str">
            <v>연기군 동면 내판리 28</v>
          </cell>
          <cell r="K38" t="str">
            <v>동면농업협동조합</v>
          </cell>
          <cell r="N38">
            <v>38.5</v>
          </cell>
          <cell r="P38">
            <v>38.5</v>
          </cell>
        </row>
        <row r="39">
          <cell r="A39">
            <v>36</v>
          </cell>
          <cell r="B39" t="str">
            <v>545</v>
          </cell>
          <cell r="C39" t="str">
            <v>답</v>
          </cell>
          <cell r="D39">
            <v>7864.9</v>
          </cell>
          <cell r="E39">
            <v>597</v>
          </cell>
          <cell r="F39">
            <v>481</v>
          </cell>
          <cell r="G39" t="str">
            <v>청원군 강외면 상정리 191</v>
          </cell>
          <cell r="H39" t="str">
            <v>박태순</v>
          </cell>
          <cell r="I39" t="str">
            <v>근저당권</v>
          </cell>
          <cell r="J39" t="str">
            <v>강외면 오송리 249-7</v>
          </cell>
          <cell r="K39" t="str">
            <v>청원서부새마을금고</v>
          </cell>
          <cell r="N39">
            <v>596.6</v>
          </cell>
          <cell r="O39">
            <v>481.4</v>
          </cell>
          <cell r="P39">
            <v>1078</v>
          </cell>
        </row>
        <row r="40">
          <cell r="A40">
            <v>37</v>
          </cell>
          <cell r="B40" t="str">
            <v>546</v>
          </cell>
          <cell r="C40" t="str">
            <v>답</v>
          </cell>
          <cell r="D40">
            <v>5351.6</v>
          </cell>
          <cell r="E40">
            <v>1253</v>
          </cell>
          <cell r="F40">
            <v>2077</v>
          </cell>
          <cell r="G40" t="str">
            <v>청원군 부용면 문곡리 900</v>
          </cell>
          <cell r="H40" t="str">
            <v>한영화</v>
          </cell>
          <cell r="N40">
            <v>1253.3</v>
          </cell>
          <cell r="O40">
            <v>2077.1999999999998</v>
          </cell>
          <cell r="P40">
            <v>3330.5</v>
          </cell>
        </row>
        <row r="41">
          <cell r="A41">
            <v>38</v>
          </cell>
          <cell r="B41" t="str">
            <v>547</v>
          </cell>
          <cell r="C41" t="str">
            <v>답</v>
          </cell>
          <cell r="D41">
            <v>5313.7</v>
          </cell>
          <cell r="E41">
            <v>842</v>
          </cell>
          <cell r="F41">
            <v>1688</v>
          </cell>
          <cell r="G41" t="str">
            <v>청원군 강외면 상정리 191</v>
          </cell>
          <cell r="H41" t="str">
            <v>박태순</v>
          </cell>
          <cell r="I41" t="str">
            <v>근저당권</v>
          </cell>
          <cell r="J41" t="str">
            <v>강외면 오송리 249-7</v>
          </cell>
          <cell r="K41" t="str">
            <v>청원서부새마을금고</v>
          </cell>
          <cell r="N41">
            <v>841.5</v>
          </cell>
          <cell r="O41">
            <v>1687.9</v>
          </cell>
          <cell r="P41">
            <v>2529.4</v>
          </cell>
        </row>
        <row r="42">
          <cell r="A42">
            <v>39</v>
          </cell>
          <cell r="B42" t="str">
            <v>556</v>
          </cell>
          <cell r="C42" t="str">
            <v>답</v>
          </cell>
          <cell r="D42">
            <v>1512</v>
          </cell>
          <cell r="E42">
            <v>39</v>
          </cell>
          <cell r="F42">
            <v>0</v>
          </cell>
          <cell r="G42" t="str">
            <v>청원군 부용면 갈산리 75</v>
          </cell>
          <cell r="H42" t="str">
            <v>김인복</v>
          </cell>
          <cell r="N42">
            <v>38.700000000000003</v>
          </cell>
          <cell r="P42">
            <v>38.700000000000003</v>
          </cell>
        </row>
        <row r="43">
          <cell r="A43">
            <v>40</v>
          </cell>
          <cell r="B43" t="str">
            <v>557</v>
          </cell>
          <cell r="C43" t="str">
            <v>답</v>
          </cell>
          <cell r="D43">
            <v>2677.4</v>
          </cell>
          <cell r="E43">
            <v>842</v>
          </cell>
          <cell r="F43">
            <v>1448</v>
          </cell>
          <cell r="G43" t="str">
            <v>부산시 해운대구 우2동 1109-10</v>
          </cell>
          <cell r="H43" t="str">
            <v>박원규</v>
          </cell>
          <cell r="N43">
            <v>841.5</v>
          </cell>
          <cell r="O43">
            <v>1448.2</v>
          </cell>
          <cell r="P43">
            <v>2289.6999999999998</v>
          </cell>
        </row>
        <row r="44">
          <cell r="A44">
            <v>41</v>
          </cell>
          <cell r="B44" t="str">
            <v>558</v>
          </cell>
          <cell r="C44" t="str">
            <v>답</v>
          </cell>
          <cell r="D44">
            <v>5729.2</v>
          </cell>
          <cell r="E44">
            <v>316</v>
          </cell>
          <cell r="F44">
            <v>4035</v>
          </cell>
          <cell r="G44" t="str">
            <v>청원군 부용면 산수리 192</v>
          </cell>
          <cell r="H44" t="str">
            <v>추교환</v>
          </cell>
          <cell r="I44" t="str">
            <v>근저당권</v>
          </cell>
          <cell r="J44" t="str">
            <v>부용면 부강리 438-1</v>
          </cell>
          <cell r="K44" t="str">
            <v>부용농업협동조합</v>
          </cell>
          <cell r="N44">
            <v>316.2</v>
          </cell>
          <cell r="O44">
            <v>4034.5</v>
          </cell>
          <cell r="P44">
            <v>4350.7</v>
          </cell>
        </row>
        <row r="45">
          <cell r="A45">
            <v>42</v>
          </cell>
          <cell r="B45" t="str">
            <v>559</v>
          </cell>
          <cell r="C45" t="str">
            <v>답</v>
          </cell>
          <cell r="D45">
            <v>2253.1999999999998</v>
          </cell>
          <cell r="E45">
            <v>0</v>
          </cell>
          <cell r="F45">
            <v>754</v>
          </cell>
          <cell r="G45" t="str">
            <v>청원군 부용면 부강리 334-6</v>
          </cell>
          <cell r="H45" t="str">
            <v>최준배</v>
          </cell>
          <cell r="O45">
            <v>753.9</v>
          </cell>
          <cell r="P45">
            <v>753.9</v>
          </cell>
        </row>
        <row r="46">
          <cell r="A46">
            <v>43</v>
          </cell>
          <cell r="B46" t="str">
            <v>560</v>
          </cell>
          <cell r="C46" t="str">
            <v>답</v>
          </cell>
          <cell r="D46">
            <v>1664</v>
          </cell>
          <cell r="E46">
            <v>0</v>
          </cell>
          <cell r="F46">
            <v>1664</v>
          </cell>
          <cell r="G46" t="str">
            <v>충남 연기군 동면 응암리 343-1</v>
          </cell>
          <cell r="H46" t="str">
            <v>홍건표</v>
          </cell>
          <cell r="M46" t="str">
            <v>공</v>
          </cell>
          <cell r="O46">
            <v>1663.9</v>
          </cell>
          <cell r="P46">
            <v>1663.9</v>
          </cell>
        </row>
        <row r="47">
          <cell r="A47">
            <v>44</v>
          </cell>
          <cell r="B47" t="str">
            <v>561</v>
          </cell>
          <cell r="C47" t="str">
            <v>답</v>
          </cell>
          <cell r="D47">
            <v>2196</v>
          </cell>
          <cell r="E47">
            <v>0</v>
          </cell>
          <cell r="F47">
            <v>2196</v>
          </cell>
          <cell r="G47" t="str">
            <v>충남 연기군 동면 갈산리 96</v>
          </cell>
          <cell r="H47" t="str">
            <v>권형집</v>
          </cell>
          <cell r="M47" t="str">
            <v>공</v>
          </cell>
          <cell r="O47">
            <v>2196</v>
          </cell>
          <cell r="P47">
            <v>2196</v>
          </cell>
        </row>
        <row r="48">
          <cell r="A48">
            <v>45</v>
          </cell>
          <cell r="B48" t="str">
            <v>562</v>
          </cell>
          <cell r="C48" t="str">
            <v>답</v>
          </cell>
          <cell r="D48">
            <v>2547.9</v>
          </cell>
          <cell r="E48">
            <v>0</v>
          </cell>
          <cell r="F48">
            <v>2474</v>
          </cell>
          <cell r="G48" t="str">
            <v>청원군 강내면 월탄리 266</v>
          </cell>
          <cell r="H48" t="str">
            <v>평산신씨문희공파풍자희자손종중</v>
          </cell>
          <cell r="N48">
            <v>0.2</v>
          </cell>
          <cell r="O48">
            <v>2473.6</v>
          </cell>
          <cell r="P48">
            <v>2473.7999999999997</v>
          </cell>
        </row>
        <row r="49">
          <cell r="A49">
            <v>46</v>
          </cell>
          <cell r="B49" t="str">
            <v>563</v>
          </cell>
          <cell r="C49" t="str">
            <v>답</v>
          </cell>
          <cell r="D49">
            <v>2089</v>
          </cell>
          <cell r="E49">
            <v>0</v>
          </cell>
          <cell r="F49">
            <v>51</v>
          </cell>
          <cell r="G49" t="str">
            <v>청원군 부용면 산수리 130</v>
          </cell>
          <cell r="H49" t="str">
            <v>김준기</v>
          </cell>
          <cell r="O49">
            <v>50.5</v>
          </cell>
          <cell r="P49">
            <v>50.5</v>
          </cell>
        </row>
        <row r="50">
          <cell r="A50">
            <v>47</v>
          </cell>
          <cell r="B50" t="str">
            <v>577</v>
          </cell>
          <cell r="C50" t="str">
            <v>답</v>
          </cell>
          <cell r="D50">
            <v>2623</v>
          </cell>
          <cell r="E50">
            <v>0</v>
          </cell>
          <cell r="F50">
            <v>77</v>
          </cell>
          <cell r="G50" t="str">
            <v>연기군 동면 응암리 343-1</v>
          </cell>
          <cell r="H50" t="str">
            <v>권신웅</v>
          </cell>
          <cell r="O50">
            <v>77.3</v>
          </cell>
          <cell r="P50">
            <v>77.3</v>
          </cell>
        </row>
        <row r="51">
          <cell r="A51">
            <v>48</v>
          </cell>
          <cell r="B51" t="str">
            <v>578</v>
          </cell>
          <cell r="C51" t="str">
            <v>답</v>
          </cell>
          <cell r="D51">
            <v>2416.1999999999998</v>
          </cell>
          <cell r="E51">
            <v>347</v>
          </cell>
          <cell r="F51">
            <v>1645</v>
          </cell>
          <cell r="G51" t="str">
            <v>천안시 쌍용동 1233 광명아파트 108동 906호</v>
          </cell>
          <cell r="H51" t="str">
            <v>김명수</v>
          </cell>
          <cell r="I51" t="str">
            <v>근저당권</v>
          </cell>
          <cell r="J51" t="str">
            <v>연기군 동면 내판리 28</v>
          </cell>
          <cell r="K51" t="str">
            <v>동면농업협동조합</v>
          </cell>
          <cell r="N51">
            <v>346.7</v>
          </cell>
          <cell r="O51">
            <v>1645.3</v>
          </cell>
          <cell r="P51">
            <v>1992</v>
          </cell>
        </row>
        <row r="52">
          <cell r="A52">
            <v>49</v>
          </cell>
          <cell r="B52" t="str">
            <v>579</v>
          </cell>
          <cell r="C52" t="str">
            <v>답</v>
          </cell>
          <cell r="D52">
            <v>2564.4</v>
          </cell>
          <cell r="E52">
            <v>0</v>
          </cell>
          <cell r="F52">
            <v>2225</v>
          </cell>
          <cell r="G52" t="str">
            <v>청주시 상당구 용암동 2099 건영아파트 113-802</v>
          </cell>
          <cell r="H52" t="str">
            <v>신기화</v>
          </cell>
          <cell r="I52" t="str">
            <v>근저당권</v>
          </cell>
          <cell r="J52" t="str">
            <v>부용면 부강리 438-1</v>
          </cell>
          <cell r="K52" t="str">
            <v>부용농업협동조합</v>
          </cell>
          <cell r="O52">
            <v>2224.9</v>
          </cell>
          <cell r="P52">
            <v>2224.9</v>
          </cell>
        </row>
        <row r="53">
          <cell r="A53">
            <v>50</v>
          </cell>
          <cell r="B53" t="str">
            <v>580</v>
          </cell>
          <cell r="C53" t="str">
            <v>답</v>
          </cell>
          <cell r="D53">
            <v>3004.1</v>
          </cell>
          <cell r="E53">
            <v>310</v>
          </cell>
          <cell r="F53">
            <v>854</v>
          </cell>
          <cell r="G53" t="str">
            <v>청원군 부용면 산수리 183-7</v>
          </cell>
          <cell r="H53" t="str">
            <v>정철수</v>
          </cell>
          <cell r="N53">
            <v>310.39999999999998</v>
          </cell>
          <cell r="O53">
            <v>854</v>
          </cell>
          <cell r="P53">
            <v>1164.4000000000001</v>
          </cell>
        </row>
        <row r="54">
          <cell r="A54">
            <v>51</v>
          </cell>
          <cell r="B54" t="str">
            <v>590</v>
          </cell>
          <cell r="C54" t="str">
            <v>도</v>
          </cell>
          <cell r="D54">
            <v>12821.8</v>
          </cell>
          <cell r="E54">
            <v>10</v>
          </cell>
          <cell r="F54">
            <v>105</v>
          </cell>
          <cell r="G54" t="str">
            <v>농림수산식품부</v>
          </cell>
          <cell r="H54" t="str">
            <v>국</v>
          </cell>
          <cell r="N54">
            <v>9.5</v>
          </cell>
          <cell r="O54">
            <v>104.6</v>
          </cell>
          <cell r="P54">
            <v>114.1</v>
          </cell>
        </row>
        <row r="55">
          <cell r="A55">
            <v>52</v>
          </cell>
          <cell r="B55" t="str">
            <v>591</v>
          </cell>
          <cell r="C55" t="str">
            <v>구</v>
          </cell>
          <cell r="D55">
            <v>21325.7</v>
          </cell>
          <cell r="E55">
            <v>360</v>
          </cell>
          <cell r="F55">
            <v>1152</v>
          </cell>
          <cell r="G55" t="str">
            <v>농림수산식품부</v>
          </cell>
          <cell r="H55" t="str">
            <v>국</v>
          </cell>
          <cell r="N55">
            <v>360.2</v>
          </cell>
          <cell r="O55">
            <v>1152</v>
          </cell>
          <cell r="P55">
            <v>1512.2</v>
          </cell>
        </row>
        <row r="56">
          <cell r="A56">
            <v>53</v>
          </cell>
          <cell r="B56" t="str">
            <v>592</v>
          </cell>
          <cell r="C56" t="str">
            <v>제</v>
          </cell>
          <cell r="D56">
            <v>7540.1</v>
          </cell>
          <cell r="E56">
            <v>105</v>
          </cell>
          <cell r="F56">
            <v>285</v>
          </cell>
          <cell r="G56" t="str">
            <v>농림수산식품부</v>
          </cell>
          <cell r="H56" t="str">
            <v>국</v>
          </cell>
          <cell r="N56">
            <v>104.6</v>
          </cell>
          <cell r="O56">
            <v>284.8</v>
          </cell>
          <cell r="P56">
            <v>389.4</v>
          </cell>
        </row>
        <row r="57">
          <cell r="A57">
            <v>54</v>
          </cell>
          <cell r="B57" t="str">
            <v>601</v>
          </cell>
          <cell r="C57" t="str">
            <v>구</v>
          </cell>
          <cell r="D57">
            <v>1752</v>
          </cell>
          <cell r="E57">
            <v>42</v>
          </cell>
          <cell r="F57">
            <v>0</v>
          </cell>
          <cell r="G57" t="str">
            <v>농림수산식품부</v>
          </cell>
          <cell r="H57" t="str">
            <v>국</v>
          </cell>
          <cell r="N57">
            <v>42.4</v>
          </cell>
          <cell r="P57">
            <v>42.4</v>
          </cell>
        </row>
        <row r="58">
          <cell r="A58">
            <v>55</v>
          </cell>
          <cell r="B58" t="str">
            <v>604</v>
          </cell>
          <cell r="C58" t="str">
            <v>구</v>
          </cell>
          <cell r="D58">
            <v>627.20000000000005</v>
          </cell>
          <cell r="E58">
            <v>21</v>
          </cell>
          <cell r="F58">
            <v>43</v>
          </cell>
          <cell r="G58" t="str">
            <v>농림수산식품부</v>
          </cell>
          <cell r="H58" t="str">
            <v>국</v>
          </cell>
          <cell r="N58">
            <v>21</v>
          </cell>
          <cell r="O58">
            <v>42.7</v>
          </cell>
          <cell r="P58">
            <v>63.7</v>
          </cell>
        </row>
        <row r="59">
          <cell r="A59">
            <v>56</v>
          </cell>
          <cell r="B59" t="str">
            <v>605</v>
          </cell>
          <cell r="C59" t="str">
            <v>도</v>
          </cell>
          <cell r="D59">
            <v>3362.8</v>
          </cell>
          <cell r="E59">
            <v>75</v>
          </cell>
          <cell r="F59">
            <v>284</v>
          </cell>
          <cell r="G59" t="str">
            <v>농림수산식품부</v>
          </cell>
          <cell r="H59" t="str">
            <v>국</v>
          </cell>
          <cell r="N59">
            <v>75</v>
          </cell>
          <cell r="O59">
            <v>284.39999999999998</v>
          </cell>
          <cell r="P59">
            <v>359.4</v>
          </cell>
        </row>
        <row r="60">
          <cell r="A60">
            <v>57</v>
          </cell>
          <cell r="B60" t="str">
            <v>606</v>
          </cell>
          <cell r="C60" t="str">
            <v>구</v>
          </cell>
          <cell r="D60">
            <v>460.8</v>
          </cell>
          <cell r="E60">
            <v>51</v>
          </cell>
          <cell r="F60">
            <v>102</v>
          </cell>
          <cell r="G60" t="str">
            <v>농림수산식품부</v>
          </cell>
          <cell r="H60" t="str">
            <v>국</v>
          </cell>
          <cell r="N60">
            <v>50.7</v>
          </cell>
          <cell r="O60">
            <v>102.2</v>
          </cell>
          <cell r="P60">
            <v>152.9</v>
          </cell>
        </row>
        <row r="61">
          <cell r="A61">
            <v>58</v>
          </cell>
          <cell r="B61" t="str">
            <v>607</v>
          </cell>
          <cell r="C61" t="str">
            <v>구</v>
          </cell>
          <cell r="D61">
            <v>2291.9</v>
          </cell>
          <cell r="E61">
            <v>101</v>
          </cell>
          <cell r="F61">
            <v>190</v>
          </cell>
          <cell r="G61" t="str">
            <v>농림수산식품부</v>
          </cell>
          <cell r="H61" t="str">
            <v>국</v>
          </cell>
          <cell r="N61">
            <v>101.4</v>
          </cell>
          <cell r="O61">
            <v>190.1</v>
          </cell>
          <cell r="P61">
            <v>291.5</v>
          </cell>
        </row>
        <row r="62">
          <cell r="A62">
            <v>59</v>
          </cell>
          <cell r="B62" t="str">
            <v>608</v>
          </cell>
          <cell r="C62" t="str">
            <v>구</v>
          </cell>
          <cell r="D62">
            <v>548.4</v>
          </cell>
          <cell r="E62">
            <v>48</v>
          </cell>
          <cell r="F62">
            <v>119</v>
          </cell>
          <cell r="G62" t="str">
            <v>농림수산식품부</v>
          </cell>
          <cell r="H62" t="str">
            <v>국</v>
          </cell>
          <cell r="N62">
            <v>48.1</v>
          </cell>
          <cell r="O62">
            <v>119.1</v>
          </cell>
          <cell r="P62">
            <v>167.2</v>
          </cell>
        </row>
        <row r="63">
          <cell r="A63">
            <v>60</v>
          </cell>
          <cell r="B63" t="str">
            <v>609</v>
          </cell>
          <cell r="C63" t="str">
            <v>도</v>
          </cell>
          <cell r="D63">
            <v>1295.3</v>
          </cell>
          <cell r="E63">
            <v>101</v>
          </cell>
          <cell r="F63">
            <v>289</v>
          </cell>
          <cell r="G63" t="str">
            <v>농림수산식품부</v>
          </cell>
          <cell r="H63" t="str">
            <v>국</v>
          </cell>
          <cell r="N63">
            <v>100.9</v>
          </cell>
          <cell r="O63">
            <v>288.8</v>
          </cell>
          <cell r="P63">
            <v>389.70000000000005</v>
          </cell>
        </row>
        <row r="64">
          <cell r="A64">
            <v>61</v>
          </cell>
          <cell r="B64" t="str">
            <v>611</v>
          </cell>
          <cell r="C64" t="str">
            <v>구</v>
          </cell>
          <cell r="D64">
            <v>1604</v>
          </cell>
          <cell r="E64">
            <v>0</v>
          </cell>
          <cell r="F64">
            <v>396</v>
          </cell>
          <cell r="G64" t="str">
            <v>농림수산식품부</v>
          </cell>
          <cell r="H64" t="str">
            <v>국</v>
          </cell>
          <cell r="O64">
            <v>396.2</v>
          </cell>
          <cell r="P64">
            <v>396.2</v>
          </cell>
        </row>
        <row r="65">
          <cell r="A65">
            <v>62</v>
          </cell>
          <cell r="B65" t="str">
            <v>612</v>
          </cell>
          <cell r="C65" t="str">
            <v>구</v>
          </cell>
          <cell r="D65">
            <v>554.29999999999995</v>
          </cell>
          <cell r="E65">
            <v>14</v>
          </cell>
          <cell r="F65">
            <v>46</v>
          </cell>
          <cell r="G65" t="str">
            <v>농림수산식품부</v>
          </cell>
          <cell r="H65" t="str">
            <v>국</v>
          </cell>
          <cell r="N65">
            <v>14.4</v>
          </cell>
          <cell r="O65">
            <v>46.1</v>
          </cell>
          <cell r="P65">
            <v>60.5</v>
          </cell>
        </row>
        <row r="66">
          <cell r="E66">
            <v>0</v>
          </cell>
          <cell r="F66">
            <v>0</v>
          </cell>
        </row>
        <row r="67">
          <cell r="E67">
            <v>11205</v>
          </cell>
          <cell r="F67">
            <v>54426</v>
          </cell>
        </row>
        <row r="68">
          <cell r="E68">
            <v>0</v>
          </cell>
          <cell r="F68">
            <v>0</v>
          </cell>
        </row>
        <row r="69">
          <cell r="E69">
            <v>0</v>
          </cell>
          <cell r="F69">
            <v>0</v>
          </cell>
        </row>
        <row r="70">
          <cell r="E70">
            <v>0</v>
          </cell>
          <cell r="F70">
            <v>0</v>
          </cell>
        </row>
        <row r="261">
          <cell r="F261">
            <v>0</v>
          </cell>
        </row>
        <row r="262">
          <cell r="F262">
            <v>0</v>
          </cell>
        </row>
        <row r="263">
          <cell r="F263">
            <v>0</v>
          </cell>
        </row>
        <row r="264">
          <cell r="F264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재산리"/>
      <sheetName val="재산리임대"/>
      <sheetName val="재산리조서"/>
    </sheetNames>
    <sheetDataSet>
      <sheetData sheetId="0">
        <row r="2">
          <cell r="A2">
            <v>1</v>
          </cell>
          <cell r="B2" t="str">
            <v>1597</v>
          </cell>
          <cell r="E2">
            <v>1</v>
          </cell>
        </row>
        <row r="3">
          <cell r="A3" t="str">
            <v/>
          </cell>
          <cell r="B3" t="str">
            <v>1597</v>
          </cell>
          <cell r="E3">
            <v>2</v>
          </cell>
        </row>
        <row r="4">
          <cell r="A4">
            <v>2</v>
          </cell>
          <cell r="B4" t="str">
            <v>1597-1</v>
          </cell>
          <cell r="E4">
            <v>1</v>
          </cell>
        </row>
        <row r="5">
          <cell r="A5" t="str">
            <v/>
          </cell>
          <cell r="B5" t="str">
            <v>1597-1</v>
          </cell>
          <cell r="E5">
            <v>2</v>
          </cell>
        </row>
        <row r="6">
          <cell r="A6" t="str">
            <v/>
          </cell>
          <cell r="B6" t="str">
            <v>1597-1</v>
          </cell>
          <cell r="E6">
            <v>3</v>
          </cell>
        </row>
        <row r="7">
          <cell r="A7" t="str">
            <v/>
          </cell>
          <cell r="B7" t="str">
            <v>1597-1</v>
          </cell>
          <cell r="E7">
            <v>4</v>
          </cell>
        </row>
        <row r="8">
          <cell r="A8">
            <v>3</v>
          </cell>
          <cell r="B8" t="str">
            <v>1598</v>
          </cell>
          <cell r="E8">
            <v>1</v>
          </cell>
        </row>
        <row r="9">
          <cell r="A9" t="str">
            <v/>
          </cell>
          <cell r="B9" t="str">
            <v>1598</v>
          </cell>
          <cell r="E9">
            <v>2</v>
          </cell>
        </row>
        <row r="10">
          <cell r="A10">
            <v>4</v>
          </cell>
          <cell r="B10" t="str">
            <v>1599</v>
          </cell>
          <cell r="E10">
            <v>1</v>
          </cell>
        </row>
        <row r="11">
          <cell r="A11">
            <v>5</v>
          </cell>
          <cell r="B11" t="str">
            <v>1599-2</v>
          </cell>
          <cell r="E11">
            <v>1</v>
          </cell>
        </row>
        <row r="12">
          <cell r="A12" t="str">
            <v/>
          </cell>
          <cell r="B12" t="str">
            <v>1599-2</v>
          </cell>
          <cell r="E12">
            <v>2</v>
          </cell>
        </row>
        <row r="13">
          <cell r="A13">
            <v>6</v>
          </cell>
          <cell r="B13" t="str">
            <v>1599-3</v>
          </cell>
          <cell r="E13">
            <v>1</v>
          </cell>
        </row>
        <row r="14">
          <cell r="A14" t="str">
            <v/>
          </cell>
          <cell r="B14" t="str">
            <v>1599-3</v>
          </cell>
          <cell r="E14">
            <v>2</v>
          </cell>
        </row>
        <row r="15">
          <cell r="A15" t="str">
            <v/>
          </cell>
          <cell r="B15" t="str">
            <v>1599-3</v>
          </cell>
          <cell r="E15">
            <v>3</v>
          </cell>
        </row>
        <row r="16">
          <cell r="A16">
            <v>7</v>
          </cell>
          <cell r="B16" t="str">
            <v>1599-4</v>
          </cell>
          <cell r="E16">
            <v>1</v>
          </cell>
        </row>
        <row r="17">
          <cell r="A17" t="str">
            <v/>
          </cell>
          <cell r="B17" t="str">
            <v>1599-4</v>
          </cell>
          <cell r="E17">
            <v>2</v>
          </cell>
        </row>
        <row r="18">
          <cell r="A18">
            <v>8</v>
          </cell>
          <cell r="B18" t="str">
            <v>1599-5</v>
          </cell>
          <cell r="E18">
            <v>1</v>
          </cell>
        </row>
        <row r="19">
          <cell r="A19">
            <v>9</v>
          </cell>
          <cell r="B19" t="str">
            <v>1599-6</v>
          </cell>
          <cell r="E19">
            <v>1</v>
          </cell>
        </row>
        <row r="20">
          <cell r="A20">
            <v>10</v>
          </cell>
          <cell r="B20" t="str">
            <v>1599-11</v>
          </cell>
          <cell r="E20">
            <v>1</v>
          </cell>
        </row>
        <row r="21">
          <cell r="A21">
            <v>11</v>
          </cell>
          <cell r="B21" t="str">
            <v>1599-12</v>
          </cell>
          <cell r="E21">
            <v>1</v>
          </cell>
        </row>
        <row r="22">
          <cell r="A22" t="str">
            <v/>
          </cell>
          <cell r="B22" t="str">
            <v>1599-12</v>
          </cell>
          <cell r="E22">
            <v>2</v>
          </cell>
        </row>
        <row r="23">
          <cell r="A23">
            <v>12</v>
          </cell>
          <cell r="B23" t="str">
            <v>1599-13</v>
          </cell>
          <cell r="E23">
            <v>1</v>
          </cell>
        </row>
        <row r="24">
          <cell r="A24" t="str">
            <v/>
          </cell>
          <cell r="B24" t="str">
            <v>1599-13</v>
          </cell>
          <cell r="E24">
            <v>2</v>
          </cell>
        </row>
        <row r="25">
          <cell r="A25" t="str">
            <v/>
          </cell>
          <cell r="B25" t="str">
            <v>1599-13</v>
          </cell>
          <cell r="E25">
            <v>3</v>
          </cell>
        </row>
        <row r="26">
          <cell r="A26" t="str">
            <v/>
          </cell>
          <cell r="B26" t="str">
            <v>1599-13</v>
          </cell>
          <cell r="E26">
            <v>4</v>
          </cell>
        </row>
        <row r="27">
          <cell r="A27" t="str">
            <v/>
          </cell>
          <cell r="B27" t="str">
            <v>1599-13</v>
          </cell>
          <cell r="E27">
            <v>5</v>
          </cell>
        </row>
        <row r="28">
          <cell r="A28" t="str">
            <v/>
          </cell>
          <cell r="B28" t="str">
            <v>1599-13</v>
          </cell>
          <cell r="E28">
            <v>6</v>
          </cell>
        </row>
        <row r="29">
          <cell r="A29">
            <v>13</v>
          </cell>
          <cell r="B29" t="str">
            <v>1600</v>
          </cell>
          <cell r="E29">
            <v>1</v>
          </cell>
        </row>
        <row r="30">
          <cell r="A30">
            <v>14</v>
          </cell>
          <cell r="B30" t="str">
            <v>1600-1</v>
          </cell>
          <cell r="E30">
            <v>1</v>
          </cell>
        </row>
        <row r="31">
          <cell r="A31">
            <v>15</v>
          </cell>
          <cell r="B31" t="str">
            <v>1600-2</v>
          </cell>
          <cell r="E31">
            <v>1</v>
          </cell>
        </row>
        <row r="32">
          <cell r="A32">
            <v>16</v>
          </cell>
          <cell r="B32" t="str">
            <v>1742</v>
          </cell>
          <cell r="E32">
            <v>1</v>
          </cell>
        </row>
        <row r="33">
          <cell r="A33" t="str">
            <v/>
          </cell>
          <cell r="B33" t="str">
            <v>1742</v>
          </cell>
          <cell r="E33">
            <v>2</v>
          </cell>
        </row>
        <row r="34">
          <cell r="A34" t="str">
            <v/>
          </cell>
          <cell r="B34" t="str">
            <v>1742</v>
          </cell>
          <cell r="E34">
            <v>3</v>
          </cell>
        </row>
        <row r="35">
          <cell r="A35" t="str">
            <v/>
          </cell>
          <cell r="B35" t="str">
            <v>1742</v>
          </cell>
          <cell r="E35">
            <v>4</v>
          </cell>
        </row>
        <row r="36">
          <cell r="A36">
            <v>17</v>
          </cell>
          <cell r="B36" t="str">
            <v>산900</v>
          </cell>
          <cell r="E36">
            <v>1</v>
          </cell>
        </row>
        <row r="37">
          <cell r="A37">
            <v>18</v>
          </cell>
          <cell r="B37" t="str">
            <v>산1318</v>
          </cell>
          <cell r="E37">
            <v>1</v>
          </cell>
        </row>
        <row r="38">
          <cell r="A38" t="str">
            <v/>
          </cell>
          <cell r="B38" t="str">
            <v>산1318</v>
          </cell>
          <cell r="E38">
            <v>2</v>
          </cell>
        </row>
        <row r="39">
          <cell r="A39" t="str">
            <v/>
          </cell>
          <cell r="B39" t="str">
            <v>산1318</v>
          </cell>
          <cell r="E39">
            <v>3</v>
          </cell>
        </row>
        <row r="40">
          <cell r="A40">
            <v>19</v>
          </cell>
          <cell r="B40" t="str">
            <v>산1319-1</v>
          </cell>
          <cell r="E40">
            <v>1</v>
          </cell>
        </row>
        <row r="41">
          <cell r="A41">
            <v>20</v>
          </cell>
          <cell r="B41" t="str">
            <v>산1323</v>
          </cell>
          <cell r="E41">
            <v>1</v>
          </cell>
        </row>
        <row r="42">
          <cell r="A42" t="str">
            <v/>
          </cell>
          <cell r="B42" t="str">
            <v>산1323</v>
          </cell>
          <cell r="E42">
            <v>2</v>
          </cell>
        </row>
        <row r="43">
          <cell r="A43" t="str">
            <v/>
          </cell>
          <cell r="B43" t="str">
            <v>산1323</v>
          </cell>
          <cell r="E43">
            <v>3</v>
          </cell>
        </row>
        <row r="44">
          <cell r="A44">
            <v>21</v>
          </cell>
          <cell r="B44" t="str">
            <v>0-9</v>
          </cell>
          <cell r="E44">
            <v>1</v>
          </cell>
        </row>
        <row r="45">
          <cell r="A45" t="str">
            <v/>
          </cell>
          <cell r="B45" t="str">
            <v>0-9</v>
          </cell>
          <cell r="E45">
            <v>2</v>
          </cell>
        </row>
        <row r="46">
          <cell r="A46" t="str">
            <v/>
          </cell>
          <cell r="B46" t="str">
            <v>0-9</v>
          </cell>
          <cell r="E46">
            <v>3</v>
          </cell>
        </row>
        <row r="47">
          <cell r="A47" t="str">
            <v/>
          </cell>
          <cell r="B47" t="str">
            <v>0-9</v>
          </cell>
          <cell r="E47">
            <v>4</v>
          </cell>
        </row>
      </sheetData>
      <sheetData sheetId="1"/>
      <sheetData sheetId="2">
        <row r="2">
          <cell r="A2">
            <v>1</v>
          </cell>
        </row>
      </sheetData>
      <sheetData sheetId="3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진조수용"/>
      <sheetName val="진조터널"/>
      <sheetName val="진조사용"/>
      <sheetName val="Sheet3"/>
      <sheetName val="진조리조서"/>
    </sheetNames>
    <sheetDataSet>
      <sheetData sheetId="0">
        <row r="2">
          <cell r="B2" t="str">
            <v>13</v>
          </cell>
          <cell r="C2" t="str">
            <v>전</v>
          </cell>
          <cell r="D2">
            <v>36.4</v>
          </cell>
          <cell r="E2" t="str">
            <v>공</v>
          </cell>
        </row>
        <row r="3">
          <cell r="B3" t="str">
            <v>13-6</v>
          </cell>
          <cell r="C3" t="str">
            <v>전</v>
          </cell>
          <cell r="D3">
            <v>776.2</v>
          </cell>
        </row>
        <row r="4">
          <cell r="B4" t="str">
            <v>13-7</v>
          </cell>
          <cell r="C4" t="str">
            <v>전</v>
          </cell>
          <cell r="D4">
            <v>67.2</v>
          </cell>
        </row>
        <row r="5">
          <cell r="B5" t="str">
            <v>13-8</v>
          </cell>
          <cell r="C5" t="str">
            <v>전</v>
          </cell>
          <cell r="D5">
            <v>219.2</v>
          </cell>
        </row>
        <row r="6">
          <cell r="B6" t="str">
            <v>13-9</v>
          </cell>
          <cell r="C6" t="str">
            <v>전</v>
          </cell>
          <cell r="D6">
            <v>582.6</v>
          </cell>
        </row>
        <row r="7">
          <cell r="B7" t="str">
            <v>13-10</v>
          </cell>
          <cell r="C7" t="str">
            <v>전</v>
          </cell>
          <cell r="D7">
            <v>598.4</v>
          </cell>
        </row>
        <row r="8">
          <cell r="B8" t="str">
            <v>13-70</v>
          </cell>
          <cell r="C8" t="str">
            <v>임</v>
          </cell>
          <cell r="D8">
            <v>6446</v>
          </cell>
        </row>
        <row r="9">
          <cell r="B9" t="str">
            <v>14</v>
          </cell>
          <cell r="C9" t="str">
            <v>전</v>
          </cell>
          <cell r="D9">
            <v>70.900000000000006</v>
          </cell>
        </row>
        <row r="10">
          <cell r="B10" t="str">
            <v>14-1</v>
          </cell>
          <cell r="C10" t="str">
            <v>전</v>
          </cell>
          <cell r="D10">
            <v>140</v>
          </cell>
        </row>
        <row r="11">
          <cell r="B11" t="str">
            <v>15</v>
          </cell>
          <cell r="C11" t="str">
            <v>답</v>
          </cell>
          <cell r="D11">
            <v>1580</v>
          </cell>
        </row>
        <row r="12">
          <cell r="B12" t="str">
            <v>16</v>
          </cell>
          <cell r="C12" t="str">
            <v>전</v>
          </cell>
          <cell r="D12">
            <v>126.9</v>
          </cell>
        </row>
        <row r="13">
          <cell r="B13" t="str">
            <v>16-1</v>
          </cell>
          <cell r="C13" t="str">
            <v>전</v>
          </cell>
          <cell r="D13">
            <v>167.7</v>
          </cell>
        </row>
        <row r="14">
          <cell r="B14" t="str">
            <v>17</v>
          </cell>
          <cell r="C14" t="str">
            <v>전</v>
          </cell>
          <cell r="D14">
            <v>89.7</v>
          </cell>
        </row>
        <row r="15">
          <cell r="B15" t="str">
            <v>17-1</v>
          </cell>
          <cell r="C15" t="str">
            <v>전</v>
          </cell>
          <cell r="D15">
            <v>117.7</v>
          </cell>
        </row>
        <row r="16">
          <cell r="B16" t="str">
            <v>18</v>
          </cell>
          <cell r="C16" t="str">
            <v>전</v>
          </cell>
          <cell r="D16">
            <v>65.900000000000006</v>
          </cell>
        </row>
        <row r="17">
          <cell r="B17" t="str">
            <v>19</v>
          </cell>
          <cell r="C17" t="str">
            <v>전</v>
          </cell>
          <cell r="D17">
            <v>2148.8000000000002</v>
          </cell>
        </row>
        <row r="18">
          <cell r="B18" t="str">
            <v>27</v>
          </cell>
          <cell r="C18" t="str">
            <v>종</v>
          </cell>
          <cell r="D18">
            <v>1624.4</v>
          </cell>
        </row>
        <row r="19">
          <cell r="B19" t="str">
            <v>28</v>
          </cell>
          <cell r="C19" t="str">
            <v>전</v>
          </cell>
          <cell r="D19">
            <v>531.4</v>
          </cell>
          <cell r="E19" t="str">
            <v>공</v>
          </cell>
        </row>
        <row r="20">
          <cell r="B20" t="str">
            <v>29</v>
          </cell>
          <cell r="C20" t="str">
            <v>잡</v>
          </cell>
          <cell r="D20">
            <v>243.1</v>
          </cell>
          <cell r="E20" t="str">
            <v>공</v>
          </cell>
        </row>
        <row r="21">
          <cell r="B21" t="str">
            <v>30</v>
          </cell>
          <cell r="C21" t="str">
            <v>답</v>
          </cell>
          <cell r="D21">
            <v>1426.2</v>
          </cell>
        </row>
        <row r="22">
          <cell r="B22" t="str">
            <v>30-1</v>
          </cell>
          <cell r="C22" t="str">
            <v>답</v>
          </cell>
          <cell r="D22">
            <v>1367.9</v>
          </cell>
        </row>
        <row r="23">
          <cell r="B23" t="str">
            <v>30-2</v>
          </cell>
          <cell r="C23" t="str">
            <v>답</v>
          </cell>
          <cell r="D23">
            <v>11.2</v>
          </cell>
        </row>
        <row r="24">
          <cell r="B24" t="str">
            <v>30-2</v>
          </cell>
          <cell r="C24" t="str">
            <v>답</v>
          </cell>
          <cell r="D24">
            <v>3.3</v>
          </cell>
        </row>
        <row r="25">
          <cell r="B25" t="str">
            <v>38-1</v>
          </cell>
          <cell r="C25" t="str">
            <v>답</v>
          </cell>
          <cell r="D25">
            <v>1708.6</v>
          </cell>
        </row>
        <row r="26">
          <cell r="B26" t="str">
            <v>39-5</v>
          </cell>
          <cell r="C26" t="str">
            <v>전</v>
          </cell>
          <cell r="D26">
            <v>26.9</v>
          </cell>
        </row>
        <row r="27">
          <cell r="B27" t="str">
            <v>39-5</v>
          </cell>
          <cell r="C27" t="str">
            <v>전</v>
          </cell>
          <cell r="D27">
            <v>249.7</v>
          </cell>
        </row>
        <row r="28">
          <cell r="B28" t="str">
            <v>46</v>
          </cell>
          <cell r="C28" t="str">
            <v>도</v>
          </cell>
          <cell r="D28">
            <v>96.1</v>
          </cell>
        </row>
        <row r="29">
          <cell r="B29" t="str">
            <v>46</v>
          </cell>
          <cell r="C29" t="str">
            <v>도</v>
          </cell>
          <cell r="D29">
            <v>44.7</v>
          </cell>
        </row>
        <row r="30">
          <cell r="B30" t="str">
            <v>46-3</v>
          </cell>
          <cell r="C30" t="str">
            <v>전</v>
          </cell>
          <cell r="D30">
            <v>1598.4</v>
          </cell>
        </row>
        <row r="31">
          <cell r="B31" t="str">
            <v>46-4</v>
          </cell>
          <cell r="C31" t="str">
            <v>도</v>
          </cell>
          <cell r="D31">
            <v>435.6</v>
          </cell>
        </row>
        <row r="32">
          <cell r="B32" t="str">
            <v>46-6</v>
          </cell>
          <cell r="C32" t="str">
            <v>전</v>
          </cell>
          <cell r="D32">
            <v>72.099999999999994</v>
          </cell>
        </row>
        <row r="33">
          <cell r="B33" t="str">
            <v>46-7</v>
          </cell>
          <cell r="C33" t="str">
            <v>대</v>
          </cell>
          <cell r="D33">
            <v>223.3</v>
          </cell>
          <cell r="E33" t="str">
            <v>공</v>
          </cell>
        </row>
        <row r="34">
          <cell r="B34" t="str">
            <v>46-11</v>
          </cell>
          <cell r="C34" t="str">
            <v>도</v>
          </cell>
          <cell r="D34">
            <v>40.700000000000003</v>
          </cell>
        </row>
        <row r="35">
          <cell r="B35" t="str">
            <v>46-13</v>
          </cell>
          <cell r="C35" t="str">
            <v>전</v>
          </cell>
          <cell r="D35">
            <v>456.1</v>
          </cell>
        </row>
        <row r="36">
          <cell r="B36" t="str">
            <v>47-1</v>
          </cell>
          <cell r="C36" t="str">
            <v>전</v>
          </cell>
          <cell r="D36">
            <v>2136.6</v>
          </cell>
        </row>
        <row r="37">
          <cell r="B37" t="str">
            <v>47-3</v>
          </cell>
          <cell r="C37" t="str">
            <v>대</v>
          </cell>
          <cell r="D37">
            <v>404.8</v>
          </cell>
        </row>
        <row r="38">
          <cell r="B38" t="str">
            <v>47-4</v>
          </cell>
          <cell r="C38" t="str">
            <v>도</v>
          </cell>
          <cell r="D38">
            <v>20.5</v>
          </cell>
          <cell r="E38" t="str">
            <v>공</v>
          </cell>
        </row>
        <row r="39">
          <cell r="B39" t="str">
            <v>47-5</v>
          </cell>
          <cell r="C39" t="str">
            <v>도</v>
          </cell>
          <cell r="D39">
            <v>14.4</v>
          </cell>
        </row>
        <row r="40">
          <cell r="B40" t="str">
            <v>47-7</v>
          </cell>
          <cell r="C40" t="str">
            <v>도</v>
          </cell>
          <cell r="D40">
            <v>53.8</v>
          </cell>
        </row>
        <row r="41">
          <cell r="B41" t="str">
            <v>48</v>
          </cell>
          <cell r="C41" t="str">
            <v>묘</v>
          </cell>
          <cell r="D41">
            <v>290.3</v>
          </cell>
          <cell r="E41" t="str">
            <v>공</v>
          </cell>
        </row>
        <row r="42">
          <cell r="B42" t="str">
            <v>49-4</v>
          </cell>
          <cell r="C42" t="str">
            <v>전</v>
          </cell>
          <cell r="D42">
            <v>2137.6</v>
          </cell>
        </row>
        <row r="43">
          <cell r="B43" t="str">
            <v>51</v>
          </cell>
          <cell r="C43" t="str">
            <v>대</v>
          </cell>
          <cell r="D43">
            <v>491.1</v>
          </cell>
        </row>
        <row r="44">
          <cell r="B44" t="str">
            <v>51-1</v>
          </cell>
          <cell r="C44" t="str">
            <v>도</v>
          </cell>
          <cell r="D44">
            <v>27.5</v>
          </cell>
        </row>
        <row r="45">
          <cell r="B45" t="str">
            <v>51-1</v>
          </cell>
          <cell r="C45" t="str">
            <v>도</v>
          </cell>
          <cell r="D45">
            <v>12.9</v>
          </cell>
        </row>
        <row r="46">
          <cell r="B46" t="str">
            <v>51-5</v>
          </cell>
          <cell r="C46" t="str">
            <v>전</v>
          </cell>
          <cell r="D46">
            <v>817.3</v>
          </cell>
        </row>
        <row r="47">
          <cell r="B47" t="str">
            <v>52-4</v>
          </cell>
          <cell r="C47" t="str">
            <v>도</v>
          </cell>
          <cell r="D47">
            <v>26.6</v>
          </cell>
        </row>
        <row r="48">
          <cell r="B48" t="str">
            <v>52-5</v>
          </cell>
          <cell r="C48" t="str">
            <v>도</v>
          </cell>
          <cell r="D48">
            <v>3.6</v>
          </cell>
          <cell r="E48" t="str">
            <v>공</v>
          </cell>
        </row>
        <row r="49">
          <cell r="B49" t="str">
            <v>52-6</v>
          </cell>
          <cell r="C49" t="str">
            <v>전</v>
          </cell>
          <cell r="D49">
            <v>40.200000000000003</v>
          </cell>
        </row>
        <row r="50">
          <cell r="B50" t="str">
            <v>52-7</v>
          </cell>
          <cell r="C50" t="str">
            <v>도</v>
          </cell>
          <cell r="D50">
            <v>4.5</v>
          </cell>
        </row>
        <row r="51">
          <cell r="B51" t="str">
            <v>52-8</v>
          </cell>
          <cell r="C51" t="str">
            <v>전</v>
          </cell>
          <cell r="D51">
            <v>2.7</v>
          </cell>
        </row>
        <row r="52">
          <cell r="B52" t="str">
            <v>117</v>
          </cell>
          <cell r="C52" t="str">
            <v>전</v>
          </cell>
          <cell r="D52">
            <v>658</v>
          </cell>
        </row>
        <row r="53">
          <cell r="B53" t="str">
            <v>118</v>
          </cell>
          <cell r="C53" t="str">
            <v>전</v>
          </cell>
          <cell r="D53">
            <v>1142.4000000000001</v>
          </cell>
        </row>
        <row r="54">
          <cell r="B54" t="str">
            <v>125</v>
          </cell>
          <cell r="C54" t="str">
            <v>전</v>
          </cell>
          <cell r="D54">
            <v>3205.3</v>
          </cell>
        </row>
        <row r="55">
          <cell r="B55" t="str">
            <v>125-1</v>
          </cell>
          <cell r="C55" t="str">
            <v>도</v>
          </cell>
          <cell r="D55">
            <v>136.19999999999999</v>
          </cell>
        </row>
        <row r="56">
          <cell r="B56" t="str">
            <v>125-2</v>
          </cell>
          <cell r="C56" t="str">
            <v>도</v>
          </cell>
          <cell r="D56">
            <v>48.4</v>
          </cell>
        </row>
        <row r="57">
          <cell r="B57" t="str">
            <v>125-2</v>
          </cell>
          <cell r="C57" t="str">
            <v>도</v>
          </cell>
          <cell r="D57">
            <v>1876.7</v>
          </cell>
        </row>
        <row r="58">
          <cell r="B58" t="str">
            <v>125-4</v>
          </cell>
          <cell r="C58" t="str">
            <v>도</v>
          </cell>
          <cell r="D58">
            <v>179.2</v>
          </cell>
        </row>
        <row r="59">
          <cell r="B59" t="str">
            <v>125-5</v>
          </cell>
          <cell r="C59" t="str">
            <v>도</v>
          </cell>
          <cell r="D59">
            <v>1434.7</v>
          </cell>
        </row>
        <row r="60">
          <cell r="B60" t="str">
            <v>125-6</v>
          </cell>
          <cell r="C60" t="str">
            <v>답</v>
          </cell>
          <cell r="D60">
            <v>19.5</v>
          </cell>
          <cell r="E60" t="str">
            <v>공</v>
          </cell>
        </row>
        <row r="61">
          <cell r="B61" t="str">
            <v>125-7</v>
          </cell>
          <cell r="C61" t="str">
            <v>도</v>
          </cell>
          <cell r="D61">
            <v>93.6</v>
          </cell>
          <cell r="E61" t="str">
            <v>공</v>
          </cell>
        </row>
        <row r="62">
          <cell r="B62" t="str">
            <v>125-8</v>
          </cell>
          <cell r="C62" t="str">
            <v>도</v>
          </cell>
          <cell r="D62">
            <v>64.3</v>
          </cell>
          <cell r="E62" t="str">
            <v>공</v>
          </cell>
        </row>
        <row r="63">
          <cell r="B63" t="str">
            <v>125-9</v>
          </cell>
          <cell r="C63" t="str">
            <v>도</v>
          </cell>
          <cell r="D63">
            <v>360.8</v>
          </cell>
        </row>
        <row r="64">
          <cell r="B64" t="str">
            <v>125-13</v>
          </cell>
          <cell r="C64" t="str">
            <v>도</v>
          </cell>
          <cell r="D64">
            <v>32</v>
          </cell>
          <cell r="E64" t="str">
            <v>공</v>
          </cell>
        </row>
        <row r="65">
          <cell r="B65" t="str">
            <v>125-14</v>
          </cell>
          <cell r="C65" t="str">
            <v>도</v>
          </cell>
          <cell r="D65">
            <v>138.4</v>
          </cell>
        </row>
        <row r="66">
          <cell r="B66" t="str">
            <v>125-15</v>
          </cell>
          <cell r="C66" t="str">
            <v>도</v>
          </cell>
          <cell r="D66">
            <v>33.1</v>
          </cell>
          <cell r="E66" t="str">
            <v>공</v>
          </cell>
        </row>
        <row r="67">
          <cell r="B67" t="str">
            <v>125-16</v>
          </cell>
          <cell r="C67" t="str">
            <v>도</v>
          </cell>
          <cell r="D67">
            <v>4.7</v>
          </cell>
        </row>
        <row r="68">
          <cell r="B68" t="str">
            <v>125-18</v>
          </cell>
          <cell r="C68" t="str">
            <v>도</v>
          </cell>
          <cell r="D68">
            <v>117</v>
          </cell>
        </row>
        <row r="69">
          <cell r="B69" t="str">
            <v>126-1</v>
          </cell>
          <cell r="C69" t="str">
            <v>도</v>
          </cell>
          <cell r="D69">
            <v>96.7</v>
          </cell>
          <cell r="E69" t="str">
            <v>공</v>
          </cell>
        </row>
        <row r="70">
          <cell r="B70" t="str">
            <v>126-3</v>
          </cell>
          <cell r="C70" t="str">
            <v>도</v>
          </cell>
          <cell r="D70">
            <v>287.8</v>
          </cell>
          <cell r="E70" t="str">
            <v>공</v>
          </cell>
        </row>
        <row r="71">
          <cell r="B71" t="str">
            <v>127-4</v>
          </cell>
          <cell r="C71" t="str">
            <v>도</v>
          </cell>
          <cell r="D71">
            <v>157.30000000000001</v>
          </cell>
        </row>
        <row r="72">
          <cell r="B72" t="str">
            <v>131-1</v>
          </cell>
          <cell r="C72" t="str">
            <v>답</v>
          </cell>
          <cell r="D72">
            <v>2489.9</v>
          </cell>
        </row>
        <row r="73">
          <cell r="B73" t="str">
            <v>131-3</v>
          </cell>
          <cell r="C73" t="str">
            <v>도</v>
          </cell>
          <cell r="D73">
            <v>212.1</v>
          </cell>
        </row>
        <row r="74">
          <cell r="B74" t="str">
            <v>132-4</v>
          </cell>
          <cell r="C74" t="str">
            <v>전</v>
          </cell>
          <cell r="D74">
            <v>124.9</v>
          </cell>
          <cell r="E74" t="str">
            <v>공</v>
          </cell>
        </row>
        <row r="75">
          <cell r="B75" t="str">
            <v>182-1</v>
          </cell>
          <cell r="C75" t="str">
            <v>임</v>
          </cell>
          <cell r="D75">
            <v>444.2</v>
          </cell>
        </row>
        <row r="76">
          <cell r="B76" t="str">
            <v>195</v>
          </cell>
          <cell r="C76" t="str">
            <v>전</v>
          </cell>
          <cell r="D76">
            <v>1761.6</v>
          </cell>
        </row>
        <row r="77">
          <cell r="B77" t="str">
            <v>196-1</v>
          </cell>
          <cell r="C77" t="str">
            <v>전</v>
          </cell>
          <cell r="D77">
            <v>2210.3000000000002</v>
          </cell>
        </row>
        <row r="78">
          <cell r="B78" t="str">
            <v>196-1</v>
          </cell>
          <cell r="C78" t="str">
            <v>전</v>
          </cell>
          <cell r="D78">
            <v>1.2</v>
          </cell>
        </row>
        <row r="79">
          <cell r="B79" t="str">
            <v>196-2</v>
          </cell>
          <cell r="C79" t="str">
            <v>전</v>
          </cell>
          <cell r="D79">
            <v>562</v>
          </cell>
        </row>
        <row r="80">
          <cell r="B80" t="str">
            <v>196-3</v>
          </cell>
          <cell r="C80" t="str">
            <v>도</v>
          </cell>
          <cell r="D80">
            <v>9.9</v>
          </cell>
        </row>
        <row r="81">
          <cell r="B81" t="str">
            <v>197-1</v>
          </cell>
          <cell r="C81" t="str">
            <v>전</v>
          </cell>
          <cell r="D81">
            <v>874.7</v>
          </cell>
          <cell r="E81" t="str">
            <v>공</v>
          </cell>
        </row>
        <row r="82">
          <cell r="B82" t="str">
            <v>197-2</v>
          </cell>
          <cell r="C82" t="str">
            <v>전</v>
          </cell>
          <cell r="D82">
            <v>226.1</v>
          </cell>
          <cell r="E82" t="str">
            <v>공</v>
          </cell>
        </row>
        <row r="83">
          <cell r="B83" t="str">
            <v>197-3</v>
          </cell>
          <cell r="C83" t="str">
            <v>도</v>
          </cell>
          <cell r="D83">
            <v>40</v>
          </cell>
        </row>
        <row r="84">
          <cell r="B84" t="str">
            <v>198</v>
          </cell>
          <cell r="C84" t="str">
            <v>전</v>
          </cell>
          <cell r="D84">
            <v>1625</v>
          </cell>
          <cell r="E84" t="str">
            <v>공</v>
          </cell>
        </row>
        <row r="85">
          <cell r="B85" t="str">
            <v>198-1</v>
          </cell>
          <cell r="C85" t="str">
            <v>도</v>
          </cell>
          <cell r="D85">
            <v>16.7</v>
          </cell>
        </row>
        <row r="86">
          <cell r="B86" t="str">
            <v>198-2</v>
          </cell>
          <cell r="C86" t="str">
            <v>답</v>
          </cell>
          <cell r="D86">
            <v>427.8</v>
          </cell>
        </row>
        <row r="87">
          <cell r="B87" t="str">
            <v>199</v>
          </cell>
          <cell r="C87" t="str">
            <v>답</v>
          </cell>
          <cell r="D87">
            <v>1831</v>
          </cell>
          <cell r="E87" t="str">
            <v>공</v>
          </cell>
        </row>
        <row r="88">
          <cell r="B88" t="str">
            <v>199-1</v>
          </cell>
          <cell r="C88" t="str">
            <v>도</v>
          </cell>
          <cell r="D88">
            <v>445.6</v>
          </cell>
          <cell r="E88" t="str">
            <v>공</v>
          </cell>
        </row>
        <row r="89">
          <cell r="B89" t="str">
            <v>199-2</v>
          </cell>
          <cell r="C89" t="str">
            <v>도</v>
          </cell>
          <cell r="D89">
            <v>495.8</v>
          </cell>
        </row>
        <row r="90">
          <cell r="B90" t="str">
            <v>199-3</v>
          </cell>
          <cell r="C90" t="str">
            <v>도</v>
          </cell>
          <cell r="D90">
            <v>176.4</v>
          </cell>
          <cell r="E90" t="str">
            <v>공</v>
          </cell>
        </row>
        <row r="91">
          <cell r="B91" t="str">
            <v>200-2</v>
          </cell>
          <cell r="C91" t="str">
            <v>도</v>
          </cell>
          <cell r="D91">
            <v>244.5</v>
          </cell>
        </row>
        <row r="92">
          <cell r="B92" t="str">
            <v>200-2</v>
          </cell>
          <cell r="C92" t="str">
            <v>도</v>
          </cell>
          <cell r="D92">
            <v>4.5</v>
          </cell>
        </row>
        <row r="93">
          <cell r="B93" t="str">
            <v>200-4</v>
          </cell>
          <cell r="C93" t="str">
            <v>도</v>
          </cell>
          <cell r="D93">
            <v>491.1</v>
          </cell>
          <cell r="E93" t="str">
            <v>공</v>
          </cell>
        </row>
        <row r="94">
          <cell r="B94" t="str">
            <v>202-2</v>
          </cell>
          <cell r="C94" t="str">
            <v>도</v>
          </cell>
          <cell r="D94">
            <v>414.4</v>
          </cell>
        </row>
        <row r="95">
          <cell r="B95" t="str">
            <v>203-1</v>
          </cell>
          <cell r="C95" t="str">
            <v>전</v>
          </cell>
          <cell r="D95">
            <v>994.7</v>
          </cell>
        </row>
        <row r="96">
          <cell r="B96" t="str">
            <v>203-2</v>
          </cell>
          <cell r="C96" t="str">
            <v>전</v>
          </cell>
          <cell r="D96">
            <v>2608.6</v>
          </cell>
        </row>
        <row r="97">
          <cell r="B97" t="str">
            <v>203-8</v>
          </cell>
          <cell r="C97" t="str">
            <v>도</v>
          </cell>
          <cell r="D97">
            <v>22.8</v>
          </cell>
          <cell r="E97" t="str">
            <v>공</v>
          </cell>
        </row>
        <row r="98">
          <cell r="B98" t="str">
            <v>203-9</v>
          </cell>
          <cell r="C98" t="str">
            <v>도</v>
          </cell>
          <cell r="D98">
            <v>9.3000000000000007</v>
          </cell>
        </row>
        <row r="99">
          <cell r="B99" t="str">
            <v>203-9</v>
          </cell>
          <cell r="C99" t="str">
            <v>도</v>
          </cell>
          <cell r="D99">
            <v>372.2</v>
          </cell>
        </row>
        <row r="100">
          <cell r="B100" t="str">
            <v>204</v>
          </cell>
          <cell r="C100" t="str">
            <v>전</v>
          </cell>
          <cell r="D100">
            <v>419.5</v>
          </cell>
        </row>
        <row r="101">
          <cell r="B101" t="str">
            <v>204-1</v>
          </cell>
          <cell r="C101" t="str">
            <v>도</v>
          </cell>
          <cell r="D101">
            <v>40.1</v>
          </cell>
          <cell r="E101" t="str">
            <v>공</v>
          </cell>
        </row>
        <row r="102">
          <cell r="B102" t="str">
            <v>205-2</v>
          </cell>
          <cell r="C102" t="str">
            <v>전</v>
          </cell>
          <cell r="D102">
            <v>1791.3</v>
          </cell>
          <cell r="E102" t="str">
            <v>공</v>
          </cell>
        </row>
        <row r="103">
          <cell r="B103" t="str">
            <v>205-4</v>
          </cell>
          <cell r="C103" t="str">
            <v>도</v>
          </cell>
          <cell r="D103">
            <v>35.6</v>
          </cell>
        </row>
        <row r="104">
          <cell r="B104" t="str">
            <v>205-5</v>
          </cell>
          <cell r="C104" t="str">
            <v>도</v>
          </cell>
          <cell r="D104">
            <v>12.9</v>
          </cell>
          <cell r="E104" t="str">
            <v>공</v>
          </cell>
        </row>
        <row r="105">
          <cell r="B105" t="str">
            <v>205-7</v>
          </cell>
          <cell r="C105" t="str">
            <v>도</v>
          </cell>
          <cell r="D105">
            <v>1217.7</v>
          </cell>
        </row>
        <row r="106">
          <cell r="B106" t="str">
            <v>205-7</v>
          </cell>
          <cell r="C106" t="str">
            <v>도</v>
          </cell>
          <cell r="D106">
            <v>642.6</v>
          </cell>
        </row>
        <row r="107">
          <cell r="B107" t="str">
            <v>206-1</v>
          </cell>
          <cell r="C107" t="str">
            <v>도</v>
          </cell>
          <cell r="D107">
            <v>33.200000000000003</v>
          </cell>
        </row>
        <row r="108">
          <cell r="B108" t="str">
            <v>207-1</v>
          </cell>
          <cell r="C108" t="str">
            <v>전</v>
          </cell>
          <cell r="D108">
            <v>4580.3</v>
          </cell>
        </row>
        <row r="109">
          <cell r="B109" t="str">
            <v>207-9</v>
          </cell>
          <cell r="C109" t="str">
            <v>전</v>
          </cell>
          <cell r="D109">
            <v>43.7</v>
          </cell>
          <cell r="E109" t="str">
            <v>공</v>
          </cell>
        </row>
        <row r="110">
          <cell r="B110" t="str">
            <v>340-21</v>
          </cell>
          <cell r="C110" t="str">
            <v>천</v>
          </cell>
          <cell r="D110">
            <v>26.5</v>
          </cell>
        </row>
        <row r="111">
          <cell r="B111" t="str">
            <v>340-24</v>
          </cell>
          <cell r="C111" t="str">
            <v>천</v>
          </cell>
          <cell r="D111">
            <v>17.8</v>
          </cell>
          <cell r="E111" t="str">
            <v>공</v>
          </cell>
        </row>
        <row r="112">
          <cell r="B112" t="str">
            <v>340-25</v>
          </cell>
          <cell r="C112" t="str">
            <v>천</v>
          </cell>
          <cell r="D112">
            <v>79.599999999999994</v>
          </cell>
          <cell r="E112" t="str">
            <v>공</v>
          </cell>
        </row>
        <row r="113">
          <cell r="B113" t="str">
            <v>340-26</v>
          </cell>
          <cell r="C113" t="str">
            <v>천</v>
          </cell>
          <cell r="D113">
            <v>148.19999999999999</v>
          </cell>
          <cell r="E113" t="str">
            <v>공</v>
          </cell>
        </row>
        <row r="114">
          <cell r="B114" t="str">
            <v>340-27</v>
          </cell>
          <cell r="C114" t="str">
            <v>천</v>
          </cell>
          <cell r="D114">
            <v>89.8</v>
          </cell>
        </row>
        <row r="115">
          <cell r="B115" t="str">
            <v>340-3</v>
          </cell>
          <cell r="C115" t="str">
            <v>천</v>
          </cell>
          <cell r="D115">
            <v>158.19999999999999</v>
          </cell>
        </row>
        <row r="116">
          <cell r="B116" t="str">
            <v>340-3</v>
          </cell>
          <cell r="C116" t="str">
            <v>천</v>
          </cell>
          <cell r="D116">
            <v>7114.8</v>
          </cell>
        </row>
        <row r="117">
          <cell r="B117" t="str">
            <v>340-3</v>
          </cell>
          <cell r="C117" t="str">
            <v>천</v>
          </cell>
          <cell r="D117">
            <v>52.9</v>
          </cell>
        </row>
        <row r="118">
          <cell r="B118" t="str">
            <v>340-3</v>
          </cell>
          <cell r="C118" t="str">
            <v>천</v>
          </cell>
          <cell r="D118">
            <v>446.8</v>
          </cell>
        </row>
        <row r="119">
          <cell r="B119" t="str">
            <v>340-3</v>
          </cell>
          <cell r="C119" t="str">
            <v>천</v>
          </cell>
          <cell r="D119">
            <v>3228.9</v>
          </cell>
        </row>
        <row r="120">
          <cell r="B120" t="str">
            <v>340-3</v>
          </cell>
          <cell r="C120" t="str">
            <v>천</v>
          </cell>
          <cell r="D120">
            <v>785.4</v>
          </cell>
        </row>
        <row r="121">
          <cell r="B121" t="str">
            <v>340-3</v>
          </cell>
          <cell r="C121" t="str">
            <v>천</v>
          </cell>
          <cell r="D121">
            <v>1062.8</v>
          </cell>
        </row>
        <row r="122">
          <cell r="B122" t="str">
            <v>340-3</v>
          </cell>
          <cell r="C122" t="str">
            <v>천</v>
          </cell>
          <cell r="D122">
            <v>282.3</v>
          </cell>
        </row>
        <row r="123">
          <cell r="B123" t="str">
            <v>340-33</v>
          </cell>
          <cell r="C123" t="str">
            <v>천</v>
          </cell>
          <cell r="D123">
            <v>10.7</v>
          </cell>
        </row>
        <row r="124">
          <cell r="B124" t="str">
            <v>340-33</v>
          </cell>
          <cell r="C124" t="str">
            <v>천</v>
          </cell>
          <cell r="D124">
            <v>324.39999999999998</v>
          </cell>
        </row>
        <row r="125">
          <cell r="B125" t="str">
            <v>340-34</v>
          </cell>
          <cell r="C125" t="str">
            <v>천</v>
          </cell>
          <cell r="D125">
            <v>19.2</v>
          </cell>
        </row>
        <row r="126">
          <cell r="B126" t="str">
            <v>345-1</v>
          </cell>
          <cell r="C126" t="str">
            <v>구</v>
          </cell>
          <cell r="D126">
            <v>148.30000000000001</v>
          </cell>
          <cell r="E126" t="str">
            <v>공</v>
          </cell>
        </row>
        <row r="127">
          <cell r="B127" t="str">
            <v>345-3</v>
          </cell>
          <cell r="C127" t="str">
            <v>구</v>
          </cell>
          <cell r="D127">
            <v>160.5</v>
          </cell>
          <cell r="E127" t="str">
            <v>공</v>
          </cell>
        </row>
        <row r="128">
          <cell r="B128" t="str">
            <v>345-4</v>
          </cell>
          <cell r="C128" t="str">
            <v>도</v>
          </cell>
          <cell r="D128">
            <v>6.5</v>
          </cell>
        </row>
        <row r="129">
          <cell r="B129" t="str">
            <v>345-5</v>
          </cell>
          <cell r="C129" t="str">
            <v>도</v>
          </cell>
          <cell r="D129">
            <v>398.7</v>
          </cell>
        </row>
        <row r="130">
          <cell r="B130" t="str">
            <v>345-5</v>
          </cell>
          <cell r="C130" t="str">
            <v>도</v>
          </cell>
          <cell r="D130">
            <v>19</v>
          </cell>
        </row>
        <row r="131">
          <cell r="B131" t="str">
            <v>345-7</v>
          </cell>
          <cell r="C131" t="str">
            <v>구</v>
          </cell>
          <cell r="D131">
            <v>97.5</v>
          </cell>
        </row>
        <row r="132">
          <cell r="B132" t="str">
            <v>345-9</v>
          </cell>
          <cell r="C132" t="str">
            <v>구</v>
          </cell>
          <cell r="D132">
            <v>35.6</v>
          </cell>
        </row>
        <row r="133">
          <cell r="B133" t="str">
            <v>산100-14</v>
          </cell>
          <cell r="C133" t="str">
            <v>도</v>
          </cell>
          <cell r="D133">
            <v>166.1</v>
          </cell>
          <cell r="E133" t="str">
            <v>공</v>
          </cell>
        </row>
        <row r="134">
          <cell r="B134" t="str">
            <v>산100-6</v>
          </cell>
          <cell r="C134" t="str">
            <v>임</v>
          </cell>
          <cell r="D134">
            <v>3412.7</v>
          </cell>
        </row>
        <row r="135">
          <cell r="B135" t="str">
            <v>산100-7</v>
          </cell>
          <cell r="C135" t="str">
            <v>도</v>
          </cell>
          <cell r="D135">
            <v>32.799999999999997</v>
          </cell>
        </row>
        <row r="136">
          <cell r="B136" t="str">
            <v>산100-9</v>
          </cell>
          <cell r="C136" t="str">
            <v>도</v>
          </cell>
          <cell r="D136">
            <v>45.7</v>
          </cell>
        </row>
        <row r="137">
          <cell r="B137" t="str">
            <v>산100-9</v>
          </cell>
          <cell r="C137" t="str">
            <v>도</v>
          </cell>
          <cell r="D137">
            <v>172.5</v>
          </cell>
        </row>
        <row r="138">
          <cell r="B138" t="str">
            <v>산155</v>
          </cell>
          <cell r="C138" t="str">
            <v>임</v>
          </cell>
          <cell r="D138">
            <v>2094.3000000000002</v>
          </cell>
        </row>
        <row r="139">
          <cell r="B139" t="str">
            <v>산155-1</v>
          </cell>
          <cell r="C139" t="str">
            <v>도</v>
          </cell>
          <cell r="D139">
            <v>199.9</v>
          </cell>
          <cell r="E139" t="str">
            <v>공</v>
          </cell>
        </row>
        <row r="140">
          <cell r="B140" t="str">
            <v>산156</v>
          </cell>
          <cell r="C140" t="str">
            <v>임</v>
          </cell>
          <cell r="D140">
            <v>1741.1</v>
          </cell>
        </row>
        <row r="141">
          <cell r="B141" t="str">
            <v>산157</v>
          </cell>
          <cell r="C141" t="str">
            <v>임</v>
          </cell>
          <cell r="D141">
            <v>303</v>
          </cell>
        </row>
        <row r="142">
          <cell r="B142" t="str">
            <v>산157</v>
          </cell>
          <cell r="C142" t="str">
            <v>임</v>
          </cell>
          <cell r="D142">
            <v>1515.7</v>
          </cell>
        </row>
        <row r="143">
          <cell r="B143" t="str">
            <v>산157-1</v>
          </cell>
          <cell r="C143" t="str">
            <v>임</v>
          </cell>
          <cell r="D143">
            <v>1526.7</v>
          </cell>
        </row>
        <row r="144">
          <cell r="D144">
            <v>93842.899999999965</v>
          </cell>
        </row>
        <row r="145">
          <cell r="D145">
            <v>93842.902000000002</v>
          </cell>
        </row>
        <row r="146">
          <cell r="D146">
            <v>-2.0000000367872417E-3</v>
          </cell>
        </row>
      </sheetData>
      <sheetData sheetId="1">
        <row r="2">
          <cell r="B2" t="str">
            <v>13-5</v>
          </cell>
          <cell r="C2" t="str">
            <v>임</v>
          </cell>
          <cell r="D2">
            <v>1335.9</v>
          </cell>
        </row>
        <row r="3">
          <cell r="B3" t="str">
            <v>13-70</v>
          </cell>
          <cell r="C3" t="str">
            <v>임</v>
          </cell>
          <cell r="D3">
            <v>639.9</v>
          </cell>
        </row>
        <row r="4">
          <cell r="B4" t="str">
            <v>182-1</v>
          </cell>
          <cell r="C4" t="str">
            <v>임</v>
          </cell>
          <cell r="D4">
            <v>630.20000000000005</v>
          </cell>
        </row>
        <row r="5">
          <cell r="B5" t="str">
            <v>183-1</v>
          </cell>
          <cell r="C5" t="str">
            <v>전</v>
          </cell>
          <cell r="D5">
            <v>240.6</v>
          </cell>
          <cell r="E5" t="str">
            <v>공</v>
          </cell>
        </row>
        <row r="6">
          <cell r="B6" t="str">
            <v>183-2</v>
          </cell>
          <cell r="C6" t="str">
            <v>전</v>
          </cell>
          <cell r="D6">
            <v>136.1</v>
          </cell>
        </row>
        <row r="7">
          <cell r="B7" t="str">
            <v>183-3</v>
          </cell>
          <cell r="C7" t="str">
            <v>전</v>
          </cell>
          <cell r="D7">
            <v>645.9</v>
          </cell>
        </row>
        <row r="8">
          <cell r="B8" t="str">
            <v>184</v>
          </cell>
          <cell r="C8" t="str">
            <v>전</v>
          </cell>
          <cell r="D8">
            <v>44.6</v>
          </cell>
        </row>
        <row r="9">
          <cell r="B9" t="str">
            <v>184-1</v>
          </cell>
          <cell r="C9" t="str">
            <v>도</v>
          </cell>
          <cell r="D9">
            <v>163.69999999999999</v>
          </cell>
        </row>
        <row r="10">
          <cell r="B10" t="str">
            <v>186</v>
          </cell>
          <cell r="C10" t="str">
            <v>도</v>
          </cell>
          <cell r="D10">
            <v>49.7</v>
          </cell>
        </row>
        <row r="11">
          <cell r="B11" t="str">
            <v>194-1</v>
          </cell>
          <cell r="C11" t="str">
            <v>전</v>
          </cell>
          <cell r="D11">
            <v>9.3000000000000007</v>
          </cell>
        </row>
        <row r="12">
          <cell r="B12" t="str">
            <v>194-2</v>
          </cell>
          <cell r="C12" t="str">
            <v>대</v>
          </cell>
          <cell r="D12">
            <v>11.5</v>
          </cell>
        </row>
        <row r="13">
          <cell r="B13" t="str">
            <v>196-1</v>
          </cell>
          <cell r="C13" t="str">
            <v>전</v>
          </cell>
          <cell r="D13">
            <v>37.299999999999997</v>
          </cell>
        </row>
        <row r="14">
          <cell r="B14" t="str">
            <v>259</v>
          </cell>
          <cell r="C14" t="str">
            <v>전</v>
          </cell>
          <cell r="D14">
            <v>18</v>
          </cell>
        </row>
        <row r="15">
          <cell r="B15" t="str">
            <v>259-1</v>
          </cell>
          <cell r="C15" t="str">
            <v>도</v>
          </cell>
          <cell r="D15">
            <v>45.7</v>
          </cell>
        </row>
        <row r="16">
          <cell r="B16" t="str">
            <v>273</v>
          </cell>
          <cell r="C16" t="str">
            <v>임</v>
          </cell>
          <cell r="D16">
            <v>28.4</v>
          </cell>
        </row>
        <row r="17">
          <cell r="B17" t="str">
            <v>274</v>
          </cell>
          <cell r="C17" t="str">
            <v>임</v>
          </cell>
          <cell r="D17">
            <v>15.6</v>
          </cell>
        </row>
        <row r="18">
          <cell r="B18" t="str">
            <v>275</v>
          </cell>
          <cell r="C18" t="str">
            <v>전</v>
          </cell>
          <cell r="D18">
            <v>1123.2</v>
          </cell>
        </row>
        <row r="19">
          <cell r="B19" t="str">
            <v>276</v>
          </cell>
          <cell r="C19" t="str">
            <v>임</v>
          </cell>
          <cell r="D19">
            <v>35.9</v>
          </cell>
        </row>
        <row r="20">
          <cell r="B20" t="str">
            <v>277-1</v>
          </cell>
          <cell r="C20" t="str">
            <v>임</v>
          </cell>
          <cell r="D20">
            <v>107</v>
          </cell>
        </row>
        <row r="21">
          <cell r="B21" t="str">
            <v>277-1</v>
          </cell>
          <cell r="C21" t="str">
            <v>임</v>
          </cell>
          <cell r="D21">
            <v>645.70000000000005</v>
          </cell>
        </row>
        <row r="22">
          <cell r="B22" t="str">
            <v>277-3</v>
          </cell>
          <cell r="C22" t="str">
            <v>도</v>
          </cell>
          <cell r="D22">
            <v>220.1</v>
          </cell>
        </row>
        <row r="23">
          <cell r="B23" t="str">
            <v>277-3</v>
          </cell>
          <cell r="C23" t="str">
            <v>도</v>
          </cell>
          <cell r="D23">
            <v>65.900000000000006</v>
          </cell>
        </row>
        <row r="24">
          <cell r="B24" t="str">
            <v>278</v>
          </cell>
          <cell r="C24" t="str">
            <v>전</v>
          </cell>
          <cell r="D24">
            <v>1713.3</v>
          </cell>
        </row>
        <row r="25">
          <cell r="B25" t="str">
            <v>280</v>
          </cell>
          <cell r="C25" t="str">
            <v>전</v>
          </cell>
          <cell r="D25">
            <v>385.6</v>
          </cell>
        </row>
        <row r="26">
          <cell r="B26" t="str">
            <v>280-1</v>
          </cell>
          <cell r="C26" t="str">
            <v>도</v>
          </cell>
          <cell r="D26">
            <v>443.6</v>
          </cell>
        </row>
        <row r="27">
          <cell r="B27" t="str">
            <v>284</v>
          </cell>
          <cell r="C27" t="str">
            <v>임</v>
          </cell>
          <cell r="D27">
            <v>565.20000000000005</v>
          </cell>
        </row>
        <row r="28">
          <cell r="B28" t="str">
            <v>286</v>
          </cell>
          <cell r="C28" t="str">
            <v>임</v>
          </cell>
          <cell r="D28">
            <v>382.4</v>
          </cell>
        </row>
        <row r="29">
          <cell r="B29" t="str">
            <v>286-1</v>
          </cell>
          <cell r="C29" t="str">
            <v>도</v>
          </cell>
          <cell r="D29">
            <v>157.19999999999999</v>
          </cell>
        </row>
        <row r="30">
          <cell r="B30" t="str">
            <v>293</v>
          </cell>
          <cell r="C30" t="str">
            <v>임</v>
          </cell>
          <cell r="D30">
            <v>20</v>
          </cell>
        </row>
        <row r="31">
          <cell r="B31" t="str">
            <v>294</v>
          </cell>
          <cell r="C31" t="str">
            <v>전</v>
          </cell>
          <cell r="D31">
            <v>80</v>
          </cell>
        </row>
        <row r="32">
          <cell r="B32" t="str">
            <v>295-1</v>
          </cell>
          <cell r="C32" t="str">
            <v>임</v>
          </cell>
          <cell r="D32">
            <v>1053.4000000000001</v>
          </cell>
        </row>
        <row r="33">
          <cell r="B33" t="str">
            <v>295-1</v>
          </cell>
          <cell r="C33" t="str">
            <v>임</v>
          </cell>
          <cell r="D33">
            <v>2.8</v>
          </cell>
        </row>
        <row r="34">
          <cell r="B34" t="str">
            <v>295-1</v>
          </cell>
          <cell r="C34" t="str">
            <v>임</v>
          </cell>
          <cell r="D34">
            <v>35.9</v>
          </cell>
        </row>
        <row r="35">
          <cell r="B35" t="str">
            <v>340-3</v>
          </cell>
          <cell r="C35" t="str">
            <v>천</v>
          </cell>
          <cell r="D35">
            <v>2179.5</v>
          </cell>
        </row>
        <row r="36">
          <cell r="B36" t="str">
            <v>340-3</v>
          </cell>
          <cell r="C36" t="str">
            <v>천</v>
          </cell>
          <cell r="D36">
            <v>1849.3</v>
          </cell>
        </row>
        <row r="37">
          <cell r="B37" t="str">
            <v>340-3</v>
          </cell>
          <cell r="C37" t="str">
            <v>천</v>
          </cell>
          <cell r="D37">
            <v>1664.5</v>
          </cell>
        </row>
        <row r="38">
          <cell r="B38" t="str">
            <v>340-3</v>
          </cell>
          <cell r="C38" t="str">
            <v>천</v>
          </cell>
          <cell r="D38">
            <v>34.799999999999997</v>
          </cell>
        </row>
        <row r="39">
          <cell r="B39" t="str">
            <v>340-14</v>
          </cell>
          <cell r="C39" t="str">
            <v>천</v>
          </cell>
          <cell r="D39">
            <v>61.5</v>
          </cell>
        </row>
        <row r="40">
          <cell r="B40" t="str">
            <v>345-6</v>
          </cell>
          <cell r="C40" t="str">
            <v>구</v>
          </cell>
          <cell r="D40">
            <v>472.5</v>
          </cell>
        </row>
        <row r="41">
          <cell r="B41" t="str">
            <v>산80-1</v>
          </cell>
          <cell r="C41" t="str">
            <v>임</v>
          </cell>
          <cell r="D41">
            <v>10681.2</v>
          </cell>
        </row>
        <row r="42">
          <cell r="B42" t="str">
            <v>산80-3</v>
          </cell>
          <cell r="C42" t="str">
            <v>도</v>
          </cell>
          <cell r="D42">
            <v>306</v>
          </cell>
        </row>
        <row r="43">
          <cell r="B43" t="str">
            <v>산80-4</v>
          </cell>
          <cell r="C43" t="str">
            <v>임</v>
          </cell>
          <cell r="D43">
            <v>1891.3</v>
          </cell>
        </row>
        <row r="44">
          <cell r="B44" t="str">
            <v>산80-5</v>
          </cell>
          <cell r="C44" t="str">
            <v>도</v>
          </cell>
          <cell r="D44">
            <v>2672.5</v>
          </cell>
        </row>
        <row r="45">
          <cell r="B45" t="str">
            <v>산80-7</v>
          </cell>
          <cell r="C45" t="str">
            <v>임</v>
          </cell>
          <cell r="D45">
            <v>2098.8000000000002</v>
          </cell>
        </row>
        <row r="46">
          <cell r="B46" t="str">
            <v>산80-7</v>
          </cell>
          <cell r="C46" t="str">
            <v>임</v>
          </cell>
          <cell r="D46">
            <v>2.2000000000000002</v>
          </cell>
        </row>
        <row r="47">
          <cell r="B47" t="str">
            <v>산104-3</v>
          </cell>
          <cell r="C47" t="str">
            <v>임</v>
          </cell>
          <cell r="D47">
            <v>4.0999999999999996</v>
          </cell>
        </row>
        <row r="48">
          <cell r="B48" t="str">
            <v>산104-3</v>
          </cell>
          <cell r="C48" t="str">
            <v>임</v>
          </cell>
          <cell r="D48">
            <v>325.3</v>
          </cell>
        </row>
        <row r="49">
          <cell r="B49" t="str">
            <v>산105-1</v>
          </cell>
          <cell r="C49" t="str">
            <v>도</v>
          </cell>
          <cell r="D49">
            <v>3225.2</v>
          </cell>
        </row>
        <row r="50">
          <cell r="B50" t="str">
            <v>산106-3</v>
          </cell>
          <cell r="C50" t="str">
            <v>도</v>
          </cell>
          <cell r="D50">
            <v>819.1</v>
          </cell>
        </row>
        <row r="51">
          <cell r="B51" t="str">
            <v>산106-3</v>
          </cell>
          <cell r="C51" t="str">
            <v>도</v>
          </cell>
          <cell r="D51">
            <v>56.1</v>
          </cell>
        </row>
        <row r="52">
          <cell r="B52" t="str">
            <v>산106-4</v>
          </cell>
          <cell r="C52" t="str">
            <v>도</v>
          </cell>
          <cell r="D52">
            <v>1938.3</v>
          </cell>
        </row>
        <row r="53">
          <cell r="B53" t="str">
            <v>산106-4</v>
          </cell>
          <cell r="C53" t="str">
            <v>도</v>
          </cell>
          <cell r="D53">
            <v>204</v>
          </cell>
        </row>
        <row r="54">
          <cell r="B54" t="str">
            <v>산106-4</v>
          </cell>
          <cell r="C54" t="str">
            <v>도</v>
          </cell>
          <cell r="D54">
            <v>809.6</v>
          </cell>
        </row>
        <row r="55">
          <cell r="B55" t="str">
            <v>산106-4</v>
          </cell>
          <cell r="C55" t="str">
            <v>도</v>
          </cell>
          <cell r="D55">
            <v>245.6</v>
          </cell>
        </row>
        <row r="56">
          <cell r="B56" t="str">
            <v>산106-5</v>
          </cell>
          <cell r="C56" t="str">
            <v>임</v>
          </cell>
          <cell r="D56">
            <v>3256.5</v>
          </cell>
        </row>
        <row r="57">
          <cell r="B57" t="str">
            <v>산106-6</v>
          </cell>
          <cell r="C57" t="str">
            <v>임</v>
          </cell>
          <cell r="D57">
            <v>136.30000000000001</v>
          </cell>
        </row>
        <row r="58">
          <cell r="B58" t="str">
            <v>산106-7</v>
          </cell>
          <cell r="C58" t="str">
            <v>임</v>
          </cell>
          <cell r="D58">
            <v>340.6</v>
          </cell>
        </row>
        <row r="59">
          <cell r="B59" t="str">
            <v>산106-9</v>
          </cell>
          <cell r="C59" t="str">
            <v>도</v>
          </cell>
          <cell r="D59">
            <v>206.1</v>
          </cell>
        </row>
        <row r="60">
          <cell r="B60" t="str">
            <v>0-6</v>
          </cell>
          <cell r="C60" t="str">
            <v>가</v>
          </cell>
          <cell r="D60">
            <v>47.8</v>
          </cell>
        </row>
        <row r="61">
          <cell r="B61" t="str">
            <v>0-7</v>
          </cell>
          <cell r="C61" t="str">
            <v>가</v>
          </cell>
          <cell r="D61">
            <v>124.8</v>
          </cell>
        </row>
        <row r="62">
          <cell r="B62" t="str">
            <v>0-7</v>
          </cell>
          <cell r="C62" t="str">
            <v>가</v>
          </cell>
          <cell r="D62">
            <v>1.3</v>
          </cell>
        </row>
        <row r="63">
          <cell r="D63">
            <v>46744.4</v>
          </cell>
        </row>
        <row r="64">
          <cell r="D64">
            <v>46744.13</v>
          </cell>
        </row>
      </sheetData>
      <sheetData sheetId="2">
        <row r="2">
          <cell r="B2" t="str">
            <v>13-70</v>
          </cell>
          <cell r="C2" t="str">
            <v>임</v>
          </cell>
          <cell r="D2">
            <v>115.3</v>
          </cell>
        </row>
        <row r="3">
          <cell r="B3" t="str">
            <v>27</v>
          </cell>
          <cell r="C3" t="str">
            <v>종</v>
          </cell>
          <cell r="D3">
            <v>45.8</v>
          </cell>
        </row>
        <row r="4">
          <cell r="B4" t="str">
            <v>30</v>
          </cell>
          <cell r="C4" t="str">
            <v>답</v>
          </cell>
          <cell r="D4">
            <v>1566.3</v>
          </cell>
        </row>
        <row r="5">
          <cell r="B5" t="str">
            <v>30-1</v>
          </cell>
          <cell r="C5" t="str">
            <v>답</v>
          </cell>
          <cell r="D5">
            <v>977.1</v>
          </cell>
        </row>
        <row r="6">
          <cell r="B6" t="str">
            <v>31-2</v>
          </cell>
          <cell r="C6" t="str">
            <v>도</v>
          </cell>
          <cell r="D6">
            <v>287.5</v>
          </cell>
        </row>
        <row r="7">
          <cell r="B7" t="str">
            <v>32-6</v>
          </cell>
          <cell r="C7" t="str">
            <v>전</v>
          </cell>
          <cell r="D7">
            <v>403.1</v>
          </cell>
        </row>
        <row r="8">
          <cell r="B8" t="str">
            <v>36-2</v>
          </cell>
          <cell r="C8" t="str">
            <v>도</v>
          </cell>
          <cell r="D8">
            <v>110.8</v>
          </cell>
        </row>
        <row r="9">
          <cell r="B9" t="str">
            <v>38-1</v>
          </cell>
          <cell r="C9" t="str">
            <v>답</v>
          </cell>
          <cell r="D9">
            <v>705.7</v>
          </cell>
        </row>
        <row r="10">
          <cell r="B10" t="str">
            <v>39-5</v>
          </cell>
          <cell r="C10" t="str">
            <v>전</v>
          </cell>
          <cell r="D10">
            <v>1041.5</v>
          </cell>
        </row>
        <row r="11">
          <cell r="B11" t="str">
            <v>114</v>
          </cell>
          <cell r="C11" t="str">
            <v>전</v>
          </cell>
          <cell r="D11">
            <v>188.3</v>
          </cell>
        </row>
        <row r="12">
          <cell r="B12" t="str">
            <v>116</v>
          </cell>
          <cell r="C12" t="str">
            <v>임</v>
          </cell>
          <cell r="D12">
            <v>183.1</v>
          </cell>
        </row>
        <row r="13">
          <cell r="B13" t="str">
            <v>117</v>
          </cell>
          <cell r="C13" t="str">
            <v>전</v>
          </cell>
          <cell r="D13">
            <v>509.6</v>
          </cell>
        </row>
        <row r="14">
          <cell r="B14" t="str">
            <v>118</v>
          </cell>
          <cell r="C14" t="str">
            <v>전</v>
          </cell>
          <cell r="D14">
            <v>644.5</v>
          </cell>
        </row>
        <row r="15">
          <cell r="B15" t="str">
            <v>119</v>
          </cell>
          <cell r="C15" t="str">
            <v>전</v>
          </cell>
          <cell r="D15">
            <v>519.29999999999995</v>
          </cell>
        </row>
        <row r="16">
          <cell r="B16" t="str">
            <v>120</v>
          </cell>
          <cell r="C16" t="str">
            <v>전</v>
          </cell>
          <cell r="D16">
            <v>49.4</v>
          </cell>
        </row>
        <row r="17">
          <cell r="B17" t="str">
            <v>120</v>
          </cell>
          <cell r="C17" t="str">
            <v>전</v>
          </cell>
          <cell r="D17">
            <v>228.4</v>
          </cell>
        </row>
        <row r="18">
          <cell r="B18" t="str">
            <v>125</v>
          </cell>
          <cell r="C18" t="str">
            <v>전</v>
          </cell>
          <cell r="D18">
            <v>1238.5</v>
          </cell>
        </row>
        <row r="19">
          <cell r="B19" t="str">
            <v>125-5</v>
          </cell>
          <cell r="C19" t="str">
            <v>도</v>
          </cell>
          <cell r="D19">
            <v>572.70000000000005</v>
          </cell>
        </row>
        <row r="20">
          <cell r="B20" t="str">
            <v>125-9</v>
          </cell>
          <cell r="C20" t="str">
            <v>도</v>
          </cell>
          <cell r="D20">
            <v>133.69999999999999</v>
          </cell>
        </row>
        <row r="21">
          <cell r="B21" t="str">
            <v>192</v>
          </cell>
          <cell r="C21" t="str">
            <v>전</v>
          </cell>
          <cell r="D21">
            <v>500.6</v>
          </cell>
        </row>
        <row r="22">
          <cell r="B22" t="str">
            <v>192-1</v>
          </cell>
          <cell r="C22" t="str">
            <v>도</v>
          </cell>
          <cell r="D22">
            <v>46.1</v>
          </cell>
        </row>
        <row r="23">
          <cell r="B23" t="str">
            <v>194-1</v>
          </cell>
          <cell r="C23" t="str">
            <v>전</v>
          </cell>
          <cell r="D23">
            <v>959.7</v>
          </cell>
        </row>
        <row r="24">
          <cell r="B24" t="str">
            <v>195</v>
          </cell>
          <cell r="C24" t="str">
            <v>전</v>
          </cell>
          <cell r="D24">
            <v>392.9</v>
          </cell>
        </row>
        <row r="25">
          <cell r="B25" t="str">
            <v>195-1</v>
          </cell>
          <cell r="C25" t="str">
            <v>도</v>
          </cell>
          <cell r="D25">
            <v>200.6</v>
          </cell>
        </row>
        <row r="26">
          <cell r="B26" t="str">
            <v>340-3</v>
          </cell>
          <cell r="C26" t="str">
            <v>천</v>
          </cell>
          <cell r="D26">
            <v>1378</v>
          </cell>
        </row>
        <row r="27">
          <cell r="B27" t="str">
            <v>340-3</v>
          </cell>
          <cell r="C27" t="str">
            <v>천</v>
          </cell>
          <cell r="D27">
            <v>52.6</v>
          </cell>
        </row>
        <row r="28">
          <cell r="B28" t="str">
            <v>340-3</v>
          </cell>
          <cell r="C28" t="str">
            <v>천</v>
          </cell>
          <cell r="D28">
            <v>69</v>
          </cell>
        </row>
        <row r="29">
          <cell r="B29" t="str">
            <v>340-3</v>
          </cell>
          <cell r="C29" t="str">
            <v>천</v>
          </cell>
          <cell r="D29">
            <v>454.1</v>
          </cell>
        </row>
        <row r="30">
          <cell r="B30" t="str">
            <v>340-27</v>
          </cell>
          <cell r="C30" t="str">
            <v>천</v>
          </cell>
          <cell r="D30">
            <v>221.1</v>
          </cell>
        </row>
        <row r="31">
          <cell r="B31" t="str">
            <v>340-33</v>
          </cell>
          <cell r="C31" t="str">
            <v>천</v>
          </cell>
          <cell r="D31">
            <v>223.5</v>
          </cell>
        </row>
        <row r="32">
          <cell r="B32" t="str">
            <v>340-34</v>
          </cell>
          <cell r="C32" t="str">
            <v>천</v>
          </cell>
          <cell r="D32">
            <v>58</v>
          </cell>
        </row>
        <row r="33">
          <cell r="B33" t="str">
            <v>340-34</v>
          </cell>
          <cell r="C33" t="str">
            <v>천</v>
          </cell>
          <cell r="D33">
            <v>127.4</v>
          </cell>
        </row>
        <row r="34">
          <cell r="B34" t="str">
            <v>산100-6</v>
          </cell>
          <cell r="C34" t="str">
            <v>임</v>
          </cell>
          <cell r="D34">
            <v>85.5</v>
          </cell>
        </row>
        <row r="35">
          <cell r="D35">
            <v>14289.700000000004</v>
          </cell>
          <cell r="E35">
            <v>-0.79999999999563443</v>
          </cell>
        </row>
        <row r="36">
          <cell r="D36">
            <v>14290.5</v>
          </cell>
        </row>
      </sheetData>
      <sheetData sheetId="3">
        <row r="2">
          <cell r="A2">
            <v>1</v>
          </cell>
          <cell r="B2" t="str">
            <v>13</v>
          </cell>
          <cell r="C2">
            <v>1</v>
          </cell>
        </row>
        <row r="3">
          <cell r="A3">
            <v>2</v>
          </cell>
          <cell r="B3" t="str">
            <v>13-5</v>
          </cell>
          <cell r="C3">
            <v>1</v>
          </cell>
        </row>
        <row r="4">
          <cell r="A4">
            <v>3</v>
          </cell>
          <cell r="B4" t="str">
            <v>13-6</v>
          </cell>
          <cell r="C4">
            <v>1</v>
          </cell>
        </row>
        <row r="5">
          <cell r="A5">
            <v>4</v>
          </cell>
          <cell r="B5" t="str">
            <v>13-7</v>
          </cell>
          <cell r="C5">
            <v>1</v>
          </cell>
        </row>
        <row r="6">
          <cell r="A6">
            <v>5</v>
          </cell>
          <cell r="B6" t="str">
            <v>13-8</v>
          </cell>
          <cell r="C6">
            <v>1</v>
          </cell>
        </row>
        <row r="7">
          <cell r="A7">
            <v>6</v>
          </cell>
          <cell r="B7" t="str">
            <v>13-9</v>
          </cell>
          <cell r="C7">
            <v>1</v>
          </cell>
        </row>
        <row r="8">
          <cell r="A8">
            <v>7</v>
          </cell>
          <cell r="B8" t="str">
            <v>13-10</v>
          </cell>
          <cell r="C8">
            <v>1</v>
          </cell>
        </row>
        <row r="9">
          <cell r="A9">
            <v>8</v>
          </cell>
          <cell r="B9" t="str">
            <v>13-70</v>
          </cell>
          <cell r="C9">
            <v>1</v>
          </cell>
        </row>
        <row r="10">
          <cell r="A10">
            <v>9</v>
          </cell>
          <cell r="B10" t="str">
            <v>13-70</v>
          </cell>
          <cell r="C10">
            <v>1</v>
          </cell>
        </row>
        <row r="11">
          <cell r="A11" t="str">
            <v/>
          </cell>
          <cell r="B11" t="str">
            <v>13-70</v>
          </cell>
          <cell r="C11">
            <v>3</v>
          </cell>
        </row>
        <row r="12">
          <cell r="A12">
            <v>10</v>
          </cell>
          <cell r="B12" t="str">
            <v>14</v>
          </cell>
          <cell r="C12">
            <v>1</v>
          </cell>
        </row>
        <row r="13">
          <cell r="A13">
            <v>11</v>
          </cell>
          <cell r="B13" t="str">
            <v>14-1</v>
          </cell>
          <cell r="C13">
            <v>1</v>
          </cell>
        </row>
        <row r="14">
          <cell r="A14">
            <v>12</v>
          </cell>
          <cell r="B14" t="str">
            <v>15</v>
          </cell>
          <cell r="C14">
            <v>1</v>
          </cell>
        </row>
        <row r="15">
          <cell r="A15">
            <v>13</v>
          </cell>
          <cell r="B15" t="str">
            <v>16</v>
          </cell>
          <cell r="C15">
            <v>1</v>
          </cell>
        </row>
        <row r="16">
          <cell r="A16">
            <v>14</v>
          </cell>
          <cell r="B16" t="str">
            <v>16-1</v>
          </cell>
          <cell r="C16">
            <v>1</v>
          </cell>
        </row>
        <row r="17">
          <cell r="A17">
            <v>15</v>
          </cell>
          <cell r="B17" t="str">
            <v>17</v>
          </cell>
          <cell r="C17">
            <v>1</v>
          </cell>
        </row>
        <row r="18">
          <cell r="A18">
            <v>16</v>
          </cell>
          <cell r="B18" t="str">
            <v>17-1</v>
          </cell>
          <cell r="C18">
            <v>1</v>
          </cell>
        </row>
        <row r="19">
          <cell r="A19">
            <v>17</v>
          </cell>
          <cell r="B19" t="str">
            <v>18</v>
          </cell>
          <cell r="C19">
            <v>1</v>
          </cell>
        </row>
        <row r="20">
          <cell r="A20">
            <v>18</v>
          </cell>
          <cell r="B20" t="str">
            <v>19</v>
          </cell>
          <cell r="C20">
            <v>1</v>
          </cell>
        </row>
        <row r="21">
          <cell r="A21">
            <v>19</v>
          </cell>
          <cell r="B21" t="str">
            <v>27</v>
          </cell>
          <cell r="C21">
            <v>1</v>
          </cell>
        </row>
        <row r="22">
          <cell r="A22" t="str">
            <v/>
          </cell>
          <cell r="B22" t="str">
            <v>27</v>
          </cell>
          <cell r="C22">
            <v>2</v>
          </cell>
        </row>
        <row r="23">
          <cell r="A23">
            <v>20</v>
          </cell>
          <cell r="B23" t="str">
            <v>28</v>
          </cell>
          <cell r="C23">
            <v>1</v>
          </cell>
        </row>
        <row r="24">
          <cell r="A24">
            <v>21</v>
          </cell>
          <cell r="B24" t="str">
            <v>29</v>
          </cell>
          <cell r="C24">
            <v>1</v>
          </cell>
        </row>
        <row r="25">
          <cell r="A25">
            <v>22</v>
          </cell>
          <cell r="B25" t="str">
            <v>30</v>
          </cell>
          <cell r="C25">
            <v>1</v>
          </cell>
        </row>
        <row r="26">
          <cell r="A26" t="str">
            <v/>
          </cell>
          <cell r="B26" t="str">
            <v>30</v>
          </cell>
          <cell r="C26">
            <v>2</v>
          </cell>
        </row>
        <row r="27">
          <cell r="A27">
            <v>23</v>
          </cell>
          <cell r="B27" t="str">
            <v>30-1</v>
          </cell>
          <cell r="C27">
            <v>1</v>
          </cell>
        </row>
        <row r="28">
          <cell r="A28" t="str">
            <v/>
          </cell>
          <cell r="B28" t="str">
            <v>30-1</v>
          </cell>
          <cell r="C28">
            <v>2</v>
          </cell>
        </row>
        <row r="29">
          <cell r="A29">
            <v>24</v>
          </cell>
          <cell r="B29" t="str">
            <v>30-2</v>
          </cell>
          <cell r="C29">
            <v>1</v>
          </cell>
        </row>
        <row r="30">
          <cell r="A30" t="str">
            <v/>
          </cell>
          <cell r="B30" t="str">
            <v>30-2</v>
          </cell>
          <cell r="C30">
            <v>2</v>
          </cell>
        </row>
        <row r="31">
          <cell r="A31">
            <v>25</v>
          </cell>
          <cell r="B31" t="str">
            <v>31-2</v>
          </cell>
          <cell r="C31">
            <v>1</v>
          </cell>
        </row>
        <row r="32">
          <cell r="A32">
            <v>26</v>
          </cell>
          <cell r="B32" t="str">
            <v>32-6</v>
          </cell>
          <cell r="C32">
            <v>1</v>
          </cell>
        </row>
        <row r="33">
          <cell r="A33">
            <v>27</v>
          </cell>
          <cell r="B33" t="str">
            <v>36-2</v>
          </cell>
          <cell r="C33">
            <v>1</v>
          </cell>
        </row>
        <row r="34">
          <cell r="A34">
            <v>28</v>
          </cell>
          <cell r="B34" t="str">
            <v>38-1</v>
          </cell>
          <cell r="C34">
            <v>1</v>
          </cell>
        </row>
        <row r="35">
          <cell r="A35" t="str">
            <v/>
          </cell>
          <cell r="B35" t="str">
            <v>38-1</v>
          </cell>
          <cell r="C35">
            <v>2</v>
          </cell>
        </row>
        <row r="36">
          <cell r="A36">
            <v>29</v>
          </cell>
          <cell r="B36" t="str">
            <v>39-5</v>
          </cell>
          <cell r="C36">
            <v>1</v>
          </cell>
        </row>
        <row r="37">
          <cell r="A37" t="str">
            <v/>
          </cell>
          <cell r="B37" t="str">
            <v>39-5</v>
          </cell>
          <cell r="C37">
            <v>2</v>
          </cell>
        </row>
        <row r="38">
          <cell r="A38" t="str">
            <v/>
          </cell>
          <cell r="B38" t="str">
            <v>39-5</v>
          </cell>
          <cell r="C38">
            <v>3</v>
          </cell>
        </row>
        <row r="39">
          <cell r="A39">
            <v>30</v>
          </cell>
          <cell r="B39" t="str">
            <v>46</v>
          </cell>
          <cell r="C39">
            <v>1</v>
          </cell>
        </row>
        <row r="40">
          <cell r="A40" t="str">
            <v/>
          </cell>
          <cell r="B40" t="str">
            <v>46</v>
          </cell>
          <cell r="C40">
            <v>2</v>
          </cell>
        </row>
        <row r="41">
          <cell r="A41">
            <v>31</v>
          </cell>
          <cell r="B41" t="str">
            <v>46-3</v>
          </cell>
          <cell r="C41">
            <v>1</v>
          </cell>
        </row>
        <row r="42">
          <cell r="A42">
            <v>32</v>
          </cell>
          <cell r="B42" t="str">
            <v>46-4</v>
          </cell>
          <cell r="C42">
            <v>1</v>
          </cell>
        </row>
        <row r="43">
          <cell r="A43">
            <v>33</v>
          </cell>
          <cell r="B43" t="str">
            <v>46-6</v>
          </cell>
          <cell r="C43">
            <v>1</v>
          </cell>
        </row>
        <row r="44">
          <cell r="A44">
            <v>34</v>
          </cell>
          <cell r="B44" t="str">
            <v>46-7</v>
          </cell>
          <cell r="C44">
            <v>1</v>
          </cell>
        </row>
        <row r="45">
          <cell r="A45">
            <v>35</v>
          </cell>
          <cell r="B45" t="str">
            <v>46-11</v>
          </cell>
          <cell r="C45">
            <v>1</v>
          </cell>
        </row>
        <row r="46">
          <cell r="A46">
            <v>36</v>
          </cell>
          <cell r="B46" t="str">
            <v>46-13</v>
          </cell>
          <cell r="C46">
            <v>1</v>
          </cell>
        </row>
        <row r="47">
          <cell r="A47">
            <v>37</v>
          </cell>
          <cell r="B47" t="str">
            <v>47-1</v>
          </cell>
          <cell r="C47">
            <v>1</v>
          </cell>
        </row>
        <row r="48">
          <cell r="A48">
            <v>38</v>
          </cell>
          <cell r="B48" t="str">
            <v>47-3</v>
          </cell>
          <cell r="C48">
            <v>1</v>
          </cell>
        </row>
        <row r="49">
          <cell r="A49">
            <v>39</v>
          </cell>
          <cell r="B49" t="str">
            <v>47-4</v>
          </cell>
          <cell r="C49">
            <v>1</v>
          </cell>
        </row>
        <row r="50">
          <cell r="A50">
            <v>40</v>
          </cell>
          <cell r="B50" t="str">
            <v>47-5</v>
          </cell>
          <cell r="C50">
            <v>1</v>
          </cell>
        </row>
        <row r="51">
          <cell r="A51">
            <v>41</v>
          </cell>
          <cell r="B51" t="str">
            <v>47-7</v>
          </cell>
          <cell r="C51">
            <v>1</v>
          </cell>
        </row>
        <row r="52">
          <cell r="A52">
            <v>42</v>
          </cell>
          <cell r="B52" t="str">
            <v>48</v>
          </cell>
          <cell r="C52">
            <v>1</v>
          </cell>
        </row>
        <row r="53">
          <cell r="A53">
            <v>43</v>
          </cell>
          <cell r="B53" t="str">
            <v>49-4</v>
          </cell>
          <cell r="C53">
            <v>1</v>
          </cell>
        </row>
        <row r="54">
          <cell r="A54">
            <v>44</v>
          </cell>
          <cell r="B54" t="str">
            <v>51</v>
          </cell>
          <cell r="C54">
            <v>1</v>
          </cell>
        </row>
        <row r="55">
          <cell r="A55">
            <v>45</v>
          </cell>
          <cell r="B55" t="str">
            <v>51-1</v>
          </cell>
          <cell r="C55">
            <v>1</v>
          </cell>
        </row>
        <row r="56">
          <cell r="A56" t="str">
            <v/>
          </cell>
          <cell r="B56" t="str">
            <v>51-1</v>
          </cell>
          <cell r="C56">
            <v>2</v>
          </cell>
        </row>
        <row r="57">
          <cell r="A57">
            <v>46</v>
          </cell>
          <cell r="B57" t="str">
            <v>51-5</v>
          </cell>
          <cell r="C57">
            <v>1</v>
          </cell>
        </row>
        <row r="58">
          <cell r="A58">
            <v>47</v>
          </cell>
          <cell r="B58" t="str">
            <v>52-4</v>
          </cell>
          <cell r="C58">
            <v>1</v>
          </cell>
        </row>
        <row r="59">
          <cell r="A59">
            <v>48</v>
          </cell>
          <cell r="B59" t="str">
            <v>52-5</v>
          </cell>
          <cell r="C59">
            <v>1</v>
          </cell>
        </row>
        <row r="60">
          <cell r="A60">
            <v>49</v>
          </cell>
          <cell r="B60" t="str">
            <v>52-6</v>
          </cell>
          <cell r="C60">
            <v>1</v>
          </cell>
        </row>
        <row r="61">
          <cell r="A61">
            <v>50</v>
          </cell>
          <cell r="B61" t="str">
            <v>52-7</v>
          </cell>
          <cell r="C61">
            <v>1</v>
          </cell>
        </row>
        <row r="62">
          <cell r="A62">
            <v>51</v>
          </cell>
          <cell r="B62" t="str">
            <v>52-8</v>
          </cell>
          <cell r="C62">
            <v>1</v>
          </cell>
        </row>
        <row r="63">
          <cell r="A63">
            <v>52</v>
          </cell>
          <cell r="B63" t="str">
            <v>114</v>
          </cell>
          <cell r="C63">
            <v>1</v>
          </cell>
        </row>
        <row r="64">
          <cell r="A64">
            <v>53</v>
          </cell>
          <cell r="B64" t="str">
            <v>116</v>
          </cell>
          <cell r="C64">
            <v>1</v>
          </cell>
        </row>
        <row r="65">
          <cell r="A65">
            <v>54</v>
          </cell>
          <cell r="B65" t="str">
            <v>117</v>
          </cell>
          <cell r="C65">
            <v>1</v>
          </cell>
        </row>
        <row r="66">
          <cell r="A66" t="str">
            <v/>
          </cell>
          <cell r="B66" t="str">
            <v>117</v>
          </cell>
          <cell r="C66">
            <v>2</v>
          </cell>
        </row>
        <row r="67">
          <cell r="A67">
            <v>55</v>
          </cell>
          <cell r="B67" t="str">
            <v>118</v>
          </cell>
          <cell r="C67">
            <v>1</v>
          </cell>
        </row>
        <row r="68">
          <cell r="A68" t="str">
            <v/>
          </cell>
          <cell r="B68" t="str">
            <v>118</v>
          </cell>
          <cell r="C68">
            <v>2</v>
          </cell>
        </row>
        <row r="69">
          <cell r="A69">
            <v>56</v>
          </cell>
          <cell r="B69" t="str">
            <v>119</v>
          </cell>
          <cell r="C69">
            <v>1</v>
          </cell>
        </row>
        <row r="70">
          <cell r="A70">
            <v>57</v>
          </cell>
          <cell r="B70" t="str">
            <v>120</v>
          </cell>
          <cell r="C70">
            <v>1</v>
          </cell>
        </row>
        <row r="71">
          <cell r="A71" t="str">
            <v/>
          </cell>
          <cell r="B71" t="str">
            <v>120</v>
          </cell>
          <cell r="C71">
            <v>2</v>
          </cell>
        </row>
        <row r="72">
          <cell r="A72">
            <v>58</v>
          </cell>
          <cell r="B72" t="str">
            <v>125</v>
          </cell>
          <cell r="C72">
            <v>1</v>
          </cell>
        </row>
        <row r="73">
          <cell r="A73" t="str">
            <v/>
          </cell>
          <cell r="B73" t="str">
            <v>125</v>
          </cell>
          <cell r="C73">
            <v>2</v>
          </cell>
        </row>
        <row r="74">
          <cell r="A74">
            <v>59</v>
          </cell>
          <cell r="B74" t="str">
            <v>125-1</v>
          </cell>
          <cell r="C74">
            <v>1</v>
          </cell>
        </row>
        <row r="75">
          <cell r="A75">
            <v>60</v>
          </cell>
          <cell r="B75" t="str">
            <v>125-2</v>
          </cell>
          <cell r="C75">
            <v>1</v>
          </cell>
        </row>
        <row r="76">
          <cell r="A76" t="str">
            <v/>
          </cell>
          <cell r="B76" t="str">
            <v>125-2</v>
          </cell>
          <cell r="C76">
            <v>2</v>
          </cell>
        </row>
        <row r="77">
          <cell r="A77">
            <v>61</v>
          </cell>
          <cell r="B77" t="str">
            <v>125-4</v>
          </cell>
          <cell r="C77">
            <v>1</v>
          </cell>
        </row>
        <row r="78">
          <cell r="A78">
            <v>62</v>
          </cell>
          <cell r="B78" t="str">
            <v>125-5</v>
          </cell>
          <cell r="C78">
            <v>1</v>
          </cell>
        </row>
        <row r="79">
          <cell r="A79" t="str">
            <v/>
          </cell>
          <cell r="B79" t="str">
            <v>125-5</v>
          </cell>
          <cell r="C79">
            <v>2</v>
          </cell>
        </row>
        <row r="80">
          <cell r="A80">
            <v>63</v>
          </cell>
          <cell r="B80" t="str">
            <v>125-6</v>
          </cell>
          <cell r="C80">
            <v>1</v>
          </cell>
        </row>
        <row r="81">
          <cell r="A81">
            <v>64</v>
          </cell>
          <cell r="B81" t="str">
            <v>125-7</v>
          </cell>
          <cell r="C81">
            <v>1</v>
          </cell>
        </row>
        <row r="82">
          <cell r="A82">
            <v>65</v>
          </cell>
          <cell r="B82" t="str">
            <v>125-8</v>
          </cell>
          <cell r="C82">
            <v>1</v>
          </cell>
        </row>
        <row r="83">
          <cell r="A83">
            <v>66</v>
          </cell>
          <cell r="B83" t="str">
            <v>125-9</v>
          </cell>
          <cell r="C83">
            <v>1</v>
          </cell>
        </row>
        <row r="84">
          <cell r="A84" t="str">
            <v/>
          </cell>
          <cell r="B84" t="str">
            <v>125-9</v>
          </cell>
          <cell r="C84">
            <v>2</v>
          </cell>
        </row>
        <row r="85">
          <cell r="A85">
            <v>67</v>
          </cell>
          <cell r="B85" t="str">
            <v>125-13</v>
          </cell>
          <cell r="C85">
            <v>1</v>
          </cell>
        </row>
        <row r="86">
          <cell r="A86">
            <v>68</v>
          </cell>
          <cell r="B86" t="str">
            <v>125-14</v>
          </cell>
          <cell r="C86">
            <v>1</v>
          </cell>
        </row>
        <row r="87">
          <cell r="A87">
            <v>69</v>
          </cell>
          <cell r="B87" t="str">
            <v>125-15</v>
          </cell>
          <cell r="C87">
            <v>1</v>
          </cell>
        </row>
        <row r="88">
          <cell r="A88">
            <v>70</v>
          </cell>
          <cell r="B88" t="str">
            <v>125-16</v>
          </cell>
          <cell r="C88">
            <v>1</v>
          </cell>
        </row>
        <row r="89">
          <cell r="A89">
            <v>71</v>
          </cell>
          <cell r="B89" t="str">
            <v>125-18</v>
          </cell>
          <cell r="C89">
            <v>1</v>
          </cell>
        </row>
        <row r="90">
          <cell r="A90">
            <v>72</v>
          </cell>
          <cell r="B90" t="str">
            <v>126-1</v>
          </cell>
          <cell r="C90">
            <v>1</v>
          </cell>
        </row>
        <row r="91">
          <cell r="A91">
            <v>73</v>
          </cell>
          <cell r="B91" t="str">
            <v>126-3</v>
          </cell>
          <cell r="C91">
            <v>1</v>
          </cell>
        </row>
        <row r="92">
          <cell r="A92">
            <v>74</v>
          </cell>
          <cell r="B92" t="str">
            <v>127-4</v>
          </cell>
          <cell r="C92">
            <v>1</v>
          </cell>
        </row>
        <row r="93">
          <cell r="A93">
            <v>75</v>
          </cell>
          <cell r="B93" t="str">
            <v>131-1</v>
          </cell>
          <cell r="C93">
            <v>1</v>
          </cell>
        </row>
        <row r="94">
          <cell r="A94">
            <v>76</v>
          </cell>
          <cell r="B94" t="str">
            <v>131-3</v>
          </cell>
          <cell r="C94">
            <v>1</v>
          </cell>
        </row>
        <row r="95">
          <cell r="A95">
            <v>77</v>
          </cell>
          <cell r="B95" t="str">
            <v>132-4</v>
          </cell>
          <cell r="C95">
            <v>1</v>
          </cell>
        </row>
        <row r="96">
          <cell r="A96">
            <v>78</v>
          </cell>
          <cell r="B96" t="str">
            <v>182-1</v>
          </cell>
          <cell r="C96">
            <v>1</v>
          </cell>
        </row>
        <row r="97">
          <cell r="A97">
            <v>79</v>
          </cell>
          <cell r="B97" t="str">
            <v>182-1</v>
          </cell>
          <cell r="C97">
            <v>1</v>
          </cell>
        </row>
        <row r="98">
          <cell r="A98">
            <v>80</v>
          </cell>
          <cell r="B98" t="str">
            <v>183-1</v>
          </cell>
          <cell r="C98">
            <v>1</v>
          </cell>
        </row>
        <row r="99">
          <cell r="A99">
            <v>81</v>
          </cell>
          <cell r="B99" t="str">
            <v>183-2</v>
          </cell>
          <cell r="C99">
            <v>1</v>
          </cell>
        </row>
        <row r="100">
          <cell r="A100">
            <v>82</v>
          </cell>
          <cell r="B100" t="str">
            <v>183-3</v>
          </cell>
          <cell r="C100">
            <v>1</v>
          </cell>
        </row>
        <row r="101">
          <cell r="A101">
            <v>83</v>
          </cell>
          <cell r="B101" t="str">
            <v>184</v>
          </cell>
          <cell r="C101">
            <v>1</v>
          </cell>
        </row>
        <row r="102">
          <cell r="A102">
            <v>84</v>
          </cell>
          <cell r="B102" t="str">
            <v>184-1</v>
          </cell>
          <cell r="C102">
            <v>1</v>
          </cell>
        </row>
        <row r="103">
          <cell r="A103">
            <v>85</v>
          </cell>
          <cell r="B103" t="str">
            <v>186</v>
          </cell>
          <cell r="C103">
            <v>1</v>
          </cell>
        </row>
        <row r="104">
          <cell r="A104">
            <v>86</v>
          </cell>
          <cell r="B104" t="str">
            <v>192</v>
          </cell>
          <cell r="C104">
            <v>1</v>
          </cell>
        </row>
        <row r="105">
          <cell r="A105">
            <v>87</v>
          </cell>
          <cell r="B105" t="str">
            <v>192-1</v>
          </cell>
          <cell r="C105">
            <v>1</v>
          </cell>
        </row>
        <row r="106">
          <cell r="A106">
            <v>88</v>
          </cell>
          <cell r="B106" t="str">
            <v>194-1</v>
          </cell>
          <cell r="C106">
            <v>1</v>
          </cell>
        </row>
        <row r="107">
          <cell r="A107">
            <v>89</v>
          </cell>
          <cell r="B107" t="str">
            <v>194-1</v>
          </cell>
          <cell r="C107">
            <v>1</v>
          </cell>
        </row>
        <row r="108">
          <cell r="A108">
            <v>90</v>
          </cell>
          <cell r="B108" t="str">
            <v>194-2</v>
          </cell>
          <cell r="C108">
            <v>1</v>
          </cell>
        </row>
        <row r="109">
          <cell r="A109">
            <v>91</v>
          </cell>
          <cell r="B109" t="str">
            <v>195</v>
          </cell>
          <cell r="C109">
            <v>1</v>
          </cell>
        </row>
        <row r="110">
          <cell r="A110" t="str">
            <v/>
          </cell>
          <cell r="B110" t="str">
            <v>195</v>
          </cell>
          <cell r="C110">
            <v>2</v>
          </cell>
        </row>
        <row r="111">
          <cell r="A111">
            <v>92</v>
          </cell>
          <cell r="B111" t="str">
            <v>195-1</v>
          </cell>
          <cell r="C111">
            <v>1</v>
          </cell>
        </row>
        <row r="112">
          <cell r="A112">
            <v>93</v>
          </cell>
          <cell r="B112" t="str">
            <v>196-1</v>
          </cell>
          <cell r="C112">
            <v>1</v>
          </cell>
        </row>
        <row r="113">
          <cell r="A113" t="str">
            <v/>
          </cell>
          <cell r="B113" t="str">
            <v>196-1</v>
          </cell>
          <cell r="C113">
            <v>2</v>
          </cell>
        </row>
        <row r="114">
          <cell r="A114">
            <v>94</v>
          </cell>
          <cell r="B114" t="str">
            <v>196-1</v>
          </cell>
          <cell r="C114">
            <v>1</v>
          </cell>
        </row>
        <row r="115">
          <cell r="A115">
            <v>95</v>
          </cell>
          <cell r="B115" t="str">
            <v>196-2</v>
          </cell>
          <cell r="C115">
            <v>1</v>
          </cell>
        </row>
        <row r="116">
          <cell r="A116">
            <v>96</v>
          </cell>
          <cell r="B116" t="str">
            <v>196-3</v>
          </cell>
          <cell r="C116">
            <v>1</v>
          </cell>
        </row>
        <row r="117">
          <cell r="A117">
            <v>97</v>
          </cell>
          <cell r="B117" t="str">
            <v>197-1</v>
          </cell>
          <cell r="C117">
            <v>1</v>
          </cell>
        </row>
        <row r="118">
          <cell r="A118">
            <v>98</v>
          </cell>
          <cell r="B118" t="str">
            <v>197-2</v>
          </cell>
          <cell r="C118">
            <v>1</v>
          </cell>
        </row>
        <row r="119">
          <cell r="A119">
            <v>99</v>
          </cell>
          <cell r="B119" t="str">
            <v>197-3</v>
          </cell>
          <cell r="C119">
            <v>1</v>
          </cell>
        </row>
        <row r="120">
          <cell r="A120">
            <v>100</v>
          </cell>
          <cell r="B120" t="str">
            <v>198</v>
          </cell>
          <cell r="C120">
            <v>1</v>
          </cell>
        </row>
        <row r="121">
          <cell r="A121">
            <v>101</v>
          </cell>
          <cell r="B121" t="str">
            <v>198-1</v>
          </cell>
          <cell r="C121">
            <v>1</v>
          </cell>
        </row>
        <row r="122">
          <cell r="A122">
            <v>102</v>
          </cell>
          <cell r="B122" t="str">
            <v>198-2</v>
          </cell>
          <cell r="C122">
            <v>1</v>
          </cell>
        </row>
        <row r="123">
          <cell r="A123">
            <v>103</v>
          </cell>
          <cell r="B123" t="str">
            <v>199</v>
          </cell>
          <cell r="C123">
            <v>1</v>
          </cell>
        </row>
        <row r="124">
          <cell r="A124">
            <v>104</v>
          </cell>
          <cell r="B124" t="str">
            <v>199-1</v>
          </cell>
          <cell r="C124">
            <v>1</v>
          </cell>
        </row>
        <row r="125">
          <cell r="A125">
            <v>105</v>
          </cell>
          <cell r="B125" t="str">
            <v>199-2</v>
          </cell>
          <cell r="C125">
            <v>1</v>
          </cell>
        </row>
        <row r="126">
          <cell r="A126">
            <v>106</v>
          </cell>
          <cell r="B126" t="str">
            <v>199-3</v>
          </cell>
          <cell r="C126">
            <v>1</v>
          </cell>
        </row>
        <row r="127">
          <cell r="A127">
            <v>107</v>
          </cell>
          <cell r="B127" t="str">
            <v>200-2</v>
          </cell>
          <cell r="C127">
            <v>1</v>
          </cell>
        </row>
        <row r="128">
          <cell r="A128" t="str">
            <v/>
          </cell>
          <cell r="B128" t="str">
            <v>200-2</v>
          </cell>
          <cell r="C128">
            <v>2</v>
          </cell>
        </row>
        <row r="129">
          <cell r="A129">
            <v>108</v>
          </cell>
          <cell r="B129" t="str">
            <v>200-4</v>
          </cell>
          <cell r="C129">
            <v>1</v>
          </cell>
        </row>
        <row r="130">
          <cell r="A130">
            <v>109</v>
          </cell>
          <cell r="B130" t="str">
            <v>202-2</v>
          </cell>
          <cell r="C130">
            <v>1</v>
          </cell>
        </row>
        <row r="131">
          <cell r="A131">
            <v>110</v>
          </cell>
          <cell r="B131" t="str">
            <v>203-1</v>
          </cell>
          <cell r="C131">
            <v>1</v>
          </cell>
        </row>
        <row r="132">
          <cell r="A132">
            <v>111</v>
          </cell>
          <cell r="B132" t="str">
            <v>203-2</v>
          </cell>
          <cell r="C132">
            <v>1</v>
          </cell>
        </row>
        <row r="133">
          <cell r="A133">
            <v>112</v>
          </cell>
          <cell r="B133" t="str">
            <v>203-8</v>
          </cell>
          <cell r="C133">
            <v>1</v>
          </cell>
        </row>
        <row r="134">
          <cell r="A134">
            <v>113</v>
          </cell>
          <cell r="B134" t="str">
            <v>203-9</v>
          </cell>
          <cell r="C134">
            <v>1</v>
          </cell>
        </row>
        <row r="135">
          <cell r="A135" t="str">
            <v/>
          </cell>
          <cell r="B135" t="str">
            <v>203-9</v>
          </cell>
          <cell r="C135">
            <v>2</v>
          </cell>
        </row>
        <row r="136">
          <cell r="A136">
            <v>114</v>
          </cell>
          <cell r="B136" t="str">
            <v>204</v>
          </cell>
          <cell r="C136">
            <v>1</v>
          </cell>
        </row>
        <row r="137">
          <cell r="A137">
            <v>115</v>
          </cell>
          <cell r="B137" t="str">
            <v>204-1</v>
          </cell>
          <cell r="C137">
            <v>1</v>
          </cell>
        </row>
        <row r="138">
          <cell r="A138">
            <v>116</v>
          </cell>
          <cell r="B138" t="str">
            <v>205-2</v>
          </cell>
          <cell r="C138">
            <v>1</v>
          </cell>
        </row>
        <row r="139">
          <cell r="A139">
            <v>117</v>
          </cell>
          <cell r="B139" t="str">
            <v>205-4</v>
          </cell>
          <cell r="C139">
            <v>1</v>
          </cell>
        </row>
        <row r="140">
          <cell r="A140">
            <v>118</v>
          </cell>
          <cell r="B140" t="str">
            <v>205-5</v>
          </cell>
          <cell r="C140">
            <v>1</v>
          </cell>
        </row>
        <row r="141">
          <cell r="A141">
            <v>119</v>
          </cell>
          <cell r="B141" t="str">
            <v>205-7</v>
          </cell>
          <cell r="C141">
            <v>1</v>
          </cell>
        </row>
        <row r="142">
          <cell r="A142" t="str">
            <v/>
          </cell>
          <cell r="B142" t="str">
            <v>205-7</v>
          </cell>
          <cell r="C142">
            <v>2</v>
          </cell>
        </row>
        <row r="143">
          <cell r="A143">
            <v>120</v>
          </cell>
          <cell r="B143" t="str">
            <v>206-1</v>
          </cell>
          <cell r="C143">
            <v>1</v>
          </cell>
        </row>
        <row r="144">
          <cell r="A144">
            <v>121</v>
          </cell>
          <cell r="B144" t="str">
            <v>207-1</v>
          </cell>
          <cell r="C144">
            <v>1</v>
          </cell>
        </row>
        <row r="145">
          <cell r="A145">
            <v>122</v>
          </cell>
          <cell r="B145" t="str">
            <v>207-9</v>
          </cell>
          <cell r="C145">
            <v>1</v>
          </cell>
        </row>
        <row r="146">
          <cell r="A146">
            <v>123</v>
          </cell>
          <cell r="B146" t="str">
            <v>259</v>
          </cell>
          <cell r="C146">
            <v>1</v>
          </cell>
        </row>
        <row r="147">
          <cell r="A147">
            <v>124</v>
          </cell>
          <cell r="B147" t="str">
            <v>259-1</v>
          </cell>
          <cell r="C147">
            <v>1</v>
          </cell>
        </row>
        <row r="148">
          <cell r="A148">
            <v>125</v>
          </cell>
          <cell r="B148" t="str">
            <v>273</v>
          </cell>
          <cell r="C148">
            <v>1</v>
          </cell>
        </row>
        <row r="149">
          <cell r="A149">
            <v>126</v>
          </cell>
          <cell r="B149" t="str">
            <v>274</v>
          </cell>
          <cell r="C149">
            <v>1</v>
          </cell>
        </row>
        <row r="150">
          <cell r="A150">
            <v>127</v>
          </cell>
          <cell r="B150" t="str">
            <v>275</v>
          </cell>
          <cell r="C150">
            <v>1</v>
          </cell>
        </row>
        <row r="151">
          <cell r="A151">
            <v>128</v>
          </cell>
          <cell r="B151" t="str">
            <v>276</v>
          </cell>
          <cell r="C151">
            <v>1</v>
          </cell>
        </row>
        <row r="152">
          <cell r="A152">
            <v>129</v>
          </cell>
          <cell r="B152" t="str">
            <v>277-1</v>
          </cell>
          <cell r="C152">
            <v>1</v>
          </cell>
        </row>
        <row r="153">
          <cell r="A153" t="str">
            <v/>
          </cell>
          <cell r="B153" t="str">
            <v>277-1</v>
          </cell>
          <cell r="C153">
            <v>2</v>
          </cell>
        </row>
        <row r="154">
          <cell r="A154">
            <v>130</v>
          </cell>
          <cell r="B154" t="str">
            <v>277-3</v>
          </cell>
          <cell r="C154">
            <v>1</v>
          </cell>
        </row>
        <row r="155">
          <cell r="A155" t="str">
            <v/>
          </cell>
          <cell r="B155" t="str">
            <v>277-3</v>
          </cell>
          <cell r="C155">
            <v>2</v>
          </cell>
        </row>
        <row r="156">
          <cell r="A156">
            <v>131</v>
          </cell>
          <cell r="B156" t="str">
            <v>278</v>
          </cell>
          <cell r="C156">
            <v>1</v>
          </cell>
        </row>
        <row r="157">
          <cell r="A157">
            <v>132</v>
          </cell>
          <cell r="B157" t="str">
            <v>280</v>
          </cell>
          <cell r="C157">
            <v>1</v>
          </cell>
        </row>
        <row r="158">
          <cell r="A158">
            <v>133</v>
          </cell>
          <cell r="B158" t="str">
            <v>280-1</v>
          </cell>
          <cell r="C158">
            <v>1</v>
          </cell>
        </row>
        <row r="159">
          <cell r="A159">
            <v>134</v>
          </cell>
          <cell r="B159" t="str">
            <v>284</v>
          </cell>
          <cell r="C159">
            <v>1</v>
          </cell>
        </row>
        <row r="160">
          <cell r="A160">
            <v>135</v>
          </cell>
          <cell r="B160" t="str">
            <v>286</v>
          </cell>
          <cell r="C160">
            <v>1</v>
          </cell>
        </row>
        <row r="161">
          <cell r="A161">
            <v>136</v>
          </cell>
          <cell r="B161" t="str">
            <v>286-1</v>
          </cell>
          <cell r="C161">
            <v>1</v>
          </cell>
        </row>
        <row r="162">
          <cell r="A162">
            <v>137</v>
          </cell>
          <cell r="B162" t="str">
            <v>293</v>
          </cell>
          <cell r="C162">
            <v>1</v>
          </cell>
        </row>
        <row r="163">
          <cell r="A163">
            <v>138</v>
          </cell>
          <cell r="B163" t="str">
            <v>294</v>
          </cell>
          <cell r="C163">
            <v>1</v>
          </cell>
        </row>
        <row r="164">
          <cell r="A164">
            <v>139</v>
          </cell>
          <cell r="B164" t="str">
            <v>295-1</v>
          </cell>
          <cell r="C164">
            <v>1</v>
          </cell>
        </row>
        <row r="165">
          <cell r="A165" t="str">
            <v/>
          </cell>
          <cell r="B165" t="str">
            <v>295-1</v>
          </cell>
          <cell r="C165">
            <v>2</v>
          </cell>
        </row>
        <row r="166">
          <cell r="A166" t="str">
            <v/>
          </cell>
          <cell r="B166" t="str">
            <v>295-1</v>
          </cell>
          <cell r="C166">
            <v>3</v>
          </cell>
        </row>
        <row r="167">
          <cell r="A167">
            <v>140</v>
          </cell>
          <cell r="B167" t="str">
            <v>340-14</v>
          </cell>
          <cell r="C167">
            <v>1</v>
          </cell>
        </row>
        <row r="168">
          <cell r="A168">
            <v>141</v>
          </cell>
          <cell r="B168" t="str">
            <v>340-21</v>
          </cell>
          <cell r="C168">
            <v>1</v>
          </cell>
        </row>
        <row r="169">
          <cell r="A169">
            <v>142</v>
          </cell>
          <cell r="B169" t="str">
            <v>340-24</v>
          </cell>
          <cell r="C169">
            <v>1</v>
          </cell>
        </row>
        <row r="170">
          <cell r="A170">
            <v>143</v>
          </cell>
          <cell r="B170" t="str">
            <v>340-25</v>
          </cell>
          <cell r="C170">
            <v>1</v>
          </cell>
        </row>
        <row r="171">
          <cell r="A171">
            <v>144</v>
          </cell>
          <cell r="B171" t="str">
            <v>340-26</v>
          </cell>
          <cell r="C171">
            <v>1</v>
          </cell>
        </row>
        <row r="172">
          <cell r="A172">
            <v>145</v>
          </cell>
          <cell r="B172" t="str">
            <v>340-27</v>
          </cell>
          <cell r="C172">
            <v>1</v>
          </cell>
        </row>
        <row r="173">
          <cell r="A173" t="str">
            <v/>
          </cell>
          <cell r="B173" t="str">
            <v>340-27</v>
          </cell>
          <cell r="C173">
            <v>2</v>
          </cell>
        </row>
        <row r="174">
          <cell r="A174">
            <v>146</v>
          </cell>
          <cell r="B174" t="str">
            <v>340-3</v>
          </cell>
          <cell r="C174">
            <v>1</v>
          </cell>
        </row>
        <row r="175">
          <cell r="A175" t="str">
            <v/>
          </cell>
          <cell r="B175" t="str">
            <v>340-3</v>
          </cell>
          <cell r="C175">
            <v>2</v>
          </cell>
        </row>
        <row r="176">
          <cell r="A176" t="str">
            <v/>
          </cell>
          <cell r="B176" t="str">
            <v>340-3</v>
          </cell>
          <cell r="C176">
            <v>3</v>
          </cell>
        </row>
        <row r="177">
          <cell r="A177" t="str">
            <v/>
          </cell>
          <cell r="B177" t="str">
            <v>340-3</v>
          </cell>
          <cell r="C177">
            <v>4</v>
          </cell>
        </row>
        <row r="178">
          <cell r="A178" t="str">
            <v/>
          </cell>
          <cell r="B178" t="str">
            <v>340-3</v>
          </cell>
          <cell r="C178">
            <v>5</v>
          </cell>
        </row>
        <row r="179">
          <cell r="A179" t="str">
            <v/>
          </cell>
          <cell r="B179" t="str">
            <v>340-3</v>
          </cell>
          <cell r="C179">
            <v>6</v>
          </cell>
        </row>
        <row r="180">
          <cell r="A180" t="str">
            <v/>
          </cell>
          <cell r="B180" t="str">
            <v>340-3</v>
          </cell>
          <cell r="C180">
            <v>7</v>
          </cell>
        </row>
        <row r="181">
          <cell r="A181" t="str">
            <v/>
          </cell>
          <cell r="B181" t="str">
            <v>340-3</v>
          </cell>
          <cell r="C181">
            <v>8</v>
          </cell>
        </row>
        <row r="182">
          <cell r="A182">
            <v>147</v>
          </cell>
          <cell r="B182" t="str">
            <v>340-3</v>
          </cell>
          <cell r="C182">
            <v>1</v>
          </cell>
        </row>
        <row r="183">
          <cell r="A183" t="str">
            <v/>
          </cell>
          <cell r="B183" t="str">
            <v>340-3</v>
          </cell>
          <cell r="C183">
            <v>10</v>
          </cell>
        </row>
        <row r="184">
          <cell r="A184" t="str">
            <v/>
          </cell>
          <cell r="B184" t="str">
            <v>340-3</v>
          </cell>
          <cell r="C184">
            <v>11</v>
          </cell>
        </row>
        <row r="185">
          <cell r="A185" t="str">
            <v/>
          </cell>
          <cell r="B185" t="str">
            <v>340-3</v>
          </cell>
          <cell r="C185">
            <v>12</v>
          </cell>
        </row>
        <row r="186">
          <cell r="A186" t="str">
            <v/>
          </cell>
          <cell r="B186" t="str">
            <v>340-3</v>
          </cell>
          <cell r="C186">
            <v>13</v>
          </cell>
        </row>
        <row r="187">
          <cell r="A187" t="str">
            <v/>
          </cell>
          <cell r="B187" t="str">
            <v>340-3</v>
          </cell>
          <cell r="C187">
            <v>14</v>
          </cell>
        </row>
        <row r="188">
          <cell r="A188" t="str">
            <v/>
          </cell>
          <cell r="B188" t="str">
            <v>340-3</v>
          </cell>
          <cell r="C188">
            <v>15</v>
          </cell>
        </row>
        <row r="189">
          <cell r="A189" t="str">
            <v/>
          </cell>
          <cell r="B189" t="str">
            <v>340-3</v>
          </cell>
          <cell r="C189">
            <v>16</v>
          </cell>
        </row>
        <row r="190">
          <cell r="A190">
            <v>148</v>
          </cell>
          <cell r="B190" t="str">
            <v>340-33</v>
          </cell>
          <cell r="C190">
            <v>1</v>
          </cell>
        </row>
        <row r="191">
          <cell r="A191" t="str">
            <v/>
          </cell>
          <cell r="B191" t="str">
            <v>340-33</v>
          </cell>
          <cell r="C191">
            <v>2</v>
          </cell>
        </row>
        <row r="192">
          <cell r="A192" t="str">
            <v/>
          </cell>
          <cell r="B192" t="str">
            <v>340-33</v>
          </cell>
          <cell r="C192">
            <v>3</v>
          </cell>
        </row>
        <row r="193">
          <cell r="A193">
            <v>149</v>
          </cell>
          <cell r="B193" t="str">
            <v>340-34</v>
          </cell>
          <cell r="C193">
            <v>1</v>
          </cell>
        </row>
        <row r="194">
          <cell r="A194" t="str">
            <v/>
          </cell>
          <cell r="B194" t="str">
            <v>340-34</v>
          </cell>
          <cell r="C194">
            <v>2</v>
          </cell>
        </row>
        <row r="195">
          <cell r="A195" t="str">
            <v/>
          </cell>
          <cell r="B195" t="str">
            <v>340-34</v>
          </cell>
          <cell r="C195">
            <v>3</v>
          </cell>
        </row>
        <row r="196">
          <cell r="A196">
            <v>150</v>
          </cell>
          <cell r="B196" t="str">
            <v>345-1</v>
          </cell>
          <cell r="C196">
            <v>1</v>
          </cell>
        </row>
        <row r="197">
          <cell r="A197">
            <v>151</v>
          </cell>
          <cell r="B197" t="str">
            <v>345-3</v>
          </cell>
          <cell r="C197">
            <v>1</v>
          </cell>
        </row>
        <row r="198">
          <cell r="A198">
            <v>152</v>
          </cell>
          <cell r="B198" t="str">
            <v>345-4</v>
          </cell>
          <cell r="C198">
            <v>1</v>
          </cell>
        </row>
        <row r="199">
          <cell r="A199">
            <v>153</v>
          </cell>
          <cell r="B199" t="str">
            <v>345-5</v>
          </cell>
          <cell r="C199">
            <v>1</v>
          </cell>
        </row>
        <row r="200">
          <cell r="A200" t="str">
            <v/>
          </cell>
          <cell r="B200" t="str">
            <v>345-5</v>
          </cell>
          <cell r="C200">
            <v>2</v>
          </cell>
        </row>
        <row r="201">
          <cell r="A201">
            <v>154</v>
          </cell>
          <cell r="B201" t="str">
            <v>345-6</v>
          </cell>
          <cell r="C201">
            <v>1</v>
          </cell>
        </row>
        <row r="202">
          <cell r="A202">
            <v>155</v>
          </cell>
          <cell r="B202" t="str">
            <v>345-7</v>
          </cell>
          <cell r="C202">
            <v>1</v>
          </cell>
        </row>
        <row r="203">
          <cell r="A203">
            <v>156</v>
          </cell>
          <cell r="B203" t="str">
            <v>345-9</v>
          </cell>
          <cell r="C203">
            <v>1</v>
          </cell>
        </row>
        <row r="204">
          <cell r="A204">
            <v>157</v>
          </cell>
          <cell r="B204" t="str">
            <v>산80-1</v>
          </cell>
          <cell r="C204">
            <v>1</v>
          </cell>
        </row>
        <row r="205">
          <cell r="A205">
            <v>158</v>
          </cell>
          <cell r="B205" t="str">
            <v>산80-3</v>
          </cell>
          <cell r="C205">
            <v>1</v>
          </cell>
        </row>
        <row r="206">
          <cell r="A206">
            <v>159</v>
          </cell>
          <cell r="B206" t="str">
            <v>산80-4</v>
          </cell>
          <cell r="C206">
            <v>1</v>
          </cell>
        </row>
        <row r="207">
          <cell r="A207">
            <v>160</v>
          </cell>
          <cell r="B207" t="str">
            <v>산80-5</v>
          </cell>
          <cell r="C207">
            <v>1</v>
          </cell>
        </row>
        <row r="208">
          <cell r="A208">
            <v>161</v>
          </cell>
          <cell r="B208" t="str">
            <v>산80-7</v>
          </cell>
          <cell r="C208">
            <v>1</v>
          </cell>
        </row>
        <row r="209">
          <cell r="A209" t="str">
            <v/>
          </cell>
          <cell r="B209" t="str">
            <v>산80-7</v>
          </cell>
          <cell r="C209">
            <v>2</v>
          </cell>
        </row>
        <row r="210">
          <cell r="A210">
            <v>162</v>
          </cell>
          <cell r="B210" t="str">
            <v>산100-6</v>
          </cell>
          <cell r="C210">
            <v>1</v>
          </cell>
        </row>
        <row r="211">
          <cell r="A211" t="str">
            <v/>
          </cell>
          <cell r="B211" t="str">
            <v>산100-6</v>
          </cell>
          <cell r="C211">
            <v>2</v>
          </cell>
        </row>
        <row r="212">
          <cell r="A212">
            <v>163</v>
          </cell>
          <cell r="B212" t="str">
            <v>산100-7</v>
          </cell>
          <cell r="C212">
            <v>1</v>
          </cell>
        </row>
        <row r="213">
          <cell r="A213">
            <v>164</v>
          </cell>
          <cell r="B213" t="str">
            <v>산100-9</v>
          </cell>
          <cell r="C213">
            <v>1</v>
          </cell>
        </row>
        <row r="214">
          <cell r="A214" t="str">
            <v/>
          </cell>
          <cell r="B214" t="str">
            <v>산100-9</v>
          </cell>
          <cell r="C214">
            <v>2</v>
          </cell>
        </row>
        <row r="215">
          <cell r="A215">
            <v>165</v>
          </cell>
          <cell r="B215" t="str">
            <v>산100-14</v>
          </cell>
          <cell r="C215">
            <v>1</v>
          </cell>
        </row>
        <row r="216">
          <cell r="A216">
            <v>166</v>
          </cell>
          <cell r="B216" t="str">
            <v>산104-3</v>
          </cell>
          <cell r="C216">
            <v>1</v>
          </cell>
        </row>
        <row r="217">
          <cell r="A217" t="str">
            <v/>
          </cell>
          <cell r="B217" t="str">
            <v>산104-3</v>
          </cell>
          <cell r="C217">
            <v>2</v>
          </cell>
        </row>
        <row r="218">
          <cell r="A218">
            <v>167</v>
          </cell>
          <cell r="B218" t="str">
            <v>산105-1</v>
          </cell>
          <cell r="C218">
            <v>1</v>
          </cell>
        </row>
        <row r="219">
          <cell r="A219">
            <v>168</v>
          </cell>
          <cell r="B219" t="str">
            <v>산106-3</v>
          </cell>
          <cell r="C219">
            <v>1</v>
          </cell>
        </row>
        <row r="220">
          <cell r="A220" t="str">
            <v/>
          </cell>
          <cell r="B220" t="str">
            <v>산106-3</v>
          </cell>
          <cell r="C220">
            <v>2</v>
          </cell>
        </row>
        <row r="221">
          <cell r="A221">
            <v>169</v>
          </cell>
          <cell r="B221" t="str">
            <v>산106-4</v>
          </cell>
          <cell r="C221">
            <v>1</v>
          </cell>
        </row>
        <row r="222">
          <cell r="A222" t="str">
            <v/>
          </cell>
          <cell r="B222" t="str">
            <v>산106-4</v>
          </cell>
          <cell r="C222">
            <v>2</v>
          </cell>
        </row>
        <row r="223">
          <cell r="A223" t="str">
            <v/>
          </cell>
          <cell r="B223" t="str">
            <v>산106-4</v>
          </cell>
          <cell r="C223">
            <v>3</v>
          </cell>
        </row>
        <row r="224">
          <cell r="A224" t="str">
            <v/>
          </cell>
          <cell r="B224" t="str">
            <v>산106-4</v>
          </cell>
          <cell r="C224">
            <v>4</v>
          </cell>
        </row>
        <row r="225">
          <cell r="A225">
            <v>170</v>
          </cell>
          <cell r="B225" t="str">
            <v>산106-5</v>
          </cell>
          <cell r="C225">
            <v>1</v>
          </cell>
        </row>
        <row r="226">
          <cell r="A226">
            <v>171</v>
          </cell>
          <cell r="B226" t="str">
            <v>산106-6</v>
          </cell>
          <cell r="C226">
            <v>1</v>
          </cell>
        </row>
        <row r="227">
          <cell r="A227">
            <v>172</v>
          </cell>
          <cell r="B227" t="str">
            <v>산106-7</v>
          </cell>
          <cell r="C227">
            <v>1</v>
          </cell>
        </row>
        <row r="228">
          <cell r="A228">
            <v>173</v>
          </cell>
          <cell r="B228" t="str">
            <v>산106-9</v>
          </cell>
          <cell r="C228">
            <v>1</v>
          </cell>
        </row>
        <row r="229">
          <cell r="A229">
            <v>174</v>
          </cell>
          <cell r="B229" t="str">
            <v>산155</v>
          </cell>
          <cell r="C229">
            <v>1</v>
          </cell>
        </row>
        <row r="230">
          <cell r="A230">
            <v>175</v>
          </cell>
          <cell r="B230" t="str">
            <v>산155-1</v>
          </cell>
          <cell r="C230">
            <v>1</v>
          </cell>
        </row>
        <row r="231">
          <cell r="A231">
            <v>176</v>
          </cell>
          <cell r="B231" t="str">
            <v>산156</v>
          </cell>
          <cell r="C231">
            <v>1</v>
          </cell>
        </row>
        <row r="232">
          <cell r="A232">
            <v>177</v>
          </cell>
          <cell r="B232" t="str">
            <v>산157</v>
          </cell>
          <cell r="C232">
            <v>1</v>
          </cell>
        </row>
        <row r="233">
          <cell r="A233" t="str">
            <v/>
          </cell>
          <cell r="B233" t="str">
            <v>산157</v>
          </cell>
          <cell r="C233">
            <v>2</v>
          </cell>
        </row>
        <row r="234">
          <cell r="A234">
            <v>178</v>
          </cell>
          <cell r="B234" t="str">
            <v>산157-1</v>
          </cell>
          <cell r="C234">
            <v>1</v>
          </cell>
        </row>
        <row r="235">
          <cell r="A235">
            <v>179</v>
          </cell>
          <cell r="B235" t="str">
            <v>0-6</v>
          </cell>
          <cell r="C235">
            <v>1</v>
          </cell>
        </row>
        <row r="236">
          <cell r="A236">
            <v>180</v>
          </cell>
          <cell r="B236" t="str">
            <v>0-7</v>
          </cell>
          <cell r="C236">
            <v>1</v>
          </cell>
        </row>
        <row r="237">
          <cell r="A237" t="str">
            <v/>
          </cell>
          <cell r="B237" t="str">
            <v>0-7</v>
          </cell>
          <cell r="C237">
            <v>2</v>
          </cell>
        </row>
      </sheetData>
      <sheetData sheetId="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336"/>
  <sheetViews>
    <sheetView view="pageBreakPreview" topLeftCell="AT1" zoomScaleNormal="25" zoomScaleSheetLayoutView="100" workbookViewId="0">
      <pane ySplit="5" topLeftCell="A6" activePane="bottomLeft" state="frozen"/>
      <selection activeCell="BU4" sqref="BU4:BW4"/>
      <selection pane="bottomLeft" activeCell="BU4" sqref="BU4:BW4"/>
    </sheetView>
  </sheetViews>
  <sheetFormatPr defaultRowHeight="11.25"/>
  <cols>
    <col min="1" max="2" width="2.625" style="42" customWidth="1"/>
    <col min="3" max="3" width="9.25" style="42" customWidth="1"/>
    <col min="4" max="4" width="7" style="3" customWidth="1"/>
    <col min="5" max="5" width="1.625" style="43" customWidth="1"/>
    <col min="6" max="6" width="11.625" style="44" customWidth="1"/>
    <col min="7" max="7" width="7" style="3" customWidth="1"/>
    <col min="8" max="8" width="1.625" style="43" customWidth="1"/>
    <col min="9" max="9" width="11.625" style="3" customWidth="1"/>
    <col min="10" max="10" width="7" style="3" customWidth="1"/>
    <col min="11" max="11" width="1.625" style="43" customWidth="1"/>
    <col min="12" max="12" width="10.625" style="3" customWidth="1"/>
    <col min="13" max="13" width="7" style="3" customWidth="1"/>
    <col min="14" max="14" width="1.625" style="43" customWidth="1"/>
    <col min="15" max="15" width="10.625" style="3" customWidth="1"/>
    <col min="16" max="16" width="7" style="3" customWidth="1"/>
    <col min="17" max="17" width="1.625" style="43" customWidth="1"/>
    <col min="18" max="18" width="10.625" style="3" customWidth="1"/>
    <col min="19" max="19" width="7" style="3" customWidth="1"/>
    <col min="20" max="20" width="1.625" style="43" customWidth="1"/>
    <col min="21" max="21" width="10.625" style="3" customWidth="1"/>
    <col min="22" max="22" width="7" style="3" customWidth="1"/>
    <col min="23" max="23" width="1.625" style="43" customWidth="1"/>
    <col min="24" max="24" width="10.625" style="3" customWidth="1"/>
    <col min="25" max="25" width="7" style="3" customWidth="1"/>
    <col min="26" max="26" width="1.625" style="43" customWidth="1"/>
    <col min="27" max="27" width="10.625" style="3" customWidth="1"/>
    <col min="28" max="28" width="7" style="3" customWidth="1"/>
    <col min="29" max="29" width="1.625" style="43" customWidth="1"/>
    <col min="30" max="30" width="10.625" style="3" customWidth="1"/>
    <col min="31" max="31" width="7" style="3" customWidth="1"/>
    <col min="32" max="32" width="1.625" style="43" customWidth="1"/>
    <col min="33" max="33" width="10.625" style="3" customWidth="1"/>
    <col min="34" max="34" width="7" style="3" customWidth="1"/>
    <col min="35" max="35" width="1.625" style="43" customWidth="1"/>
    <col min="36" max="36" width="10.625" style="3" customWidth="1"/>
    <col min="37" max="37" width="7" style="3" customWidth="1"/>
    <col min="38" max="38" width="1.625" style="43" customWidth="1"/>
    <col min="39" max="39" width="10.625" style="3" customWidth="1"/>
    <col min="40" max="40" width="7" style="3" customWidth="1"/>
    <col min="41" max="41" width="1.625" style="43" customWidth="1"/>
    <col min="42" max="42" width="10.625" style="3" customWidth="1"/>
    <col min="43" max="43" width="7" style="3" customWidth="1"/>
    <col min="44" max="44" width="1.625" style="43" customWidth="1"/>
    <col min="45" max="45" width="10.625" style="3" customWidth="1"/>
    <col min="46" max="46" width="7" style="3" customWidth="1"/>
    <col min="47" max="47" width="1.625" style="43" customWidth="1"/>
    <col min="48" max="48" width="10.625" style="3" customWidth="1"/>
    <col min="49" max="49" width="7" style="3" customWidth="1"/>
    <col min="50" max="50" width="1.625" style="43" customWidth="1"/>
    <col min="51" max="51" width="10.625" style="3" customWidth="1"/>
    <col min="52" max="52" width="7" style="3" customWidth="1"/>
    <col min="53" max="53" width="1.625" style="43" customWidth="1"/>
    <col min="54" max="54" width="10.625" style="3" customWidth="1"/>
    <col min="55" max="55" width="7" style="3" customWidth="1"/>
    <col min="56" max="56" width="1.625" style="43" customWidth="1"/>
    <col min="57" max="57" width="10.625" style="3" customWidth="1"/>
    <col min="58" max="58" width="7" style="3" customWidth="1"/>
    <col min="59" max="59" width="1.625" style="43" customWidth="1"/>
    <col min="60" max="60" width="10.625" style="3" customWidth="1"/>
    <col min="61" max="61" width="7" style="3" customWidth="1"/>
    <col min="62" max="62" width="1.625" style="43" customWidth="1"/>
    <col min="63" max="63" width="10.625" style="3" customWidth="1"/>
    <col min="64" max="64" width="7" style="3" customWidth="1"/>
    <col min="65" max="65" width="1.625" style="43" customWidth="1"/>
    <col min="66" max="66" width="10.625" style="3" customWidth="1"/>
    <col min="67" max="67" width="7" style="3" customWidth="1"/>
    <col min="68" max="68" width="1.625" style="43" customWidth="1"/>
    <col min="69" max="69" width="10.625" style="3" customWidth="1"/>
    <col min="70" max="70" width="7" style="3" customWidth="1"/>
    <col min="71" max="71" width="1.625" style="43" customWidth="1"/>
    <col min="72" max="72" width="10.625" style="3" customWidth="1"/>
    <col min="73" max="73" width="7" style="3" customWidth="1"/>
    <col min="74" max="74" width="1.625" style="43" customWidth="1"/>
    <col min="75" max="75" width="10.625" style="3" customWidth="1"/>
    <col min="76" max="76" width="7" style="3" customWidth="1"/>
    <col min="77" max="77" width="9" style="3"/>
    <col min="78" max="78" width="10.625" style="3" customWidth="1"/>
    <col min="79" max="256" width="9" style="3"/>
    <col min="257" max="258" width="2.625" style="3" customWidth="1"/>
    <col min="259" max="259" width="9.25" style="3" customWidth="1"/>
    <col min="260" max="260" width="9.625" style="3" customWidth="1"/>
    <col min="261" max="261" width="1.625" style="3" customWidth="1"/>
    <col min="262" max="262" width="13.625" style="3" customWidth="1"/>
    <col min="263" max="263" width="8.625" style="3" customWidth="1"/>
    <col min="264" max="264" width="1.625" style="3" customWidth="1"/>
    <col min="265" max="265" width="13.125" style="3" customWidth="1"/>
    <col min="266" max="266" width="8.625" style="3" customWidth="1"/>
    <col min="267" max="267" width="1.625" style="3" customWidth="1"/>
    <col min="268" max="268" width="10.625" style="3" customWidth="1"/>
    <col min="269" max="269" width="8.625" style="3" customWidth="1"/>
    <col min="270" max="270" width="1.625" style="3" customWidth="1"/>
    <col min="271" max="271" width="10.625" style="3" customWidth="1"/>
    <col min="272" max="272" width="8.625" style="3" customWidth="1"/>
    <col min="273" max="273" width="1.625" style="3" customWidth="1"/>
    <col min="274" max="274" width="10.625" style="3" customWidth="1"/>
    <col min="275" max="275" width="8.625" style="3" customWidth="1"/>
    <col min="276" max="276" width="1.625" style="3" customWidth="1"/>
    <col min="277" max="277" width="10.625" style="3" customWidth="1"/>
    <col min="278" max="278" width="8.625" style="3" customWidth="1"/>
    <col min="279" max="279" width="1.625" style="3" customWidth="1"/>
    <col min="280" max="280" width="10.625" style="3" customWidth="1"/>
    <col min="281" max="281" width="8.625" style="3" customWidth="1"/>
    <col min="282" max="282" width="1.625" style="3" customWidth="1"/>
    <col min="283" max="283" width="10.625" style="3" customWidth="1"/>
    <col min="284" max="284" width="8.625" style="3" customWidth="1"/>
    <col min="285" max="285" width="1.625" style="3" customWidth="1"/>
    <col min="286" max="286" width="10.625" style="3" customWidth="1"/>
    <col min="287" max="287" width="8.625" style="3" customWidth="1"/>
    <col min="288" max="288" width="1.625" style="3" customWidth="1"/>
    <col min="289" max="289" width="10.625" style="3" customWidth="1"/>
    <col min="290" max="290" width="8.625" style="3" customWidth="1"/>
    <col min="291" max="291" width="1.625" style="3" customWidth="1"/>
    <col min="292" max="292" width="10.625" style="3" customWidth="1"/>
    <col min="293" max="293" width="8.625" style="3" customWidth="1"/>
    <col min="294" max="294" width="1.625" style="3" customWidth="1"/>
    <col min="295" max="295" width="10.625" style="3" customWidth="1"/>
    <col min="296" max="296" width="7.625" style="3" customWidth="1"/>
    <col min="297" max="297" width="1.625" style="3" customWidth="1"/>
    <col min="298" max="298" width="11.625" style="3" customWidth="1"/>
    <col min="299" max="299" width="7.625" style="3" customWidth="1"/>
    <col min="300" max="300" width="1.625" style="3" customWidth="1"/>
    <col min="301" max="301" width="11.625" style="3" customWidth="1"/>
    <col min="302" max="302" width="7.625" style="3" customWidth="1"/>
    <col min="303" max="303" width="1.625" style="3" customWidth="1"/>
    <col min="304" max="304" width="11.625" style="3" customWidth="1"/>
    <col min="305" max="305" width="7.625" style="3" customWidth="1"/>
    <col min="306" max="306" width="1.625" style="3" customWidth="1"/>
    <col min="307" max="307" width="11.625" style="3" customWidth="1"/>
    <col min="308" max="308" width="7.625" style="3" customWidth="1"/>
    <col min="309" max="309" width="1.625" style="3" customWidth="1"/>
    <col min="310" max="310" width="11.625" style="3" customWidth="1"/>
    <col min="311" max="311" width="7.625" style="3" customWidth="1"/>
    <col min="312" max="312" width="1.625" style="3" customWidth="1"/>
    <col min="313" max="313" width="11.625" style="3" customWidth="1"/>
    <col min="314" max="314" width="7.625" style="3" customWidth="1"/>
    <col min="315" max="315" width="1.625" style="3" customWidth="1"/>
    <col min="316" max="316" width="11.625" style="3" customWidth="1"/>
    <col min="317" max="317" width="7.625" style="3" customWidth="1"/>
    <col min="318" max="318" width="1.625" style="3" customWidth="1"/>
    <col min="319" max="319" width="11.625" style="3" customWidth="1"/>
    <col min="320" max="320" width="7.625" style="3" customWidth="1"/>
    <col min="321" max="321" width="1.625" style="3" customWidth="1"/>
    <col min="322" max="322" width="11.625" style="3" customWidth="1"/>
    <col min="323" max="323" width="7.625" style="3" customWidth="1"/>
    <col min="324" max="324" width="1.625" style="3" customWidth="1"/>
    <col min="325" max="325" width="11.625" style="3" customWidth="1"/>
    <col min="326" max="326" width="7.625" style="3" customWidth="1"/>
    <col min="327" max="327" width="1.625" style="3" customWidth="1"/>
    <col min="328" max="328" width="11.625" style="3" customWidth="1"/>
    <col min="329" max="329" width="7.625" style="3" customWidth="1"/>
    <col min="330" max="330" width="1.625" style="3" customWidth="1"/>
    <col min="331" max="331" width="11.625" style="3" customWidth="1"/>
    <col min="332" max="512" width="9" style="3"/>
    <col min="513" max="514" width="2.625" style="3" customWidth="1"/>
    <col min="515" max="515" width="9.25" style="3" customWidth="1"/>
    <col min="516" max="516" width="9.625" style="3" customWidth="1"/>
    <col min="517" max="517" width="1.625" style="3" customWidth="1"/>
    <col min="518" max="518" width="13.625" style="3" customWidth="1"/>
    <col min="519" max="519" width="8.625" style="3" customWidth="1"/>
    <col min="520" max="520" width="1.625" style="3" customWidth="1"/>
    <col min="521" max="521" width="13.125" style="3" customWidth="1"/>
    <col min="522" max="522" width="8.625" style="3" customWidth="1"/>
    <col min="523" max="523" width="1.625" style="3" customWidth="1"/>
    <col min="524" max="524" width="10.625" style="3" customWidth="1"/>
    <col min="525" max="525" width="8.625" style="3" customWidth="1"/>
    <col min="526" max="526" width="1.625" style="3" customWidth="1"/>
    <col min="527" max="527" width="10.625" style="3" customWidth="1"/>
    <col min="528" max="528" width="8.625" style="3" customWidth="1"/>
    <col min="529" max="529" width="1.625" style="3" customWidth="1"/>
    <col min="530" max="530" width="10.625" style="3" customWidth="1"/>
    <col min="531" max="531" width="8.625" style="3" customWidth="1"/>
    <col min="532" max="532" width="1.625" style="3" customWidth="1"/>
    <col min="533" max="533" width="10.625" style="3" customWidth="1"/>
    <col min="534" max="534" width="8.625" style="3" customWidth="1"/>
    <col min="535" max="535" width="1.625" style="3" customWidth="1"/>
    <col min="536" max="536" width="10.625" style="3" customWidth="1"/>
    <col min="537" max="537" width="8.625" style="3" customWidth="1"/>
    <col min="538" max="538" width="1.625" style="3" customWidth="1"/>
    <col min="539" max="539" width="10.625" style="3" customWidth="1"/>
    <col min="540" max="540" width="8.625" style="3" customWidth="1"/>
    <col min="541" max="541" width="1.625" style="3" customWidth="1"/>
    <col min="542" max="542" width="10.625" style="3" customWidth="1"/>
    <col min="543" max="543" width="8.625" style="3" customWidth="1"/>
    <col min="544" max="544" width="1.625" style="3" customWidth="1"/>
    <col min="545" max="545" width="10.625" style="3" customWidth="1"/>
    <col min="546" max="546" width="8.625" style="3" customWidth="1"/>
    <col min="547" max="547" width="1.625" style="3" customWidth="1"/>
    <col min="548" max="548" width="10.625" style="3" customWidth="1"/>
    <col min="549" max="549" width="8.625" style="3" customWidth="1"/>
    <col min="550" max="550" width="1.625" style="3" customWidth="1"/>
    <col min="551" max="551" width="10.625" style="3" customWidth="1"/>
    <col min="552" max="552" width="7.625" style="3" customWidth="1"/>
    <col min="553" max="553" width="1.625" style="3" customWidth="1"/>
    <col min="554" max="554" width="11.625" style="3" customWidth="1"/>
    <col min="555" max="555" width="7.625" style="3" customWidth="1"/>
    <col min="556" max="556" width="1.625" style="3" customWidth="1"/>
    <col min="557" max="557" width="11.625" style="3" customWidth="1"/>
    <col min="558" max="558" width="7.625" style="3" customWidth="1"/>
    <col min="559" max="559" width="1.625" style="3" customWidth="1"/>
    <col min="560" max="560" width="11.625" style="3" customWidth="1"/>
    <col min="561" max="561" width="7.625" style="3" customWidth="1"/>
    <col min="562" max="562" width="1.625" style="3" customWidth="1"/>
    <col min="563" max="563" width="11.625" style="3" customWidth="1"/>
    <col min="564" max="564" width="7.625" style="3" customWidth="1"/>
    <col min="565" max="565" width="1.625" style="3" customWidth="1"/>
    <col min="566" max="566" width="11.625" style="3" customWidth="1"/>
    <col min="567" max="567" width="7.625" style="3" customWidth="1"/>
    <col min="568" max="568" width="1.625" style="3" customWidth="1"/>
    <col min="569" max="569" width="11.625" style="3" customWidth="1"/>
    <col min="570" max="570" width="7.625" style="3" customWidth="1"/>
    <col min="571" max="571" width="1.625" style="3" customWidth="1"/>
    <col min="572" max="572" width="11.625" style="3" customWidth="1"/>
    <col min="573" max="573" width="7.625" style="3" customWidth="1"/>
    <col min="574" max="574" width="1.625" style="3" customWidth="1"/>
    <col min="575" max="575" width="11.625" style="3" customWidth="1"/>
    <col min="576" max="576" width="7.625" style="3" customWidth="1"/>
    <col min="577" max="577" width="1.625" style="3" customWidth="1"/>
    <col min="578" max="578" width="11.625" style="3" customWidth="1"/>
    <col min="579" max="579" width="7.625" style="3" customWidth="1"/>
    <col min="580" max="580" width="1.625" style="3" customWidth="1"/>
    <col min="581" max="581" width="11.625" style="3" customWidth="1"/>
    <col min="582" max="582" width="7.625" style="3" customWidth="1"/>
    <col min="583" max="583" width="1.625" style="3" customWidth="1"/>
    <col min="584" max="584" width="11.625" style="3" customWidth="1"/>
    <col min="585" max="585" width="7.625" style="3" customWidth="1"/>
    <col min="586" max="586" width="1.625" style="3" customWidth="1"/>
    <col min="587" max="587" width="11.625" style="3" customWidth="1"/>
    <col min="588" max="768" width="9" style="3"/>
    <col min="769" max="770" width="2.625" style="3" customWidth="1"/>
    <col min="771" max="771" width="9.25" style="3" customWidth="1"/>
    <col min="772" max="772" width="9.625" style="3" customWidth="1"/>
    <col min="773" max="773" width="1.625" style="3" customWidth="1"/>
    <col min="774" max="774" width="13.625" style="3" customWidth="1"/>
    <col min="775" max="775" width="8.625" style="3" customWidth="1"/>
    <col min="776" max="776" width="1.625" style="3" customWidth="1"/>
    <col min="777" max="777" width="13.125" style="3" customWidth="1"/>
    <col min="778" max="778" width="8.625" style="3" customWidth="1"/>
    <col min="779" max="779" width="1.625" style="3" customWidth="1"/>
    <col min="780" max="780" width="10.625" style="3" customWidth="1"/>
    <col min="781" max="781" width="8.625" style="3" customWidth="1"/>
    <col min="782" max="782" width="1.625" style="3" customWidth="1"/>
    <col min="783" max="783" width="10.625" style="3" customWidth="1"/>
    <col min="784" max="784" width="8.625" style="3" customWidth="1"/>
    <col min="785" max="785" width="1.625" style="3" customWidth="1"/>
    <col min="786" max="786" width="10.625" style="3" customWidth="1"/>
    <col min="787" max="787" width="8.625" style="3" customWidth="1"/>
    <col min="788" max="788" width="1.625" style="3" customWidth="1"/>
    <col min="789" max="789" width="10.625" style="3" customWidth="1"/>
    <col min="790" max="790" width="8.625" style="3" customWidth="1"/>
    <col min="791" max="791" width="1.625" style="3" customWidth="1"/>
    <col min="792" max="792" width="10.625" style="3" customWidth="1"/>
    <col min="793" max="793" width="8.625" style="3" customWidth="1"/>
    <col min="794" max="794" width="1.625" style="3" customWidth="1"/>
    <col min="795" max="795" width="10.625" style="3" customWidth="1"/>
    <col min="796" max="796" width="8.625" style="3" customWidth="1"/>
    <col min="797" max="797" width="1.625" style="3" customWidth="1"/>
    <col min="798" max="798" width="10.625" style="3" customWidth="1"/>
    <col min="799" max="799" width="8.625" style="3" customWidth="1"/>
    <col min="800" max="800" width="1.625" style="3" customWidth="1"/>
    <col min="801" max="801" width="10.625" style="3" customWidth="1"/>
    <col min="802" max="802" width="8.625" style="3" customWidth="1"/>
    <col min="803" max="803" width="1.625" style="3" customWidth="1"/>
    <col min="804" max="804" width="10.625" style="3" customWidth="1"/>
    <col min="805" max="805" width="8.625" style="3" customWidth="1"/>
    <col min="806" max="806" width="1.625" style="3" customWidth="1"/>
    <col min="807" max="807" width="10.625" style="3" customWidth="1"/>
    <col min="808" max="808" width="7.625" style="3" customWidth="1"/>
    <col min="809" max="809" width="1.625" style="3" customWidth="1"/>
    <col min="810" max="810" width="11.625" style="3" customWidth="1"/>
    <col min="811" max="811" width="7.625" style="3" customWidth="1"/>
    <col min="812" max="812" width="1.625" style="3" customWidth="1"/>
    <col min="813" max="813" width="11.625" style="3" customWidth="1"/>
    <col min="814" max="814" width="7.625" style="3" customWidth="1"/>
    <col min="815" max="815" width="1.625" style="3" customWidth="1"/>
    <col min="816" max="816" width="11.625" style="3" customWidth="1"/>
    <col min="817" max="817" width="7.625" style="3" customWidth="1"/>
    <col min="818" max="818" width="1.625" style="3" customWidth="1"/>
    <col min="819" max="819" width="11.625" style="3" customWidth="1"/>
    <col min="820" max="820" width="7.625" style="3" customWidth="1"/>
    <col min="821" max="821" width="1.625" style="3" customWidth="1"/>
    <col min="822" max="822" width="11.625" style="3" customWidth="1"/>
    <col min="823" max="823" width="7.625" style="3" customWidth="1"/>
    <col min="824" max="824" width="1.625" style="3" customWidth="1"/>
    <col min="825" max="825" width="11.625" style="3" customWidth="1"/>
    <col min="826" max="826" width="7.625" style="3" customWidth="1"/>
    <col min="827" max="827" width="1.625" style="3" customWidth="1"/>
    <col min="828" max="828" width="11.625" style="3" customWidth="1"/>
    <col min="829" max="829" width="7.625" style="3" customWidth="1"/>
    <col min="830" max="830" width="1.625" style="3" customWidth="1"/>
    <col min="831" max="831" width="11.625" style="3" customWidth="1"/>
    <col min="832" max="832" width="7.625" style="3" customWidth="1"/>
    <col min="833" max="833" width="1.625" style="3" customWidth="1"/>
    <col min="834" max="834" width="11.625" style="3" customWidth="1"/>
    <col min="835" max="835" width="7.625" style="3" customWidth="1"/>
    <col min="836" max="836" width="1.625" style="3" customWidth="1"/>
    <col min="837" max="837" width="11.625" style="3" customWidth="1"/>
    <col min="838" max="838" width="7.625" style="3" customWidth="1"/>
    <col min="839" max="839" width="1.625" style="3" customWidth="1"/>
    <col min="840" max="840" width="11.625" style="3" customWidth="1"/>
    <col min="841" max="841" width="7.625" style="3" customWidth="1"/>
    <col min="842" max="842" width="1.625" style="3" customWidth="1"/>
    <col min="843" max="843" width="11.625" style="3" customWidth="1"/>
    <col min="844" max="1024" width="9" style="3"/>
    <col min="1025" max="1026" width="2.625" style="3" customWidth="1"/>
    <col min="1027" max="1027" width="9.25" style="3" customWidth="1"/>
    <col min="1028" max="1028" width="9.625" style="3" customWidth="1"/>
    <col min="1029" max="1029" width="1.625" style="3" customWidth="1"/>
    <col min="1030" max="1030" width="13.625" style="3" customWidth="1"/>
    <col min="1031" max="1031" width="8.625" style="3" customWidth="1"/>
    <col min="1032" max="1032" width="1.625" style="3" customWidth="1"/>
    <col min="1033" max="1033" width="13.125" style="3" customWidth="1"/>
    <col min="1034" max="1034" width="8.625" style="3" customWidth="1"/>
    <col min="1035" max="1035" width="1.625" style="3" customWidth="1"/>
    <col min="1036" max="1036" width="10.625" style="3" customWidth="1"/>
    <col min="1037" max="1037" width="8.625" style="3" customWidth="1"/>
    <col min="1038" max="1038" width="1.625" style="3" customWidth="1"/>
    <col min="1039" max="1039" width="10.625" style="3" customWidth="1"/>
    <col min="1040" max="1040" width="8.625" style="3" customWidth="1"/>
    <col min="1041" max="1041" width="1.625" style="3" customWidth="1"/>
    <col min="1042" max="1042" width="10.625" style="3" customWidth="1"/>
    <col min="1043" max="1043" width="8.625" style="3" customWidth="1"/>
    <col min="1044" max="1044" width="1.625" style="3" customWidth="1"/>
    <col min="1045" max="1045" width="10.625" style="3" customWidth="1"/>
    <col min="1046" max="1046" width="8.625" style="3" customWidth="1"/>
    <col min="1047" max="1047" width="1.625" style="3" customWidth="1"/>
    <col min="1048" max="1048" width="10.625" style="3" customWidth="1"/>
    <col min="1049" max="1049" width="8.625" style="3" customWidth="1"/>
    <col min="1050" max="1050" width="1.625" style="3" customWidth="1"/>
    <col min="1051" max="1051" width="10.625" style="3" customWidth="1"/>
    <col min="1052" max="1052" width="8.625" style="3" customWidth="1"/>
    <col min="1053" max="1053" width="1.625" style="3" customWidth="1"/>
    <col min="1054" max="1054" width="10.625" style="3" customWidth="1"/>
    <col min="1055" max="1055" width="8.625" style="3" customWidth="1"/>
    <col min="1056" max="1056" width="1.625" style="3" customWidth="1"/>
    <col min="1057" max="1057" width="10.625" style="3" customWidth="1"/>
    <col min="1058" max="1058" width="8.625" style="3" customWidth="1"/>
    <col min="1059" max="1059" width="1.625" style="3" customWidth="1"/>
    <col min="1060" max="1060" width="10.625" style="3" customWidth="1"/>
    <col min="1061" max="1061" width="8.625" style="3" customWidth="1"/>
    <col min="1062" max="1062" width="1.625" style="3" customWidth="1"/>
    <col min="1063" max="1063" width="10.625" style="3" customWidth="1"/>
    <col min="1064" max="1064" width="7.625" style="3" customWidth="1"/>
    <col min="1065" max="1065" width="1.625" style="3" customWidth="1"/>
    <col min="1066" max="1066" width="11.625" style="3" customWidth="1"/>
    <col min="1067" max="1067" width="7.625" style="3" customWidth="1"/>
    <col min="1068" max="1068" width="1.625" style="3" customWidth="1"/>
    <col min="1069" max="1069" width="11.625" style="3" customWidth="1"/>
    <col min="1070" max="1070" width="7.625" style="3" customWidth="1"/>
    <col min="1071" max="1071" width="1.625" style="3" customWidth="1"/>
    <col min="1072" max="1072" width="11.625" style="3" customWidth="1"/>
    <col min="1073" max="1073" width="7.625" style="3" customWidth="1"/>
    <col min="1074" max="1074" width="1.625" style="3" customWidth="1"/>
    <col min="1075" max="1075" width="11.625" style="3" customWidth="1"/>
    <col min="1076" max="1076" width="7.625" style="3" customWidth="1"/>
    <col min="1077" max="1077" width="1.625" style="3" customWidth="1"/>
    <col min="1078" max="1078" width="11.625" style="3" customWidth="1"/>
    <col min="1079" max="1079" width="7.625" style="3" customWidth="1"/>
    <col min="1080" max="1080" width="1.625" style="3" customWidth="1"/>
    <col min="1081" max="1081" width="11.625" style="3" customWidth="1"/>
    <col min="1082" max="1082" width="7.625" style="3" customWidth="1"/>
    <col min="1083" max="1083" width="1.625" style="3" customWidth="1"/>
    <col min="1084" max="1084" width="11.625" style="3" customWidth="1"/>
    <col min="1085" max="1085" width="7.625" style="3" customWidth="1"/>
    <col min="1086" max="1086" width="1.625" style="3" customWidth="1"/>
    <col min="1087" max="1087" width="11.625" style="3" customWidth="1"/>
    <col min="1088" max="1088" width="7.625" style="3" customWidth="1"/>
    <col min="1089" max="1089" width="1.625" style="3" customWidth="1"/>
    <col min="1090" max="1090" width="11.625" style="3" customWidth="1"/>
    <col min="1091" max="1091" width="7.625" style="3" customWidth="1"/>
    <col min="1092" max="1092" width="1.625" style="3" customWidth="1"/>
    <col min="1093" max="1093" width="11.625" style="3" customWidth="1"/>
    <col min="1094" max="1094" width="7.625" style="3" customWidth="1"/>
    <col min="1095" max="1095" width="1.625" style="3" customWidth="1"/>
    <col min="1096" max="1096" width="11.625" style="3" customWidth="1"/>
    <col min="1097" max="1097" width="7.625" style="3" customWidth="1"/>
    <col min="1098" max="1098" width="1.625" style="3" customWidth="1"/>
    <col min="1099" max="1099" width="11.625" style="3" customWidth="1"/>
    <col min="1100" max="1280" width="9" style="3"/>
    <col min="1281" max="1282" width="2.625" style="3" customWidth="1"/>
    <col min="1283" max="1283" width="9.25" style="3" customWidth="1"/>
    <col min="1284" max="1284" width="9.625" style="3" customWidth="1"/>
    <col min="1285" max="1285" width="1.625" style="3" customWidth="1"/>
    <col min="1286" max="1286" width="13.625" style="3" customWidth="1"/>
    <col min="1287" max="1287" width="8.625" style="3" customWidth="1"/>
    <col min="1288" max="1288" width="1.625" style="3" customWidth="1"/>
    <col min="1289" max="1289" width="13.125" style="3" customWidth="1"/>
    <col min="1290" max="1290" width="8.625" style="3" customWidth="1"/>
    <col min="1291" max="1291" width="1.625" style="3" customWidth="1"/>
    <col min="1292" max="1292" width="10.625" style="3" customWidth="1"/>
    <col min="1293" max="1293" width="8.625" style="3" customWidth="1"/>
    <col min="1294" max="1294" width="1.625" style="3" customWidth="1"/>
    <col min="1295" max="1295" width="10.625" style="3" customWidth="1"/>
    <col min="1296" max="1296" width="8.625" style="3" customWidth="1"/>
    <col min="1297" max="1297" width="1.625" style="3" customWidth="1"/>
    <col min="1298" max="1298" width="10.625" style="3" customWidth="1"/>
    <col min="1299" max="1299" width="8.625" style="3" customWidth="1"/>
    <col min="1300" max="1300" width="1.625" style="3" customWidth="1"/>
    <col min="1301" max="1301" width="10.625" style="3" customWidth="1"/>
    <col min="1302" max="1302" width="8.625" style="3" customWidth="1"/>
    <col min="1303" max="1303" width="1.625" style="3" customWidth="1"/>
    <col min="1304" max="1304" width="10.625" style="3" customWidth="1"/>
    <col min="1305" max="1305" width="8.625" style="3" customWidth="1"/>
    <col min="1306" max="1306" width="1.625" style="3" customWidth="1"/>
    <col min="1307" max="1307" width="10.625" style="3" customWidth="1"/>
    <col min="1308" max="1308" width="8.625" style="3" customWidth="1"/>
    <col min="1309" max="1309" width="1.625" style="3" customWidth="1"/>
    <col min="1310" max="1310" width="10.625" style="3" customWidth="1"/>
    <col min="1311" max="1311" width="8.625" style="3" customWidth="1"/>
    <col min="1312" max="1312" width="1.625" style="3" customWidth="1"/>
    <col min="1313" max="1313" width="10.625" style="3" customWidth="1"/>
    <col min="1314" max="1314" width="8.625" style="3" customWidth="1"/>
    <col min="1315" max="1315" width="1.625" style="3" customWidth="1"/>
    <col min="1316" max="1316" width="10.625" style="3" customWidth="1"/>
    <col min="1317" max="1317" width="8.625" style="3" customWidth="1"/>
    <col min="1318" max="1318" width="1.625" style="3" customWidth="1"/>
    <col min="1319" max="1319" width="10.625" style="3" customWidth="1"/>
    <col min="1320" max="1320" width="7.625" style="3" customWidth="1"/>
    <col min="1321" max="1321" width="1.625" style="3" customWidth="1"/>
    <col min="1322" max="1322" width="11.625" style="3" customWidth="1"/>
    <col min="1323" max="1323" width="7.625" style="3" customWidth="1"/>
    <col min="1324" max="1324" width="1.625" style="3" customWidth="1"/>
    <col min="1325" max="1325" width="11.625" style="3" customWidth="1"/>
    <col min="1326" max="1326" width="7.625" style="3" customWidth="1"/>
    <col min="1327" max="1327" width="1.625" style="3" customWidth="1"/>
    <col min="1328" max="1328" width="11.625" style="3" customWidth="1"/>
    <col min="1329" max="1329" width="7.625" style="3" customWidth="1"/>
    <col min="1330" max="1330" width="1.625" style="3" customWidth="1"/>
    <col min="1331" max="1331" width="11.625" style="3" customWidth="1"/>
    <col min="1332" max="1332" width="7.625" style="3" customWidth="1"/>
    <col min="1333" max="1333" width="1.625" style="3" customWidth="1"/>
    <col min="1334" max="1334" width="11.625" style="3" customWidth="1"/>
    <col min="1335" max="1335" width="7.625" style="3" customWidth="1"/>
    <col min="1336" max="1336" width="1.625" style="3" customWidth="1"/>
    <col min="1337" max="1337" width="11.625" style="3" customWidth="1"/>
    <col min="1338" max="1338" width="7.625" style="3" customWidth="1"/>
    <col min="1339" max="1339" width="1.625" style="3" customWidth="1"/>
    <col min="1340" max="1340" width="11.625" style="3" customWidth="1"/>
    <col min="1341" max="1341" width="7.625" style="3" customWidth="1"/>
    <col min="1342" max="1342" width="1.625" style="3" customWidth="1"/>
    <col min="1343" max="1343" width="11.625" style="3" customWidth="1"/>
    <col min="1344" max="1344" width="7.625" style="3" customWidth="1"/>
    <col min="1345" max="1345" width="1.625" style="3" customWidth="1"/>
    <col min="1346" max="1346" width="11.625" style="3" customWidth="1"/>
    <col min="1347" max="1347" width="7.625" style="3" customWidth="1"/>
    <col min="1348" max="1348" width="1.625" style="3" customWidth="1"/>
    <col min="1349" max="1349" width="11.625" style="3" customWidth="1"/>
    <col min="1350" max="1350" width="7.625" style="3" customWidth="1"/>
    <col min="1351" max="1351" width="1.625" style="3" customWidth="1"/>
    <col min="1352" max="1352" width="11.625" style="3" customWidth="1"/>
    <col min="1353" max="1353" width="7.625" style="3" customWidth="1"/>
    <col min="1354" max="1354" width="1.625" style="3" customWidth="1"/>
    <col min="1355" max="1355" width="11.625" style="3" customWidth="1"/>
    <col min="1356" max="1536" width="9" style="3"/>
    <col min="1537" max="1538" width="2.625" style="3" customWidth="1"/>
    <col min="1539" max="1539" width="9.25" style="3" customWidth="1"/>
    <col min="1540" max="1540" width="9.625" style="3" customWidth="1"/>
    <col min="1541" max="1541" width="1.625" style="3" customWidth="1"/>
    <col min="1542" max="1542" width="13.625" style="3" customWidth="1"/>
    <col min="1543" max="1543" width="8.625" style="3" customWidth="1"/>
    <col min="1544" max="1544" width="1.625" style="3" customWidth="1"/>
    <col min="1545" max="1545" width="13.125" style="3" customWidth="1"/>
    <col min="1546" max="1546" width="8.625" style="3" customWidth="1"/>
    <col min="1547" max="1547" width="1.625" style="3" customWidth="1"/>
    <col min="1548" max="1548" width="10.625" style="3" customWidth="1"/>
    <col min="1549" max="1549" width="8.625" style="3" customWidth="1"/>
    <col min="1550" max="1550" width="1.625" style="3" customWidth="1"/>
    <col min="1551" max="1551" width="10.625" style="3" customWidth="1"/>
    <col min="1552" max="1552" width="8.625" style="3" customWidth="1"/>
    <col min="1553" max="1553" width="1.625" style="3" customWidth="1"/>
    <col min="1554" max="1554" width="10.625" style="3" customWidth="1"/>
    <col min="1555" max="1555" width="8.625" style="3" customWidth="1"/>
    <col min="1556" max="1556" width="1.625" style="3" customWidth="1"/>
    <col min="1557" max="1557" width="10.625" style="3" customWidth="1"/>
    <col min="1558" max="1558" width="8.625" style="3" customWidth="1"/>
    <col min="1559" max="1559" width="1.625" style="3" customWidth="1"/>
    <col min="1560" max="1560" width="10.625" style="3" customWidth="1"/>
    <col min="1561" max="1561" width="8.625" style="3" customWidth="1"/>
    <col min="1562" max="1562" width="1.625" style="3" customWidth="1"/>
    <col min="1563" max="1563" width="10.625" style="3" customWidth="1"/>
    <col min="1564" max="1564" width="8.625" style="3" customWidth="1"/>
    <col min="1565" max="1565" width="1.625" style="3" customWidth="1"/>
    <col min="1566" max="1566" width="10.625" style="3" customWidth="1"/>
    <col min="1567" max="1567" width="8.625" style="3" customWidth="1"/>
    <col min="1568" max="1568" width="1.625" style="3" customWidth="1"/>
    <col min="1569" max="1569" width="10.625" style="3" customWidth="1"/>
    <col min="1570" max="1570" width="8.625" style="3" customWidth="1"/>
    <col min="1571" max="1571" width="1.625" style="3" customWidth="1"/>
    <col min="1572" max="1572" width="10.625" style="3" customWidth="1"/>
    <col min="1573" max="1573" width="8.625" style="3" customWidth="1"/>
    <col min="1574" max="1574" width="1.625" style="3" customWidth="1"/>
    <col min="1575" max="1575" width="10.625" style="3" customWidth="1"/>
    <col min="1576" max="1576" width="7.625" style="3" customWidth="1"/>
    <col min="1577" max="1577" width="1.625" style="3" customWidth="1"/>
    <col min="1578" max="1578" width="11.625" style="3" customWidth="1"/>
    <col min="1579" max="1579" width="7.625" style="3" customWidth="1"/>
    <col min="1580" max="1580" width="1.625" style="3" customWidth="1"/>
    <col min="1581" max="1581" width="11.625" style="3" customWidth="1"/>
    <col min="1582" max="1582" width="7.625" style="3" customWidth="1"/>
    <col min="1583" max="1583" width="1.625" style="3" customWidth="1"/>
    <col min="1584" max="1584" width="11.625" style="3" customWidth="1"/>
    <col min="1585" max="1585" width="7.625" style="3" customWidth="1"/>
    <col min="1586" max="1586" width="1.625" style="3" customWidth="1"/>
    <col min="1587" max="1587" width="11.625" style="3" customWidth="1"/>
    <col min="1588" max="1588" width="7.625" style="3" customWidth="1"/>
    <col min="1589" max="1589" width="1.625" style="3" customWidth="1"/>
    <col min="1590" max="1590" width="11.625" style="3" customWidth="1"/>
    <col min="1591" max="1591" width="7.625" style="3" customWidth="1"/>
    <col min="1592" max="1592" width="1.625" style="3" customWidth="1"/>
    <col min="1593" max="1593" width="11.625" style="3" customWidth="1"/>
    <col min="1594" max="1594" width="7.625" style="3" customWidth="1"/>
    <col min="1595" max="1595" width="1.625" style="3" customWidth="1"/>
    <col min="1596" max="1596" width="11.625" style="3" customWidth="1"/>
    <col min="1597" max="1597" width="7.625" style="3" customWidth="1"/>
    <col min="1598" max="1598" width="1.625" style="3" customWidth="1"/>
    <col min="1599" max="1599" width="11.625" style="3" customWidth="1"/>
    <col min="1600" max="1600" width="7.625" style="3" customWidth="1"/>
    <col min="1601" max="1601" width="1.625" style="3" customWidth="1"/>
    <col min="1602" max="1602" width="11.625" style="3" customWidth="1"/>
    <col min="1603" max="1603" width="7.625" style="3" customWidth="1"/>
    <col min="1604" max="1604" width="1.625" style="3" customWidth="1"/>
    <col min="1605" max="1605" width="11.625" style="3" customWidth="1"/>
    <col min="1606" max="1606" width="7.625" style="3" customWidth="1"/>
    <col min="1607" max="1607" width="1.625" style="3" customWidth="1"/>
    <col min="1608" max="1608" width="11.625" style="3" customWidth="1"/>
    <col min="1609" max="1609" width="7.625" style="3" customWidth="1"/>
    <col min="1610" max="1610" width="1.625" style="3" customWidth="1"/>
    <col min="1611" max="1611" width="11.625" style="3" customWidth="1"/>
    <col min="1612" max="1792" width="9" style="3"/>
    <col min="1793" max="1794" width="2.625" style="3" customWidth="1"/>
    <col min="1795" max="1795" width="9.25" style="3" customWidth="1"/>
    <col min="1796" max="1796" width="9.625" style="3" customWidth="1"/>
    <col min="1797" max="1797" width="1.625" style="3" customWidth="1"/>
    <col min="1798" max="1798" width="13.625" style="3" customWidth="1"/>
    <col min="1799" max="1799" width="8.625" style="3" customWidth="1"/>
    <col min="1800" max="1800" width="1.625" style="3" customWidth="1"/>
    <col min="1801" max="1801" width="13.125" style="3" customWidth="1"/>
    <col min="1802" max="1802" width="8.625" style="3" customWidth="1"/>
    <col min="1803" max="1803" width="1.625" style="3" customWidth="1"/>
    <col min="1804" max="1804" width="10.625" style="3" customWidth="1"/>
    <col min="1805" max="1805" width="8.625" style="3" customWidth="1"/>
    <col min="1806" max="1806" width="1.625" style="3" customWidth="1"/>
    <col min="1807" max="1807" width="10.625" style="3" customWidth="1"/>
    <col min="1808" max="1808" width="8.625" style="3" customWidth="1"/>
    <col min="1809" max="1809" width="1.625" style="3" customWidth="1"/>
    <col min="1810" max="1810" width="10.625" style="3" customWidth="1"/>
    <col min="1811" max="1811" width="8.625" style="3" customWidth="1"/>
    <col min="1812" max="1812" width="1.625" style="3" customWidth="1"/>
    <col min="1813" max="1813" width="10.625" style="3" customWidth="1"/>
    <col min="1814" max="1814" width="8.625" style="3" customWidth="1"/>
    <col min="1815" max="1815" width="1.625" style="3" customWidth="1"/>
    <col min="1816" max="1816" width="10.625" style="3" customWidth="1"/>
    <col min="1817" max="1817" width="8.625" style="3" customWidth="1"/>
    <col min="1818" max="1818" width="1.625" style="3" customWidth="1"/>
    <col min="1819" max="1819" width="10.625" style="3" customWidth="1"/>
    <col min="1820" max="1820" width="8.625" style="3" customWidth="1"/>
    <col min="1821" max="1821" width="1.625" style="3" customWidth="1"/>
    <col min="1822" max="1822" width="10.625" style="3" customWidth="1"/>
    <col min="1823" max="1823" width="8.625" style="3" customWidth="1"/>
    <col min="1824" max="1824" width="1.625" style="3" customWidth="1"/>
    <col min="1825" max="1825" width="10.625" style="3" customWidth="1"/>
    <col min="1826" max="1826" width="8.625" style="3" customWidth="1"/>
    <col min="1827" max="1827" width="1.625" style="3" customWidth="1"/>
    <col min="1828" max="1828" width="10.625" style="3" customWidth="1"/>
    <col min="1829" max="1829" width="8.625" style="3" customWidth="1"/>
    <col min="1830" max="1830" width="1.625" style="3" customWidth="1"/>
    <col min="1831" max="1831" width="10.625" style="3" customWidth="1"/>
    <col min="1832" max="1832" width="7.625" style="3" customWidth="1"/>
    <col min="1833" max="1833" width="1.625" style="3" customWidth="1"/>
    <col min="1834" max="1834" width="11.625" style="3" customWidth="1"/>
    <col min="1835" max="1835" width="7.625" style="3" customWidth="1"/>
    <col min="1836" max="1836" width="1.625" style="3" customWidth="1"/>
    <col min="1837" max="1837" width="11.625" style="3" customWidth="1"/>
    <col min="1838" max="1838" width="7.625" style="3" customWidth="1"/>
    <col min="1839" max="1839" width="1.625" style="3" customWidth="1"/>
    <col min="1840" max="1840" width="11.625" style="3" customWidth="1"/>
    <col min="1841" max="1841" width="7.625" style="3" customWidth="1"/>
    <col min="1842" max="1842" width="1.625" style="3" customWidth="1"/>
    <col min="1843" max="1843" width="11.625" style="3" customWidth="1"/>
    <col min="1844" max="1844" width="7.625" style="3" customWidth="1"/>
    <col min="1845" max="1845" width="1.625" style="3" customWidth="1"/>
    <col min="1846" max="1846" width="11.625" style="3" customWidth="1"/>
    <col min="1847" max="1847" width="7.625" style="3" customWidth="1"/>
    <col min="1848" max="1848" width="1.625" style="3" customWidth="1"/>
    <col min="1849" max="1849" width="11.625" style="3" customWidth="1"/>
    <col min="1850" max="1850" width="7.625" style="3" customWidth="1"/>
    <col min="1851" max="1851" width="1.625" style="3" customWidth="1"/>
    <col min="1852" max="1852" width="11.625" style="3" customWidth="1"/>
    <col min="1853" max="1853" width="7.625" style="3" customWidth="1"/>
    <col min="1854" max="1854" width="1.625" style="3" customWidth="1"/>
    <col min="1855" max="1855" width="11.625" style="3" customWidth="1"/>
    <col min="1856" max="1856" width="7.625" style="3" customWidth="1"/>
    <col min="1857" max="1857" width="1.625" style="3" customWidth="1"/>
    <col min="1858" max="1858" width="11.625" style="3" customWidth="1"/>
    <col min="1859" max="1859" width="7.625" style="3" customWidth="1"/>
    <col min="1860" max="1860" width="1.625" style="3" customWidth="1"/>
    <col min="1861" max="1861" width="11.625" style="3" customWidth="1"/>
    <col min="1862" max="1862" width="7.625" style="3" customWidth="1"/>
    <col min="1863" max="1863" width="1.625" style="3" customWidth="1"/>
    <col min="1864" max="1864" width="11.625" style="3" customWidth="1"/>
    <col min="1865" max="1865" width="7.625" style="3" customWidth="1"/>
    <col min="1866" max="1866" width="1.625" style="3" customWidth="1"/>
    <col min="1867" max="1867" width="11.625" style="3" customWidth="1"/>
    <col min="1868" max="2048" width="9" style="3"/>
    <col min="2049" max="2050" width="2.625" style="3" customWidth="1"/>
    <col min="2051" max="2051" width="9.25" style="3" customWidth="1"/>
    <col min="2052" max="2052" width="9.625" style="3" customWidth="1"/>
    <col min="2053" max="2053" width="1.625" style="3" customWidth="1"/>
    <col min="2054" max="2054" width="13.625" style="3" customWidth="1"/>
    <col min="2055" max="2055" width="8.625" style="3" customWidth="1"/>
    <col min="2056" max="2056" width="1.625" style="3" customWidth="1"/>
    <col min="2057" max="2057" width="13.125" style="3" customWidth="1"/>
    <col min="2058" max="2058" width="8.625" style="3" customWidth="1"/>
    <col min="2059" max="2059" width="1.625" style="3" customWidth="1"/>
    <col min="2060" max="2060" width="10.625" style="3" customWidth="1"/>
    <col min="2061" max="2061" width="8.625" style="3" customWidth="1"/>
    <col min="2062" max="2062" width="1.625" style="3" customWidth="1"/>
    <col min="2063" max="2063" width="10.625" style="3" customWidth="1"/>
    <col min="2064" max="2064" width="8.625" style="3" customWidth="1"/>
    <col min="2065" max="2065" width="1.625" style="3" customWidth="1"/>
    <col min="2066" max="2066" width="10.625" style="3" customWidth="1"/>
    <col min="2067" max="2067" width="8.625" style="3" customWidth="1"/>
    <col min="2068" max="2068" width="1.625" style="3" customWidth="1"/>
    <col min="2069" max="2069" width="10.625" style="3" customWidth="1"/>
    <col min="2070" max="2070" width="8.625" style="3" customWidth="1"/>
    <col min="2071" max="2071" width="1.625" style="3" customWidth="1"/>
    <col min="2072" max="2072" width="10.625" style="3" customWidth="1"/>
    <col min="2073" max="2073" width="8.625" style="3" customWidth="1"/>
    <col min="2074" max="2074" width="1.625" style="3" customWidth="1"/>
    <col min="2075" max="2075" width="10.625" style="3" customWidth="1"/>
    <col min="2076" max="2076" width="8.625" style="3" customWidth="1"/>
    <col min="2077" max="2077" width="1.625" style="3" customWidth="1"/>
    <col min="2078" max="2078" width="10.625" style="3" customWidth="1"/>
    <col min="2079" max="2079" width="8.625" style="3" customWidth="1"/>
    <col min="2080" max="2080" width="1.625" style="3" customWidth="1"/>
    <col min="2081" max="2081" width="10.625" style="3" customWidth="1"/>
    <col min="2082" max="2082" width="8.625" style="3" customWidth="1"/>
    <col min="2083" max="2083" width="1.625" style="3" customWidth="1"/>
    <col min="2084" max="2084" width="10.625" style="3" customWidth="1"/>
    <col min="2085" max="2085" width="8.625" style="3" customWidth="1"/>
    <col min="2086" max="2086" width="1.625" style="3" customWidth="1"/>
    <col min="2087" max="2087" width="10.625" style="3" customWidth="1"/>
    <col min="2088" max="2088" width="7.625" style="3" customWidth="1"/>
    <col min="2089" max="2089" width="1.625" style="3" customWidth="1"/>
    <col min="2090" max="2090" width="11.625" style="3" customWidth="1"/>
    <col min="2091" max="2091" width="7.625" style="3" customWidth="1"/>
    <col min="2092" max="2092" width="1.625" style="3" customWidth="1"/>
    <col min="2093" max="2093" width="11.625" style="3" customWidth="1"/>
    <col min="2094" max="2094" width="7.625" style="3" customWidth="1"/>
    <col min="2095" max="2095" width="1.625" style="3" customWidth="1"/>
    <col min="2096" max="2096" width="11.625" style="3" customWidth="1"/>
    <col min="2097" max="2097" width="7.625" style="3" customWidth="1"/>
    <col min="2098" max="2098" width="1.625" style="3" customWidth="1"/>
    <col min="2099" max="2099" width="11.625" style="3" customWidth="1"/>
    <col min="2100" max="2100" width="7.625" style="3" customWidth="1"/>
    <col min="2101" max="2101" width="1.625" style="3" customWidth="1"/>
    <col min="2102" max="2102" width="11.625" style="3" customWidth="1"/>
    <col min="2103" max="2103" width="7.625" style="3" customWidth="1"/>
    <col min="2104" max="2104" width="1.625" style="3" customWidth="1"/>
    <col min="2105" max="2105" width="11.625" style="3" customWidth="1"/>
    <col min="2106" max="2106" width="7.625" style="3" customWidth="1"/>
    <col min="2107" max="2107" width="1.625" style="3" customWidth="1"/>
    <col min="2108" max="2108" width="11.625" style="3" customWidth="1"/>
    <col min="2109" max="2109" width="7.625" style="3" customWidth="1"/>
    <col min="2110" max="2110" width="1.625" style="3" customWidth="1"/>
    <col min="2111" max="2111" width="11.625" style="3" customWidth="1"/>
    <col min="2112" max="2112" width="7.625" style="3" customWidth="1"/>
    <col min="2113" max="2113" width="1.625" style="3" customWidth="1"/>
    <col min="2114" max="2114" width="11.625" style="3" customWidth="1"/>
    <col min="2115" max="2115" width="7.625" style="3" customWidth="1"/>
    <col min="2116" max="2116" width="1.625" style="3" customWidth="1"/>
    <col min="2117" max="2117" width="11.625" style="3" customWidth="1"/>
    <col min="2118" max="2118" width="7.625" style="3" customWidth="1"/>
    <col min="2119" max="2119" width="1.625" style="3" customWidth="1"/>
    <col min="2120" max="2120" width="11.625" style="3" customWidth="1"/>
    <col min="2121" max="2121" width="7.625" style="3" customWidth="1"/>
    <col min="2122" max="2122" width="1.625" style="3" customWidth="1"/>
    <col min="2123" max="2123" width="11.625" style="3" customWidth="1"/>
    <col min="2124" max="2304" width="9" style="3"/>
    <col min="2305" max="2306" width="2.625" style="3" customWidth="1"/>
    <col min="2307" max="2307" width="9.25" style="3" customWidth="1"/>
    <col min="2308" max="2308" width="9.625" style="3" customWidth="1"/>
    <col min="2309" max="2309" width="1.625" style="3" customWidth="1"/>
    <col min="2310" max="2310" width="13.625" style="3" customWidth="1"/>
    <col min="2311" max="2311" width="8.625" style="3" customWidth="1"/>
    <col min="2312" max="2312" width="1.625" style="3" customWidth="1"/>
    <col min="2313" max="2313" width="13.125" style="3" customWidth="1"/>
    <col min="2314" max="2314" width="8.625" style="3" customWidth="1"/>
    <col min="2315" max="2315" width="1.625" style="3" customWidth="1"/>
    <col min="2316" max="2316" width="10.625" style="3" customWidth="1"/>
    <col min="2317" max="2317" width="8.625" style="3" customWidth="1"/>
    <col min="2318" max="2318" width="1.625" style="3" customWidth="1"/>
    <col min="2319" max="2319" width="10.625" style="3" customWidth="1"/>
    <col min="2320" max="2320" width="8.625" style="3" customWidth="1"/>
    <col min="2321" max="2321" width="1.625" style="3" customWidth="1"/>
    <col min="2322" max="2322" width="10.625" style="3" customWidth="1"/>
    <col min="2323" max="2323" width="8.625" style="3" customWidth="1"/>
    <col min="2324" max="2324" width="1.625" style="3" customWidth="1"/>
    <col min="2325" max="2325" width="10.625" style="3" customWidth="1"/>
    <col min="2326" max="2326" width="8.625" style="3" customWidth="1"/>
    <col min="2327" max="2327" width="1.625" style="3" customWidth="1"/>
    <col min="2328" max="2328" width="10.625" style="3" customWidth="1"/>
    <col min="2329" max="2329" width="8.625" style="3" customWidth="1"/>
    <col min="2330" max="2330" width="1.625" style="3" customWidth="1"/>
    <col min="2331" max="2331" width="10.625" style="3" customWidth="1"/>
    <col min="2332" max="2332" width="8.625" style="3" customWidth="1"/>
    <col min="2333" max="2333" width="1.625" style="3" customWidth="1"/>
    <col min="2334" max="2334" width="10.625" style="3" customWidth="1"/>
    <col min="2335" max="2335" width="8.625" style="3" customWidth="1"/>
    <col min="2336" max="2336" width="1.625" style="3" customWidth="1"/>
    <col min="2337" max="2337" width="10.625" style="3" customWidth="1"/>
    <col min="2338" max="2338" width="8.625" style="3" customWidth="1"/>
    <col min="2339" max="2339" width="1.625" style="3" customWidth="1"/>
    <col min="2340" max="2340" width="10.625" style="3" customWidth="1"/>
    <col min="2341" max="2341" width="8.625" style="3" customWidth="1"/>
    <col min="2342" max="2342" width="1.625" style="3" customWidth="1"/>
    <col min="2343" max="2343" width="10.625" style="3" customWidth="1"/>
    <col min="2344" max="2344" width="7.625" style="3" customWidth="1"/>
    <col min="2345" max="2345" width="1.625" style="3" customWidth="1"/>
    <col min="2346" max="2346" width="11.625" style="3" customWidth="1"/>
    <col min="2347" max="2347" width="7.625" style="3" customWidth="1"/>
    <col min="2348" max="2348" width="1.625" style="3" customWidth="1"/>
    <col min="2349" max="2349" width="11.625" style="3" customWidth="1"/>
    <col min="2350" max="2350" width="7.625" style="3" customWidth="1"/>
    <col min="2351" max="2351" width="1.625" style="3" customWidth="1"/>
    <col min="2352" max="2352" width="11.625" style="3" customWidth="1"/>
    <col min="2353" max="2353" width="7.625" style="3" customWidth="1"/>
    <col min="2354" max="2354" width="1.625" style="3" customWidth="1"/>
    <col min="2355" max="2355" width="11.625" style="3" customWidth="1"/>
    <col min="2356" max="2356" width="7.625" style="3" customWidth="1"/>
    <col min="2357" max="2357" width="1.625" style="3" customWidth="1"/>
    <col min="2358" max="2358" width="11.625" style="3" customWidth="1"/>
    <col min="2359" max="2359" width="7.625" style="3" customWidth="1"/>
    <col min="2360" max="2360" width="1.625" style="3" customWidth="1"/>
    <col min="2361" max="2361" width="11.625" style="3" customWidth="1"/>
    <col min="2362" max="2362" width="7.625" style="3" customWidth="1"/>
    <col min="2363" max="2363" width="1.625" style="3" customWidth="1"/>
    <col min="2364" max="2364" width="11.625" style="3" customWidth="1"/>
    <col min="2365" max="2365" width="7.625" style="3" customWidth="1"/>
    <col min="2366" max="2366" width="1.625" style="3" customWidth="1"/>
    <col min="2367" max="2367" width="11.625" style="3" customWidth="1"/>
    <col min="2368" max="2368" width="7.625" style="3" customWidth="1"/>
    <col min="2369" max="2369" width="1.625" style="3" customWidth="1"/>
    <col min="2370" max="2370" width="11.625" style="3" customWidth="1"/>
    <col min="2371" max="2371" width="7.625" style="3" customWidth="1"/>
    <col min="2372" max="2372" width="1.625" style="3" customWidth="1"/>
    <col min="2373" max="2373" width="11.625" style="3" customWidth="1"/>
    <col min="2374" max="2374" width="7.625" style="3" customWidth="1"/>
    <col min="2375" max="2375" width="1.625" style="3" customWidth="1"/>
    <col min="2376" max="2376" width="11.625" style="3" customWidth="1"/>
    <col min="2377" max="2377" width="7.625" style="3" customWidth="1"/>
    <col min="2378" max="2378" width="1.625" style="3" customWidth="1"/>
    <col min="2379" max="2379" width="11.625" style="3" customWidth="1"/>
    <col min="2380" max="2560" width="9" style="3"/>
    <col min="2561" max="2562" width="2.625" style="3" customWidth="1"/>
    <col min="2563" max="2563" width="9.25" style="3" customWidth="1"/>
    <col min="2564" max="2564" width="9.625" style="3" customWidth="1"/>
    <col min="2565" max="2565" width="1.625" style="3" customWidth="1"/>
    <col min="2566" max="2566" width="13.625" style="3" customWidth="1"/>
    <col min="2567" max="2567" width="8.625" style="3" customWidth="1"/>
    <col min="2568" max="2568" width="1.625" style="3" customWidth="1"/>
    <col min="2569" max="2569" width="13.125" style="3" customWidth="1"/>
    <col min="2570" max="2570" width="8.625" style="3" customWidth="1"/>
    <col min="2571" max="2571" width="1.625" style="3" customWidth="1"/>
    <col min="2572" max="2572" width="10.625" style="3" customWidth="1"/>
    <col min="2573" max="2573" width="8.625" style="3" customWidth="1"/>
    <col min="2574" max="2574" width="1.625" style="3" customWidth="1"/>
    <col min="2575" max="2575" width="10.625" style="3" customWidth="1"/>
    <col min="2576" max="2576" width="8.625" style="3" customWidth="1"/>
    <col min="2577" max="2577" width="1.625" style="3" customWidth="1"/>
    <col min="2578" max="2578" width="10.625" style="3" customWidth="1"/>
    <col min="2579" max="2579" width="8.625" style="3" customWidth="1"/>
    <col min="2580" max="2580" width="1.625" style="3" customWidth="1"/>
    <col min="2581" max="2581" width="10.625" style="3" customWidth="1"/>
    <col min="2582" max="2582" width="8.625" style="3" customWidth="1"/>
    <col min="2583" max="2583" width="1.625" style="3" customWidth="1"/>
    <col min="2584" max="2584" width="10.625" style="3" customWidth="1"/>
    <col min="2585" max="2585" width="8.625" style="3" customWidth="1"/>
    <col min="2586" max="2586" width="1.625" style="3" customWidth="1"/>
    <col min="2587" max="2587" width="10.625" style="3" customWidth="1"/>
    <col min="2588" max="2588" width="8.625" style="3" customWidth="1"/>
    <col min="2589" max="2589" width="1.625" style="3" customWidth="1"/>
    <col min="2590" max="2590" width="10.625" style="3" customWidth="1"/>
    <col min="2591" max="2591" width="8.625" style="3" customWidth="1"/>
    <col min="2592" max="2592" width="1.625" style="3" customWidth="1"/>
    <col min="2593" max="2593" width="10.625" style="3" customWidth="1"/>
    <col min="2594" max="2594" width="8.625" style="3" customWidth="1"/>
    <col min="2595" max="2595" width="1.625" style="3" customWidth="1"/>
    <col min="2596" max="2596" width="10.625" style="3" customWidth="1"/>
    <col min="2597" max="2597" width="8.625" style="3" customWidth="1"/>
    <col min="2598" max="2598" width="1.625" style="3" customWidth="1"/>
    <col min="2599" max="2599" width="10.625" style="3" customWidth="1"/>
    <col min="2600" max="2600" width="7.625" style="3" customWidth="1"/>
    <col min="2601" max="2601" width="1.625" style="3" customWidth="1"/>
    <col min="2602" max="2602" width="11.625" style="3" customWidth="1"/>
    <col min="2603" max="2603" width="7.625" style="3" customWidth="1"/>
    <col min="2604" max="2604" width="1.625" style="3" customWidth="1"/>
    <col min="2605" max="2605" width="11.625" style="3" customWidth="1"/>
    <col min="2606" max="2606" width="7.625" style="3" customWidth="1"/>
    <col min="2607" max="2607" width="1.625" style="3" customWidth="1"/>
    <col min="2608" max="2608" width="11.625" style="3" customWidth="1"/>
    <col min="2609" max="2609" width="7.625" style="3" customWidth="1"/>
    <col min="2610" max="2610" width="1.625" style="3" customWidth="1"/>
    <col min="2611" max="2611" width="11.625" style="3" customWidth="1"/>
    <col min="2612" max="2612" width="7.625" style="3" customWidth="1"/>
    <col min="2613" max="2613" width="1.625" style="3" customWidth="1"/>
    <col min="2614" max="2614" width="11.625" style="3" customWidth="1"/>
    <col min="2615" max="2615" width="7.625" style="3" customWidth="1"/>
    <col min="2616" max="2616" width="1.625" style="3" customWidth="1"/>
    <col min="2617" max="2617" width="11.625" style="3" customWidth="1"/>
    <col min="2618" max="2618" width="7.625" style="3" customWidth="1"/>
    <col min="2619" max="2619" width="1.625" style="3" customWidth="1"/>
    <col min="2620" max="2620" width="11.625" style="3" customWidth="1"/>
    <col min="2621" max="2621" width="7.625" style="3" customWidth="1"/>
    <col min="2622" max="2622" width="1.625" style="3" customWidth="1"/>
    <col min="2623" max="2623" width="11.625" style="3" customWidth="1"/>
    <col min="2624" max="2624" width="7.625" style="3" customWidth="1"/>
    <col min="2625" max="2625" width="1.625" style="3" customWidth="1"/>
    <col min="2626" max="2626" width="11.625" style="3" customWidth="1"/>
    <col min="2627" max="2627" width="7.625" style="3" customWidth="1"/>
    <col min="2628" max="2628" width="1.625" style="3" customWidth="1"/>
    <col min="2629" max="2629" width="11.625" style="3" customWidth="1"/>
    <col min="2630" max="2630" width="7.625" style="3" customWidth="1"/>
    <col min="2631" max="2631" width="1.625" style="3" customWidth="1"/>
    <col min="2632" max="2632" width="11.625" style="3" customWidth="1"/>
    <col min="2633" max="2633" width="7.625" style="3" customWidth="1"/>
    <col min="2634" max="2634" width="1.625" style="3" customWidth="1"/>
    <col min="2635" max="2635" width="11.625" style="3" customWidth="1"/>
    <col min="2636" max="2816" width="9" style="3"/>
    <col min="2817" max="2818" width="2.625" style="3" customWidth="1"/>
    <col min="2819" max="2819" width="9.25" style="3" customWidth="1"/>
    <col min="2820" max="2820" width="9.625" style="3" customWidth="1"/>
    <col min="2821" max="2821" width="1.625" style="3" customWidth="1"/>
    <col min="2822" max="2822" width="13.625" style="3" customWidth="1"/>
    <col min="2823" max="2823" width="8.625" style="3" customWidth="1"/>
    <col min="2824" max="2824" width="1.625" style="3" customWidth="1"/>
    <col min="2825" max="2825" width="13.125" style="3" customWidth="1"/>
    <col min="2826" max="2826" width="8.625" style="3" customWidth="1"/>
    <col min="2827" max="2827" width="1.625" style="3" customWidth="1"/>
    <col min="2828" max="2828" width="10.625" style="3" customWidth="1"/>
    <col min="2829" max="2829" width="8.625" style="3" customWidth="1"/>
    <col min="2830" max="2830" width="1.625" style="3" customWidth="1"/>
    <col min="2831" max="2831" width="10.625" style="3" customWidth="1"/>
    <col min="2832" max="2832" width="8.625" style="3" customWidth="1"/>
    <col min="2833" max="2833" width="1.625" style="3" customWidth="1"/>
    <col min="2834" max="2834" width="10.625" style="3" customWidth="1"/>
    <col min="2835" max="2835" width="8.625" style="3" customWidth="1"/>
    <col min="2836" max="2836" width="1.625" style="3" customWidth="1"/>
    <col min="2837" max="2837" width="10.625" style="3" customWidth="1"/>
    <col min="2838" max="2838" width="8.625" style="3" customWidth="1"/>
    <col min="2839" max="2839" width="1.625" style="3" customWidth="1"/>
    <col min="2840" max="2840" width="10.625" style="3" customWidth="1"/>
    <col min="2841" max="2841" width="8.625" style="3" customWidth="1"/>
    <col min="2842" max="2842" width="1.625" style="3" customWidth="1"/>
    <col min="2843" max="2843" width="10.625" style="3" customWidth="1"/>
    <col min="2844" max="2844" width="8.625" style="3" customWidth="1"/>
    <col min="2845" max="2845" width="1.625" style="3" customWidth="1"/>
    <col min="2846" max="2846" width="10.625" style="3" customWidth="1"/>
    <col min="2847" max="2847" width="8.625" style="3" customWidth="1"/>
    <col min="2848" max="2848" width="1.625" style="3" customWidth="1"/>
    <col min="2849" max="2849" width="10.625" style="3" customWidth="1"/>
    <col min="2850" max="2850" width="8.625" style="3" customWidth="1"/>
    <col min="2851" max="2851" width="1.625" style="3" customWidth="1"/>
    <col min="2852" max="2852" width="10.625" style="3" customWidth="1"/>
    <col min="2853" max="2853" width="8.625" style="3" customWidth="1"/>
    <col min="2854" max="2854" width="1.625" style="3" customWidth="1"/>
    <col min="2855" max="2855" width="10.625" style="3" customWidth="1"/>
    <col min="2856" max="2856" width="7.625" style="3" customWidth="1"/>
    <col min="2857" max="2857" width="1.625" style="3" customWidth="1"/>
    <col min="2858" max="2858" width="11.625" style="3" customWidth="1"/>
    <col min="2859" max="2859" width="7.625" style="3" customWidth="1"/>
    <col min="2860" max="2860" width="1.625" style="3" customWidth="1"/>
    <col min="2861" max="2861" width="11.625" style="3" customWidth="1"/>
    <col min="2862" max="2862" width="7.625" style="3" customWidth="1"/>
    <col min="2863" max="2863" width="1.625" style="3" customWidth="1"/>
    <col min="2864" max="2864" width="11.625" style="3" customWidth="1"/>
    <col min="2865" max="2865" width="7.625" style="3" customWidth="1"/>
    <col min="2866" max="2866" width="1.625" style="3" customWidth="1"/>
    <col min="2867" max="2867" width="11.625" style="3" customWidth="1"/>
    <col min="2868" max="2868" width="7.625" style="3" customWidth="1"/>
    <col min="2869" max="2869" width="1.625" style="3" customWidth="1"/>
    <col min="2870" max="2870" width="11.625" style="3" customWidth="1"/>
    <col min="2871" max="2871" width="7.625" style="3" customWidth="1"/>
    <col min="2872" max="2872" width="1.625" style="3" customWidth="1"/>
    <col min="2873" max="2873" width="11.625" style="3" customWidth="1"/>
    <col min="2874" max="2874" width="7.625" style="3" customWidth="1"/>
    <col min="2875" max="2875" width="1.625" style="3" customWidth="1"/>
    <col min="2876" max="2876" width="11.625" style="3" customWidth="1"/>
    <col min="2877" max="2877" width="7.625" style="3" customWidth="1"/>
    <col min="2878" max="2878" width="1.625" style="3" customWidth="1"/>
    <col min="2879" max="2879" width="11.625" style="3" customWidth="1"/>
    <col min="2880" max="2880" width="7.625" style="3" customWidth="1"/>
    <col min="2881" max="2881" width="1.625" style="3" customWidth="1"/>
    <col min="2882" max="2882" width="11.625" style="3" customWidth="1"/>
    <col min="2883" max="2883" width="7.625" style="3" customWidth="1"/>
    <col min="2884" max="2884" width="1.625" style="3" customWidth="1"/>
    <col min="2885" max="2885" width="11.625" style="3" customWidth="1"/>
    <col min="2886" max="2886" width="7.625" style="3" customWidth="1"/>
    <col min="2887" max="2887" width="1.625" style="3" customWidth="1"/>
    <col min="2888" max="2888" width="11.625" style="3" customWidth="1"/>
    <col min="2889" max="2889" width="7.625" style="3" customWidth="1"/>
    <col min="2890" max="2890" width="1.625" style="3" customWidth="1"/>
    <col min="2891" max="2891" width="11.625" style="3" customWidth="1"/>
    <col min="2892" max="3072" width="9" style="3"/>
    <col min="3073" max="3074" width="2.625" style="3" customWidth="1"/>
    <col min="3075" max="3075" width="9.25" style="3" customWidth="1"/>
    <col min="3076" max="3076" width="9.625" style="3" customWidth="1"/>
    <col min="3077" max="3077" width="1.625" style="3" customWidth="1"/>
    <col min="3078" max="3078" width="13.625" style="3" customWidth="1"/>
    <col min="3079" max="3079" width="8.625" style="3" customWidth="1"/>
    <col min="3080" max="3080" width="1.625" style="3" customWidth="1"/>
    <col min="3081" max="3081" width="13.125" style="3" customWidth="1"/>
    <col min="3082" max="3082" width="8.625" style="3" customWidth="1"/>
    <col min="3083" max="3083" width="1.625" style="3" customWidth="1"/>
    <col min="3084" max="3084" width="10.625" style="3" customWidth="1"/>
    <col min="3085" max="3085" width="8.625" style="3" customWidth="1"/>
    <col min="3086" max="3086" width="1.625" style="3" customWidth="1"/>
    <col min="3087" max="3087" width="10.625" style="3" customWidth="1"/>
    <col min="3088" max="3088" width="8.625" style="3" customWidth="1"/>
    <col min="3089" max="3089" width="1.625" style="3" customWidth="1"/>
    <col min="3090" max="3090" width="10.625" style="3" customWidth="1"/>
    <col min="3091" max="3091" width="8.625" style="3" customWidth="1"/>
    <col min="3092" max="3092" width="1.625" style="3" customWidth="1"/>
    <col min="3093" max="3093" width="10.625" style="3" customWidth="1"/>
    <col min="3094" max="3094" width="8.625" style="3" customWidth="1"/>
    <col min="3095" max="3095" width="1.625" style="3" customWidth="1"/>
    <col min="3096" max="3096" width="10.625" style="3" customWidth="1"/>
    <col min="3097" max="3097" width="8.625" style="3" customWidth="1"/>
    <col min="3098" max="3098" width="1.625" style="3" customWidth="1"/>
    <col min="3099" max="3099" width="10.625" style="3" customWidth="1"/>
    <col min="3100" max="3100" width="8.625" style="3" customWidth="1"/>
    <col min="3101" max="3101" width="1.625" style="3" customWidth="1"/>
    <col min="3102" max="3102" width="10.625" style="3" customWidth="1"/>
    <col min="3103" max="3103" width="8.625" style="3" customWidth="1"/>
    <col min="3104" max="3104" width="1.625" style="3" customWidth="1"/>
    <col min="3105" max="3105" width="10.625" style="3" customWidth="1"/>
    <col min="3106" max="3106" width="8.625" style="3" customWidth="1"/>
    <col min="3107" max="3107" width="1.625" style="3" customWidth="1"/>
    <col min="3108" max="3108" width="10.625" style="3" customWidth="1"/>
    <col min="3109" max="3109" width="8.625" style="3" customWidth="1"/>
    <col min="3110" max="3110" width="1.625" style="3" customWidth="1"/>
    <col min="3111" max="3111" width="10.625" style="3" customWidth="1"/>
    <col min="3112" max="3112" width="7.625" style="3" customWidth="1"/>
    <col min="3113" max="3113" width="1.625" style="3" customWidth="1"/>
    <col min="3114" max="3114" width="11.625" style="3" customWidth="1"/>
    <col min="3115" max="3115" width="7.625" style="3" customWidth="1"/>
    <col min="3116" max="3116" width="1.625" style="3" customWidth="1"/>
    <col min="3117" max="3117" width="11.625" style="3" customWidth="1"/>
    <col min="3118" max="3118" width="7.625" style="3" customWidth="1"/>
    <col min="3119" max="3119" width="1.625" style="3" customWidth="1"/>
    <col min="3120" max="3120" width="11.625" style="3" customWidth="1"/>
    <col min="3121" max="3121" width="7.625" style="3" customWidth="1"/>
    <col min="3122" max="3122" width="1.625" style="3" customWidth="1"/>
    <col min="3123" max="3123" width="11.625" style="3" customWidth="1"/>
    <col min="3124" max="3124" width="7.625" style="3" customWidth="1"/>
    <col min="3125" max="3125" width="1.625" style="3" customWidth="1"/>
    <col min="3126" max="3126" width="11.625" style="3" customWidth="1"/>
    <col min="3127" max="3127" width="7.625" style="3" customWidth="1"/>
    <col min="3128" max="3128" width="1.625" style="3" customWidth="1"/>
    <col min="3129" max="3129" width="11.625" style="3" customWidth="1"/>
    <col min="3130" max="3130" width="7.625" style="3" customWidth="1"/>
    <col min="3131" max="3131" width="1.625" style="3" customWidth="1"/>
    <col min="3132" max="3132" width="11.625" style="3" customWidth="1"/>
    <col min="3133" max="3133" width="7.625" style="3" customWidth="1"/>
    <col min="3134" max="3134" width="1.625" style="3" customWidth="1"/>
    <col min="3135" max="3135" width="11.625" style="3" customWidth="1"/>
    <col min="3136" max="3136" width="7.625" style="3" customWidth="1"/>
    <col min="3137" max="3137" width="1.625" style="3" customWidth="1"/>
    <col min="3138" max="3138" width="11.625" style="3" customWidth="1"/>
    <col min="3139" max="3139" width="7.625" style="3" customWidth="1"/>
    <col min="3140" max="3140" width="1.625" style="3" customWidth="1"/>
    <col min="3141" max="3141" width="11.625" style="3" customWidth="1"/>
    <col min="3142" max="3142" width="7.625" style="3" customWidth="1"/>
    <col min="3143" max="3143" width="1.625" style="3" customWidth="1"/>
    <col min="3144" max="3144" width="11.625" style="3" customWidth="1"/>
    <col min="3145" max="3145" width="7.625" style="3" customWidth="1"/>
    <col min="3146" max="3146" width="1.625" style="3" customWidth="1"/>
    <col min="3147" max="3147" width="11.625" style="3" customWidth="1"/>
    <col min="3148" max="3328" width="9" style="3"/>
    <col min="3329" max="3330" width="2.625" style="3" customWidth="1"/>
    <col min="3331" max="3331" width="9.25" style="3" customWidth="1"/>
    <col min="3332" max="3332" width="9.625" style="3" customWidth="1"/>
    <col min="3333" max="3333" width="1.625" style="3" customWidth="1"/>
    <col min="3334" max="3334" width="13.625" style="3" customWidth="1"/>
    <col min="3335" max="3335" width="8.625" style="3" customWidth="1"/>
    <col min="3336" max="3336" width="1.625" style="3" customWidth="1"/>
    <col min="3337" max="3337" width="13.125" style="3" customWidth="1"/>
    <col min="3338" max="3338" width="8.625" style="3" customWidth="1"/>
    <col min="3339" max="3339" width="1.625" style="3" customWidth="1"/>
    <col min="3340" max="3340" width="10.625" style="3" customWidth="1"/>
    <col min="3341" max="3341" width="8.625" style="3" customWidth="1"/>
    <col min="3342" max="3342" width="1.625" style="3" customWidth="1"/>
    <col min="3343" max="3343" width="10.625" style="3" customWidth="1"/>
    <col min="3344" max="3344" width="8.625" style="3" customWidth="1"/>
    <col min="3345" max="3345" width="1.625" style="3" customWidth="1"/>
    <col min="3346" max="3346" width="10.625" style="3" customWidth="1"/>
    <col min="3347" max="3347" width="8.625" style="3" customWidth="1"/>
    <col min="3348" max="3348" width="1.625" style="3" customWidth="1"/>
    <col min="3349" max="3349" width="10.625" style="3" customWidth="1"/>
    <col min="3350" max="3350" width="8.625" style="3" customWidth="1"/>
    <col min="3351" max="3351" width="1.625" style="3" customWidth="1"/>
    <col min="3352" max="3352" width="10.625" style="3" customWidth="1"/>
    <col min="3353" max="3353" width="8.625" style="3" customWidth="1"/>
    <col min="3354" max="3354" width="1.625" style="3" customWidth="1"/>
    <col min="3355" max="3355" width="10.625" style="3" customWidth="1"/>
    <col min="3356" max="3356" width="8.625" style="3" customWidth="1"/>
    <col min="3357" max="3357" width="1.625" style="3" customWidth="1"/>
    <col min="3358" max="3358" width="10.625" style="3" customWidth="1"/>
    <col min="3359" max="3359" width="8.625" style="3" customWidth="1"/>
    <col min="3360" max="3360" width="1.625" style="3" customWidth="1"/>
    <col min="3361" max="3361" width="10.625" style="3" customWidth="1"/>
    <col min="3362" max="3362" width="8.625" style="3" customWidth="1"/>
    <col min="3363" max="3363" width="1.625" style="3" customWidth="1"/>
    <col min="3364" max="3364" width="10.625" style="3" customWidth="1"/>
    <col min="3365" max="3365" width="8.625" style="3" customWidth="1"/>
    <col min="3366" max="3366" width="1.625" style="3" customWidth="1"/>
    <col min="3367" max="3367" width="10.625" style="3" customWidth="1"/>
    <col min="3368" max="3368" width="7.625" style="3" customWidth="1"/>
    <col min="3369" max="3369" width="1.625" style="3" customWidth="1"/>
    <col min="3370" max="3370" width="11.625" style="3" customWidth="1"/>
    <col min="3371" max="3371" width="7.625" style="3" customWidth="1"/>
    <col min="3372" max="3372" width="1.625" style="3" customWidth="1"/>
    <col min="3373" max="3373" width="11.625" style="3" customWidth="1"/>
    <col min="3374" max="3374" width="7.625" style="3" customWidth="1"/>
    <col min="3375" max="3375" width="1.625" style="3" customWidth="1"/>
    <col min="3376" max="3376" width="11.625" style="3" customWidth="1"/>
    <col min="3377" max="3377" width="7.625" style="3" customWidth="1"/>
    <col min="3378" max="3378" width="1.625" style="3" customWidth="1"/>
    <col min="3379" max="3379" width="11.625" style="3" customWidth="1"/>
    <col min="3380" max="3380" width="7.625" style="3" customWidth="1"/>
    <col min="3381" max="3381" width="1.625" style="3" customWidth="1"/>
    <col min="3382" max="3382" width="11.625" style="3" customWidth="1"/>
    <col min="3383" max="3383" width="7.625" style="3" customWidth="1"/>
    <col min="3384" max="3384" width="1.625" style="3" customWidth="1"/>
    <col min="3385" max="3385" width="11.625" style="3" customWidth="1"/>
    <col min="3386" max="3386" width="7.625" style="3" customWidth="1"/>
    <col min="3387" max="3387" width="1.625" style="3" customWidth="1"/>
    <col min="3388" max="3388" width="11.625" style="3" customWidth="1"/>
    <col min="3389" max="3389" width="7.625" style="3" customWidth="1"/>
    <col min="3390" max="3390" width="1.625" style="3" customWidth="1"/>
    <col min="3391" max="3391" width="11.625" style="3" customWidth="1"/>
    <col min="3392" max="3392" width="7.625" style="3" customWidth="1"/>
    <col min="3393" max="3393" width="1.625" style="3" customWidth="1"/>
    <col min="3394" max="3394" width="11.625" style="3" customWidth="1"/>
    <col min="3395" max="3395" width="7.625" style="3" customWidth="1"/>
    <col min="3396" max="3396" width="1.625" style="3" customWidth="1"/>
    <col min="3397" max="3397" width="11.625" style="3" customWidth="1"/>
    <col min="3398" max="3398" width="7.625" style="3" customWidth="1"/>
    <col min="3399" max="3399" width="1.625" style="3" customWidth="1"/>
    <col min="3400" max="3400" width="11.625" style="3" customWidth="1"/>
    <col min="3401" max="3401" width="7.625" style="3" customWidth="1"/>
    <col min="3402" max="3402" width="1.625" style="3" customWidth="1"/>
    <col min="3403" max="3403" width="11.625" style="3" customWidth="1"/>
    <col min="3404" max="3584" width="9" style="3"/>
    <col min="3585" max="3586" width="2.625" style="3" customWidth="1"/>
    <col min="3587" max="3587" width="9.25" style="3" customWidth="1"/>
    <col min="3588" max="3588" width="9.625" style="3" customWidth="1"/>
    <col min="3589" max="3589" width="1.625" style="3" customWidth="1"/>
    <col min="3590" max="3590" width="13.625" style="3" customWidth="1"/>
    <col min="3591" max="3591" width="8.625" style="3" customWidth="1"/>
    <col min="3592" max="3592" width="1.625" style="3" customWidth="1"/>
    <col min="3593" max="3593" width="13.125" style="3" customWidth="1"/>
    <col min="3594" max="3594" width="8.625" style="3" customWidth="1"/>
    <col min="3595" max="3595" width="1.625" style="3" customWidth="1"/>
    <col min="3596" max="3596" width="10.625" style="3" customWidth="1"/>
    <col min="3597" max="3597" width="8.625" style="3" customWidth="1"/>
    <col min="3598" max="3598" width="1.625" style="3" customWidth="1"/>
    <col min="3599" max="3599" width="10.625" style="3" customWidth="1"/>
    <col min="3600" max="3600" width="8.625" style="3" customWidth="1"/>
    <col min="3601" max="3601" width="1.625" style="3" customWidth="1"/>
    <col min="3602" max="3602" width="10.625" style="3" customWidth="1"/>
    <col min="3603" max="3603" width="8.625" style="3" customWidth="1"/>
    <col min="3604" max="3604" width="1.625" style="3" customWidth="1"/>
    <col min="3605" max="3605" width="10.625" style="3" customWidth="1"/>
    <col min="3606" max="3606" width="8.625" style="3" customWidth="1"/>
    <col min="3607" max="3607" width="1.625" style="3" customWidth="1"/>
    <col min="3608" max="3608" width="10.625" style="3" customWidth="1"/>
    <col min="3609" max="3609" width="8.625" style="3" customWidth="1"/>
    <col min="3610" max="3610" width="1.625" style="3" customWidth="1"/>
    <col min="3611" max="3611" width="10.625" style="3" customWidth="1"/>
    <col min="3612" max="3612" width="8.625" style="3" customWidth="1"/>
    <col min="3613" max="3613" width="1.625" style="3" customWidth="1"/>
    <col min="3614" max="3614" width="10.625" style="3" customWidth="1"/>
    <col min="3615" max="3615" width="8.625" style="3" customWidth="1"/>
    <col min="3616" max="3616" width="1.625" style="3" customWidth="1"/>
    <col min="3617" max="3617" width="10.625" style="3" customWidth="1"/>
    <col min="3618" max="3618" width="8.625" style="3" customWidth="1"/>
    <col min="3619" max="3619" width="1.625" style="3" customWidth="1"/>
    <col min="3620" max="3620" width="10.625" style="3" customWidth="1"/>
    <col min="3621" max="3621" width="8.625" style="3" customWidth="1"/>
    <col min="3622" max="3622" width="1.625" style="3" customWidth="1"/>
    <col min="3623" max="3623" width="10.625" style="3" customWidth="1"/>
    <col min="3624" max="3624" width="7.625" style="3" customWidth="1"/>
    <col min="3625" max="3625" width="1.625" style="3" customWidth="1"/>
    <col min="3626" max="3626" width="11.625" style="3" customWidth="1"/>
    <col min="3627" max="3627" width="7.625" style="3" customWidth="1"/>
    <col min="3628" max="3628" width="1.625" style="3" customWidth="1"/>
    <col min="3629" max="3629" width="11.625" style="3" customWidth="1"/>
    <col min="3630" max="3630" width="7.625" style="3" customWidth="1"/>
    <col min="3631" max="3631" width="1.625" style="3" customWidth="1"/>
    <col min="3632" max="3632" width="11.625" style="3" customWidth="1"/>
    <col min="3633" max="3633" width="7.625" style="3" customWidth="1"/>
    <col min="3634" max="3634" width="1.625" style="3" customWidth="1"/>
    <col min="3635" max="3635" width="11.625" style="3" customWidth="1"/>
    <col min="3636" max="3636" width="7.625" style="3" customWidth="1"/>
    <col min="3637" max="3637" width="1.625" style="3" customWidth="1"/>
    <col min="3638" max="3638" width="11.625" style="3" customWidth="1"/>
    <col min="3639" max="3639" width="7.625" style="3" customWidth="1"/>
    <col min="3640" max="3640" width="1.625" style="3" customWidth="1"/>
    <col min="3641" max="3641" width="11.625" style="3" customWidth="1"/>
    <col min="3642" max="3642" width="7.625" style="3" customWidth="1"/>
    <col min="3643" max="3643" width="1.625" style="3" customWidth="1"/>
    <col min="3644" max="3644" width="11.625" style="3" customWidth="1"/>
    <col min="3645" max="3645" width="7.625" style="3" customWidth="1"/>
    <col min="3646" max="3646" width="1.625" style="3" customWidth="1"/>
    <col min="3647" max="3647" width="11.625" style="3" customWidth="1"/>
    <col min="3648" max="3648" width="7.625" style="3" customWidth="1"/>
    <col min="3649" max="3649" width="1.625" style="3" customWidth="1"/>
    <col min="3650" max="3650" width="11.625" style="3" customWidth="1"/>
    <col min="3651" max="3651" width="7.625" style="3" customWidth="1"/>
    <col min="3652" max="3652" width="1.625" style="3" customWidth="1"/>
    <col min="3653" max="3653" width="11.625" style="3" customWidth="1"/>
    <col min="3654" max="3654" width="7.625" style="3" customWidth="1"/>
    <col min="3655" max="3655" width="1.625" style="3" customWidth="1"/>
    <col min="3656" max="3656" width="11.625" style="3" customWidth="1"/>
    <col min="3657" max="3657" width="7.625" style="3" customWidth="1"/>
    <col min="3658" max="3658" width="1.625" style="3" customWidth="1"/>
    <col min="3659" max="3659" width="11.625" style="3" customWidth="1"/>
    <col min="3660" max="3840" width="9" style="3"/>
    <col min="3841" max="3842" width="2.625" style="3" customWidth="1"/>
    <col min="3843" max="3843" width="9.25" style="3" customWidth="1"/>
    <col min="3844" max="3844" width="9.625" style="3" customWidth="1"/>
    <col min="3845" max="3845" width="1.625" style="3" customWidth="1"/>
    <col min="3846" max="3846" width="13.625" style="3" customWidth="1"/>
    <col min="3847" max="3847" width="8.625" style="3" customWidth="1"/>
    <col min="3848" max="3848" width="1.625" style="3" customWidth="1"/>
    <col min="3849" max="3849" width="13.125" style="3" customWidth="1"/>
    <col min="3850" max="3850" width="8.625" style="3" customWidth="1"/>
    <col min="3851" max="3851" width="1.625" style="3" customWidth="1"/>
    <col min="3852" max="3852" width="10.625" style="3" customWidth="1"/>
    <col min="3853" max="3853" width="8.625" style="3" customWidth="1"/>
    <col min="3854" max="3854" width="1.625" style="3" customWidth="1"/>
    <col min="3855" max="3855" width="10.625" style="3" customWidth="1"/>
    <col min="3856" max="3856" width="8.625" style="3" customWidth="1"/>
    <col min="3857" max="3857" width="1.625" style="3" customWidth="1"/>
    <col min="3858" max="3858" width="10.625" style="3" customWidth="1"/>
    <col min="3859" max="3859" width="8.625" style="3" customWidth="1"/>
    <col min="3860" max="3860" width="1.625" style="3" customWidth="1"/>
    <col min="3861" max="3861" width="10.625" style="3" customWidth="1"/>
    <col min="3862" max="3862" width="8.625" style="3" customWidth="1"/>
    <col min="3863" max="3863" width="1.625" style="3" customWidth="1"/>
    <col min="3864" max="3864" width="10.625" style="3" customWidth="1"/>
    <col min="3865" max="3865" width="8.625" style="3" customWidth="1"/>
    <col min="3866" max="3866" width="1.625" style="3" customWidth="1"/>
    <col min="3867" max="3867" width="10.625" style="3" customWidth="1"/>
    <col min="3868" max="3868" width="8.625" style="3" customWidth="1"/>
    <col min="3869" max="3869" width="1.625" style="3" customWidth="1"/>
    <col min="3870" max="3870" width="10.625" style="3" customWidth="1"/>
    <col min="3871" max="3871" width="8.625" style="3" customWidth="1"/>
    <col min="3872" max="3872" width="1.625" style="3" customWidth="1"/>
    <col min="3873" max="3873" width="10.625" style="3" customWidth="1"/>
    <col min="3874" max="3874" width="8.625" style="3" customWidth="1"/>
    <col min="3875" max="3875" width="1.625" style="3" customWidth="1"/>
    <col min="3876" max="3876" width="10.625" style="3" customWidth="1"/>
    <col min="3877" max="3877" width="8.625" style="3" customWidth="1"/>
    <col min="3878" max="3878" width="1.625" style="3" customWidth="1"/>
    <col min="3879" max="3879" width="10.625" style="3" customWidth="1"/>
    <col min="3880" max="3880" width="7.625" style="3" customWidth="1"/>
    <col min="3881" max="3881" width="1.625" style="3" customWidth="1"/>
    <col min="3882" max="3882" width="11.625" style="3" customWidth="1"/>
    <col min="3883" max="3883" width="7.625" style="3" customWidth="1"/>
    <col min="3884" max="3884" width="1.625" style="3" customWidth="1"/>
    <col min="3885" max="3885" width="11.625" style="3" customWidth="1"/>
    <col min="3886" max="3886" width="7.625" style="3" customWidth="1"/>
    <col min="3887" max="3887" width="1.625" style="3" customWidth="1"/>
    <col min="3888" max="3888" width="11.625" style="3" customWidth="1"/>
    <col min="3889" max="3889" width="7.625" style="3" customWidth="1"/>
    <col min="3890" max="3890" width="1.625" style="3" customWidth="1"/>
    <col min="3891" max="3891" width="11.625" style="3" customWidth="1"/>
    <col min="3892" max="3892" width="7.625" style="3" customWidth="1"/>
    <col min="3893" max="3893" width="1.625" style="3" customWidth="1"/>
    <col min="3894" max="3894" width="11.625" style="3" customWidth="1"/>
    <col min="3895" max="3895" width="7.625" style="3" customWidth="1"/>
    <col min="3896" max="3896" width="1.625" style="3" customWidth="1"/>
    <col min="3897" max="3897" width="11.625" style="3" customWidth="1"/>
    <col min="3898" max="3898" width="7.625" style="3" customWidth="1"/>
    <col min="3899" max="3899" width="1.625" style="3" customWidth="1"/>
    <col min="3900" max="3900" width="11.625" style="3" customWidth="1"/>
    <col min="3901" max="3901" width="7.625" style="3" customWidth="1"/>
    <col min="3902" max="3902" width="1.625" style="3" customWidth="1"/>
    <col min="3903" max="3903" width="11.625" style="3" customWidth="1"/>
    <col min="3904" max="3904" width="7.625" style="3" customWidth="1"/>
    <col min="3905" max="3905" width="1.625" style="3" customWidth="1"/>
    <col min="3906" max="3906" width="11.625" style="3" customWidth="1"/>
    <col min="3907" max="3907" width="7.625" style="3" customWidth="1"/>
    <col min="3908" max="3908" width="1.625" style="3" customWidth="1"/>
    <col min="3909" max="3909" width="11.625" style="3" customWidth="1"/>
    <col min="3910" max="3910" width="7.625" style="3" customWidth="1"/>
    <col min="3911" max="3911" width="1.625" style="3" customWidth="1"/>
    <col min="3912" max="3912" width="11.625" style="3" customWidth="1"/>
    <col min="3913" max="3913" width="7.625" style="3" customWidth="1"/>
    <col min="3914" max="3914" width="1.625" style="3" customWidth="1"/>
    <col min="3915" max="3915" width="11.625" style="3" customWidth="1"/>
    <col min="3916" max="4096" width="9" style="3"/>
    <col min="4097" max="4098" width="2.625" style="3" customWidth="1"/>
    <col min="4099" max="4099" width="9.25" style="3" customWidth="1"/>
    <col min="4100" max="4100" width="9.625" style="3" customWidth="1"/>
    <col min="4101" max="4101" width="1.625" style="3" customWidth="1"/>
    <col min="4102" max="4102" width="13.625" style="3" customWidth="1"/>
    <col min="4103" max="4103" width="8.625" style="3" customWidth="1"/>
    <col min="4104" max="4104" width="1.625" style="3" customWidth="1"/>
    <col min="4105" max="4105" width="13.125" style="3" customWidth="1"/>
    <col min="4106" max="4106" width="8.625" style="3" customWidth="1"/>
    <col min="4107" max="4107" width="1.625" style="3" customWidth="1"/>
    <col min="4108" max="4108" width="10.625" style="3" customWidth="1"/>
    <col min="4109" max="4109" width="8.625" style="3" customWidth="1"/>
    <col min="4110" max="4110" width="1.625" style="3" customWidth="1"/>
    <col min="4111" max="4111" width="10.625" style="3" customWidth="1"/>
    <col min="4112" max="4112" width="8.625" style="3" customWidth="1"/>
    <col min="4113" max="4113" width="1.625" style="3" customWidth="1"/>
    <col min="4114" max="4114" width="10.625" style="3" customWidth="1"/>
    <col min="4115" max="4115" width="8.625" style="3" customWidth="1"/>
    <col min="4116" max="4116" width="1.625" style="3" customWidth="1"/>
    <col min="4117" max="4117" width="10.625" style="3" customWidth="1"/>
    <col min="4118" max="4118" width="8.625" style="3" customWidth="1"/>
    <col min="4119" max="4119" width="1.625" style="3" customWidth="1"/>
    <col min="4120" max="4120" width="10.625" style="3" customWidth="1"/>
    <col min="4121" max="4121" width="8.625" style="3" customWidth="1"/>
    <col min="4122" max="4122" width="1.625" style="3" customWidth="1"/>
    <col min="4123" max="4123" width="10.625" style="3" customWidth="1"/>
    <col min="4124" max="4124" width="8.625" style="3" customWidth="1"/>
    <col min="4125" max="4125" width="1.625" style="3" customWidth="1"/>
    <col min="4126" max="4126" width="10.625" style="3" customWidth="1"/>
    <col min="4127" max="4127" width="8.625" style="3" customWidth="1"/>
    <col min="4128" max="4128" width="1.625" style="3" customWidth="1"/>
    <col min="4129" max="4129" width="10.625" style="3" customWidth="1"/>
    <col min="4130" max="4130" width="8.625" style="3" customWidth="1"/>
    <col min="4131" max="4131" width="1.625" style="3" customWidth="1"/>
    <col min="4132" max="4132" width="10.625" style="3" customWidth="1"/>
    <col min="4133" max="4133" width="8.625" style="3" customWidth="1"/>
    <col min="4134" max="4134" width="1.625" style="3" customWidth="1"/>
    <col min="4135" max="4135" width="10.625" style="3" customWidth="1"/>
    <col min="4136" max="4136" width="7.625" style="3" customWidth="1"/>
    <col min="4137" max="4137" width="1.625" style="3" customWidth="1"/>
    <col min="4138" max="4138" width="11.625" style="3" customWidth="1"/>
    <col min="4139" max="4139" width="7.625" style="3" customWidth="1"/>
    <col min="4140" max="4140" width="1.625" style="3" customWidth="1"/>
    <col min="4141" max="4141" width="11.625" style="3" customWidth="1"/>
    <col min="4142" max="4142" width="7.625" style="3" customWidth="1"/>
    <col min="4143" max="4143" width="1.625" style="3" customWidth="1"/>
    <col min="4144" max="4144" width="11.625" style="3" customWidth="1"/>
    <col min="4145" max="4145" width="7.625" style="3" customWidth="1"/>
    <col min="4146" max="4146" width="1.625" style="3" customWidth="1"/>
    <col min="4147" max="4147" width="11.625" style="3" customWidth="1"/>
    <col min="4148" max="4148" width="7.625" style="3" customWidth="1"/>
    <col min="4149" max="4149" width="1.625" style="3" customWidth="1"/>
    <col min="4150" max="4150" width="11.625" style="3" customWidth="1"/>
    <col min="4151" max="4151" width="7.625" style="3" customWidth="1"/>
    <col min="4152" max="4152" width="1.625" style="3" customWidth="1"/>
    <col min="4153" max="4153" width="11.625" style="3" customWidth="1"/>
    <col min="4154" max="4154" width="7.625" style="3" customWidth="1"/>
    <col min="4155" max="4155" width="1.625" style="3" customWidth="1"/>
    <col min="4156" max="4156" width="11.625" style="3" customWidth="1"/>
    <col min="4157" max="4157" width="7.625" style="3" customWidth="1"/>
    <col min="4158" max="4158" width="1.625" style="3" customWidth="1"/>
    <col min="4159" max="4159" width="11.625" style="3" customWidth="1"/>
    <col min="4160" max="4160" width="7.625" style="3" customWidth="1"/>
    <col min="4161" max="4161" width="1.625" style="3" customWidth="1"/>
    <col min="4162" max="4162" width="11.625" style="3" customWidth="1"/>
    <col min="4163" max="4163" width="7.625" style="3" customWidth="1"/>
    <col min="4164" max="4164" width="1.625" style="3" customWidth="1"/>
    <col min="4165" max="4165" width="11.625" style="3" customWidth="1"/>
    <col min="4166" max="4166" width="7.625" style="3" customWidth="1"/>
    <col min="4167" max="4167" width="1.625" style="3" customWidth="1"/>
    <col min="4168" max="4168" width="11.625" style="3" customWidth="1"/>
    <col min="4169" max="4169" width="7.625" style="3" customWidth="1"/>
    <col min="4170" max="4170" width="1.625" style="3" customWidth="1"/>
    <col min="4171" max="4171" width="11.625" style="3" customWidth="1"/>
    <col min="4172" max="4352" width="9" style="3"/>
    <col min="4353" max="4354" width="2.625" style="3" customWidth="1"/>
    <col min="4355" max="4355" width="9.25" style="3" customWidth="1"/>
    <col min="4356" max="4356" width="9.625" style="3" customWidth="1"/>
    <col min="4357" max="4357" width="1.625" style="3" customWidth="1"/>
    <col min="4358" max="4358" width="13.625" style="3" customWidth="1"/>
    <col min="4359" max="4359" width="8.625" style="3" customWidth="1"/>
    <col min="4360" max="4360" width="1.625" style="3" customWidth="1"/>
    <col min="4361" max="4361" width="13.125" style="3" customWidth="1"/>
    <col min="4362" max="4362" width="8.625" style="3" customWidth="1"/>
    <col min="4363" max="4363" width="1.625" style="3" customWidth="1"/>
    <col min="4364" max="4364" width="10.625" style="3" customWidth="1"/>
    <col min="4365" max="4365" width="8.625" style="3" customWidth="1"/>
    <col min="4366" max="4366" width="1.625" style="3" customWidth="1"/>
    <col min="4367" max="4367" width="10.625" style="3" customWidth="1"/>
    <col min="4368" max="4368" width="8.625" style="3" customWidth="1"/>
    <col min="4369" max="4369" width="1.625" style="3" customWidth="1"/>
    <col min="4370" max="4370" width="10.625" style="3" customWidth="1"/>
    <col min="4371" max="4371" width="8.625" style="3" customWidth="1"/>
    <col min="4372" max="4372" width="1.625" style="3" customWidth="1"/>
    <col min="4373" max="4373" width="10.625" style="3" customWidth="1"/>
    <col min="4374" max="4374" width="8.625" style="3" customWidth="1"/>
    <col min="4375" max="4375" width="1.625" style="3" customWidth="1"/>
    <col min="4376" max="4376" width="10.625" style="3" customWidth="1"/>
    <col min="4377" max="4377" width="8.625" style="3" customWidth="1"/>
    <col min="4378" max="4378" width="1.625" style="3" customWidth="1"/>
    <col min="4379" max="4379" width="10.625" style="3" customWidth="1"/>
    <col min="4380" max="4380" width="8.625" style="3" customWidth="1"/>
    <col min="4381" max="4381" width="1.625" style="3" customWidth="1"/>
    <col min="4382" max="4382" width="10.625" style="3" customWidth="1"/>
    <col min="4383" max="4383" width="8.625" style="3" customWidth="1"/>
    <col min="4384" max="4384" width="1.625" style="3" customWidth="1"/>
    <col min="4385" max="4385" width="10.625" style="3" customWidth="1"/>
    <col min="4386" max="4386" width="8.625" style="3" customWidth="1"/>
    <col min="4387" max="4387" width="1.625" style="3" customWidth="1"/>
    <col min="4388" max="4388" width="10.625" style="3" customWidth="1"/>
    <col min="4389" max="4389" width="8.625" style="3" customWidth="1"/>
    <col min="4390" max="4390" width="1.625" style="3" customWidth="1"/>
    <col min="4391" max="4391" width="10.625" style="3" customWidth="1"/>
    <col min="4392" max="4392" width="7.625" style="3" customWidth="1"/>
    <col min="4393" max="4393" width="1.625" style="3" customWidth="1"/>
    <col min="4394" max="4394" width="11.625" style="3" customWidth="1"/>
    <col min="4395" max="4395" width="7.625" style="3" customWidth="1"/>
    <col min="4396" max="4396" width="1.625" style="3" customWidth="1"/>
    <col min="4397" max="4397" width="11.625" style="3" customWidth="1"/>
    <col min="4398" max="4398" width="7.625" style="3" customWidth="1"/>
    <col min="4399" max="4399" width="1.625" style="3" customWidth="1"/>
    <col min="4400" max="4400" width="11.625" style="3" customWidth="1"/>
    <col min="4401" max="4401" width="7.625" style="3" customWidth="1"/>
    <col min="4402" max="4402" width="1.625" style="3" customWidth="1"/>
    <col min="4403" max="4403" width="11.625" style="3" customWidth="1"/>
    <col min="4404" max="4404" width="7.625" style="3" customWidth="1"/>
    <col min="4405" max="4405" width="1.625" style="3" customWidth="1"/>
    <col min="4406" max="4406" width="11.625" style="3" customWidth="1"/>
    <col min="4407" max="4407" width="7.625" style="3" customWidth="1"/>
    <col min="4408" max="4408" width="1.625" style="3" customWidth="1"/>
    <col min="4409" max="4409" width="11.625" style="3" customWidth="1"/>
    <col min="4410" max="4410" width="7.625" style="3" customWidth="1"/>
    <col min="4411" max="4411" width="1.625" style="3" customWidth="1"/>
    <col min="4412" max="4412" width="11.625" style="3" customWidth="1"/>
    <col min="4413" max="4413" width="7.625" style="3" customWidth="1"/>
    <col min="4414" max="4414" width="1.625" style="3" customWidth="1"/>
    <col min="4415" max="4415" width="11.625" style="3" customWidth="1"/>
    <col min="4416" max="4416" width="7.625" style="3" customWidth="1"/>
    <col min="4417" max="4417" width="1.625" style="3" customWidth="1"/>
    <col min="4418" max="4418" width="11.625" style="3" customWidth="1"/>
    <col min="4419" max="4419" width="7.625" style="3" customWidth="1"/>
    <col min="4420" max="4420" width="1.625" style="3" customWidth="1"/>
    <col min="4421" max="4421" width="11.625" style="3" customWidth="1"/>
    <col min="4422" max="4422" width="7.625" style="3" customWidth="1"/>
    <col min="4423" max="4423" width="1.625" style="3" customWidth="1"/>
    <col min="4424" max="4424" width="11.625" style="3" customWidth="1"/>
    <col min="4425" max="4425" width="7.625" style="3" customWidth="1"/>
    <col min="4426" max="4426" width="1.625" style="3" customWidth="1"/>
    <col min="4427" max="4427" width="11.625" style="3" customWidth="1"/>
    <col min="4428" max="4608" width="9" style="3"/>
    <col min="4609" max="4610" width="2.625" style="3" customWidth="1"/>
    <col min="4611" max="4611" width="9.25" style="3" customWidth="1"/>
    <col min="4612" max="4612" width="9.625" style="3" customWidth="1"/>
    <col min="4613" max="4613" width="1.625" style="3" customWidth="1"/>
    <col min="4614" max="4614" width="13.625" style="3" customWidth="1"/>
    <col min="4615" max="4615" width="8.625" style="3" customWidth="1"/>
    <col min="4616" max="4616" width="1.625" style="3" customWidth="1"/>
    <col min="4617" max="4617" width="13.125" style="3" customWidth="1"/>
    <col min="4618" max="4618" width="8.625" style="3" customWidth="1"/>
    <col min="4619" max="4619" width="1.625" style="3" customWidth="1"/>
    <col min="4620" max="4620" width="10.625" style="3" customWidth="1"/>
    <col min="4621" max="4621" width="8.625" style="3" customWidth="1"/>
    <col min="4622" max="4622" width="1.625" style="3" customWidth="1"/>
    <col min="4623" max="4623" width="10.625" style="3" customWidth="1"/>
    <col min="4624" max="4624" width="8.625" style="3" customWidth="1"/>
    <col min="4625" max="4625" width="1.625" style="3" customWidth="1"/>
    <col min="4626" max="4626" width="10.625" style="3" customWidth="1"/>
    <col min="4627" max="4627" width="8.625" style="3" customWidth="1"/>
    <col min="4628" max="4628" width="1.625" style="3" customWidth="1"/>
    <col min="4629" max="4629" width="10.625" style="3" customWidth="1"/>
    <col min="4630" max="4630" width="8.625" style="3" customWidth="1"/>
    <col min="4631" max="4631" width="1.625" style="3" customWidth="1"/>
    <col min="4632" max="4632" width="10.625" style="3" customWidth="1"/>
    <col min="4633" max="4633" width="8.625" style="3" customWidth="1"/>
    <col min="4634" max="4634" width="1.625" style="3" customWidth="1"/>
    <col min="4635" max="4635" width="10.625" style="3" customWidth="1"/>
    <col min="4636" max="4636" width="8.625" style="3" customWidth="1"/>
    <col min="4637" max="4637" width="1.625" style="3" customWidth="1"/>
    <col min="4638" max="4638" width="10.625" style="3" customWidth="1"/>
    <col min="4639" max="4639" width="8.625" style="3" customWidth="1"/>
    <col min="4640" max="4640" width="1.625" style="3" customWidth="1"/>
    <col min="4641" max="4641" width="10.625" style="3" customWidth="1"/>
    <col min="4642" max="4642" width="8.625" style="3" customWidth="1"/>
    <col min="4643" max="4643" width="1.625" style="3" customWidth="1"/>
    <col min="4644" max="4644" width="10.625" style="3" customWidth="1"/>
    <col min="4645" max="4645" width="8.625" style="3" customWidth="1"/>
    <col min="4646" max="4646" width="1.625" style="3" customWidth="1"/>
    <col min="4647" max="4647" width="10.625" style="3" customWidth="1"/>
    <col min="4648" max="4648" width="7.625" style="3" customWidth="1"/>
    <col min="4649" max="4649" width="1.625" style="3" customWidth="1"/>
    <col min="4650" max="4650" width="11.625" style="3" customWidth="1"/>
    <col min="4651" max="4651" width="7.625" style="3" customWidth="1"/>
    <col min="4652" max="4652" width="1.625" style="3" customWidth="1"/>
    <col min="4653" max="4653" width="11.625" style="3" customWidth="1"/>
    <col min="4654" max="4654" width="7.625" style="3" customWidth="1"/>
    <col min="4655" max="4655" width="1.625" style="3" customWidth="1"/>
    <col min="4656" max="4656" width="11.625" style="3" customWidth="1"/>
    <col min="4657" max="4657" width="7.625" style="3" customWidth="1"/>
    <col min="4658" max="4658" width="1.625" style="3" customWidth="1"/>
    <col min="4659" max="4659" width="11.625" style="3" customWidth="1"/>
    <col min="4660" max="4660" width="7.625" style="3" customWidth="1"/>
    <col min="4661" max="4661" width="1.625" style="3" customWidth="1"/>
    <col min="4662" max="4662" width="11.625" style="3" customWidth="1"/>
    <col min="4663" max="4663" width="7.625" style="3" customWidth="1"/>
    <col min="4664" max="4664" width="1.625" style="3" customWidth="1"/>
    <col min="4665" max="4665" width="11.625" style="3" customWidth="1"/>
    <col min="4666" max="4666" width="7.625" style="3" customWidth="1"/>
    <col min="4667" max="4667" width="1.625" style="3" customWidth="1"/>
    <col min="4668" max="4668" width="11.625" style="3" customWidth="1"/>
    <col min="4669" max="4669" width="7.625" style="3" customWidth="1"/>
    <col min="4670" max="4670" width="1.625" style="3" customWidth="1"/>
    <col min="4671" max="4671" width="11.625" style="3" customWidth="1"/>
    <col min="4672" max="4672" width="7.625" style="3" customWidth="1"/>
    <col min="4673" max="4673" width="1.625" style="3" customWidth="1"/>
    <col min="4674" max="4674" width="11.625" style="3" customWidth="1"/>
    <col min="4675" max="4675" width="7.625" style="3" customWidth="1"/>
    <col min="4676" max="4676" width="1.625" style="3" customWidth="1"/>
    <col min="4677" max="4677" width="11.625" style="3" customWidth="1"/>
    <col min="4678" max="4678" width="7.625" style="3" customWidth="1"/>
    <col min="4679" max="4679" width="1.625" style="3" customWidth="1"/>
    <col min="4680" max="4680" width="11.625" style="3" customWidth="1"/>
    <col min="4681" max="4681" width="7.625" style="3" customWidth="1"/>
    <col min="4682" max="4682" width="1.625" style="3" customWidth="1"/>
    <col min="4683" max="4683" width="11.625" style="3" customWidth="1"/>
    <col min="4684" max="4864" width="9" style="3"/>
    <col min="4865" max="4866" width="2.625" style="3" customWidth="1"/>
    <col min="4867" max="4867" width="9.25" style="3" customWidth="1"/>
    <col min="4868" max="4868" width="9.625" style="3" customWidth="1"/>
    <col min="4869" max="4869" width="1.625" style="3" customWidth="1"/>
    <col min="4870" max="4870" width="13.625" style="3" customWidth="1"/>
    <col min="4871" max="4871" width="8.625" style="3" customWidth="1"/>
    <col min="4872" max="4872" width="1.625" style="3" customWidth="1"/>
    <col min="4873" max="4873" width="13.125" style="3" customWidth="1"/>
    <col min="4874" max="4874" width="8.625" style="3" customWidth="1"/>
    <col min="4875" max="4875" width="1.625" style="3" customWidth="1"/>
    <col min="4876" max="4876" width="10.625" style="3" customWidth="1"/>
    <col min="4877" max="4877" width="8.625" style="3" customWidth="1"/>
    <col min="4878" max="4878" width="1.625" style="3" customWidth="1"/>
    <col min="4879" max="4879" width="10.625" style="3" customWidth="1"/>
    <col min="4880" max="4880" width="8.625" style="3" customWidth="1"/>
    <col min="4881" max="4881" width="1.625" style="3" customWidth="1"/>
    <col min="4882" max="4882" width="10.625" style="3" customWidth="1"/>
    <col min="4883" max="4883" width="8.625" style="3" customWidth="1"/>
    <col min="4884" max="4884" width="1.625" style="3" customWidth="1"/>
    <col min="4885" max="4885" width="10.625" style="3" customWidth="1"/>
    <col min="4886" max="4886" width="8.625" style="3" customWidth="1"/>
    <col min="4887" max="4887" width="1.625" style="3" customWidth="1"/>
    <col min="4888" max="4888" width="10.625" style="3" customWidth="1"/>
    <col min="4889" max="4889" width="8.625" style="3" customWidth="1"/>
    <col min="4890" max="4890" width="1.625" style="3" customWidth="1"/>
    <col min="4891" max="4891" width="10.625" style="3" customWidth="1"/>
    <col min="4892" max="4892" width="8.625" style="3" customWidth="1"/>
    <col min="4893" max="4893" width="1.625" style="3" customWidth="1"/>
    <col min="4894" max="4894" width="10.625" style="3" customWidth="1"/>
    <col min="4895" max="4895" width="8.625" style="3" customWidth="1"/>
    <col min="4896" max="4896" width="1.625" style="3" customWidth="1"/>
    <col min="4897" max="4897" width="10.625" style="3" customWidth="1"/>
    <col min="4898" max="4898" width="8.625" style="3" customWidth="1"/>
    <col min="4899" max="4899" width="1.625" style="3" customWidth="1"/>
    <col min="4900" max="4900" width="10.625" style="3" customWidth="1"/>
    <col min="4901" max="4901" width="8.625" style="3" customWidth="1"/>
    <col min="4902" max="4902" width="1.625" style="3" customWidth="1"/>
    <col min="4903" max="4903" width="10.625" style="3" customWidth="1"/>
    <col min="4904" max="4904" width="7.625" style="3" customWidth="1"/>
    <col min="4905" max="4905" width="1.625" style="3" customWidth="1"/>
    <col min="4906" max="4906" width="11.625" style="3" customWidth="1"/>
    <col min="4907" max="4907" width="7.625" style="3" customWidth="1"/>
    <col min="4908" max="4908" width="1.625" style="3" customWidth="1"/>
    <col min="4909" max="4909" width="11.625" style="3" customWidth="1"/>
    <col min="4910" max="4910" width="7.625" style="3" customWidth="1"/>
    <col min="4911" max="4911" width="1.625" style="3" customWidth="1"/>
    <col min="4912" max="4912" width="11.625" style="3" customWidth="1"/>
    <col min="4913" max="4913" width="7.625" style="3" customWidth="1"/>
    <col min="4914" max="4914" width="1.625" style="3" customWidth="1"/>
    <col min="4915" max="4915" width="11.625" style="3" customWidth="1"/>
    <col min="4916" max="4916" width="7.625" style="3" customWidth="1"/>
    <col min="4917" max="4917" width="1.625" style="3" customWidth="1"/>
    <col min="4918" max="4918" width="11.625" style="3" customWidth="1"/>
    <col min="4919" max="4919" width="7.625" style="3" customWidth="1"/>
    <col min="4920" max="4920" width="1.625" style="3" customWidth="1"/>
    <col min="4921" max="4921" width="11.625" style="3" customWidth="1"/>
    <col min="4922" max="4922" width="7.625" style="3" customWidth="1"/>
    <col min="4923" max="4923" width="1.625" style="3" customWidth="1"/>
    <col min="4924" max="4924" width="11.625" style="3" customWidth="1"/>
    <col min="4925" max="4925" width="7.625" style="3" customWidth="1"/>
    <col min="4926" max="4926" width="1.625" style="3" customWidth="1"/>
    <col min="4927" max="4927" width="11.625" style="3" customWidth="1"/>
    <col min="4928" max="4928" width="7.625" style="3" customWidth="1"/>
    <col min="4929" max="4929" width="1.625" style="3" customWidth="1"/>
    <col min="4930" max="4930" width="11.625" style="3" customWidth="1"/>
    <col min="4931" max="4931" width="7.625" style="3" customWidth="1"/>
    <col min="4932" max="4932" width="1.625" style="3" customWidth="1"/>
    <col min="4933" max="4933" width="11.625" style="3" customWidth="1"/>
    <col min="4934" max="4934" width="7.625" style="3" customWidth="1"/>
    <col min="4935" max="4935" width="1.625" style="3" customWidth="1"/>
    <col min="4936" max="4936" width="11.625" style="3" customWidth="1"/>
    <col min="4937" max="4937" width="7.625" style="3" customWidth="1"/>
    <col min="4938" max="4938" width="1.625" style="3" customWidth="1"/>
    <col min="4939" max="4939" width="11.625" style="3" customWidth="1"/>
    <col min="4940" max="5120" width="9" style="3"/>
    <col min="5121" max="5122" width="2.625" style="3" customWidth="1"/>
    <col min="5123" max="5123" width="9.25" style="3" customWidth="1"/>
    <col min="5124" max="5124" width="9.625" style="3" customWidth="1"/>
    <col min="5125" max="5125" width="1.625" style="3" customWidth="1"/>
    <col min="5126" max="5126" width="13.625" style="3" customWidth="1"/>
    <col min="5127" max="5127" width="8.625" style="3" customWidth="1"/>
    <col min="5128" max="5128" width="1.625" style="3" customWidth="1"/>
    <col min="5129" max="5129" width="13.125" style="3" customWidth="1"/>
    <col min="5130" max="5130" width="8.625" style="3" customWidth="1"/>
    <col min="5131" max="5131" width="1.625" style="3" customWidth="1"/>
    <col min="5132" max="5132" width="10.625" style="3" customWidth="1"/>
    <col min="5133" max="5133" width="8.625" style="3" customWidth="1"/>
    <col min="5134" max="5134" width="1.625" style="3" customWidth="1"/>
    <col min="5135" max="5135" width="10.625" style="3" customWidth="1"/>
    <col min="5136" max="5136" width="8.625" style="3" customWidth="1"/>
    <col min="5137" max="5137" width="1.625" style="3" customWidth="1"/>
    <col min="5138" max="5138" width="10.625" style="3" customWidth="1"/>
    <col min="5139" max="5139" width="8.625" style="3" customWidth="1"/>
    <col min="5140" max="5140" width="1.625" style="3" customWidth="1"/>
    <col min="5141" max="5141" width="10.625" style="3" customWidth="1"/>
    <col min="5142" max="5142" width="8.625" style="3" customWidth="1"/>
    <col min="5143" max="5143" width="1.625" style="3" customWidth="1"/>
    <col min="5144" max="5144" width="10.625" style="3" customWidth="1"/>
    <col min="5145" max="5145" width="8.625" style="3" customWidth="1"/>
    <col min="5146" max="5146" width="1.625" style="3" customWidth="1"/>
    <col min="5147" max="5147" width="10.625" style="3" customWidth="1"/>
    <col min="5148" max="5148" width="8.625" style="3" customWidth="1"/>
    <col min="5149" max="5149" width="1.625" style="3" customWidth="1"/>
    <col min="5150" max="5150" width="10.625" style="3" customWidth="1"/>
    <col min="5151" max="5151" width="8.625" style="3" customWidth="1"/>
    <col min="5152" max="5152" width="1.625" style="3" customWidth="1"/>
    <col min="5153" max="5153" width="10.625" style="3" customWidth="1"/>
    <col min="5154" max="5154" width="8.625" style="3" customWidth="1"/>
    <col min="5155" max="5155" width="1.625" style="3" customWidth="1"/>
    <col min="5156" max="5156" width="10.625" style="3" customWidth="1"/>
    <col min="5157" max="5157" width="8.625" style="3" customWidth="1"/>
    <col min="5158" max="5158" width="1.625" style="3" customWidth="1"/>
    <col min="5159" max="5159" width="10.625" style="3" customWidth="1"/>
    <col min="5160" max="5160" width="7.625" style="3" customWidth="1"/>
    <col min="5161" max="5161" width="1.625" style="3" customWidth="1"/>
    <col min="5162" max="5162" width="11.625" style="3" customWidth="1"/>
    <col min="5163" max="5163" width="7.625" style="3" customWidth="1"/>
    <col min="5164" max="5164" width="1.625" style="3" customWidth="1"/>
    <col min="5165" max="5165" width="11.625" style="3" customWidth="1"/>
    <col min="5166" max="5166" width="7.625" style="3" customWidth="1"/>
    <col min="5167" max="5167" width="1.625" style="3" customWidth="1"/>
    <col min="5168" max="5168" width="11.625" style="3" customWidth="1"/>
    <col min="5169" max="5169" width="7.625" style="3" customWidth="1"/>
    <col min="5170" max="5170" width="1.625" style="3" customWidth="1"/>
    <col min="5171" max="5171" width="11.625" style="3" customWidth="1"/>
    <col min="5172" max="5172" width="7.625" style="3" customWidth="1"/>
    <col min="5173" max="5173" width="1.625" style="3" customWidth="1"/>
    <col min="5174" max="5174" width="11.625" style="3" customWidth="1"/>
    <col min="5175" max="5175" width="7.625" style="3" customWidth="1"/>
    <col min="5176" max="5176" width="1.625" style="3" customWidth="1"/>
    <col min="5177" max="5177" width="11.625" style="3" customWidth="1"/>
    <col min="5178" max="5178" width="7.625" style="3" customWidth="1"/>
    <col min="5179" max="5179" width="1.625" style="3" customWidth="1"/>
    <col min="5180" max="5180" width="11.625" style="3" customWidth="1"/>
    <col min="5181" max="5181" width="7.625" style="3" customWidth="1"/>
    <col min="5182" max="5182" width="1.625" style="3" customWidth="1"/>
    <col min="5183" max="5183" width="11.625" style="3" customWidth="1"/>
    <col min="5184" max="5184" width="7.625" style="3" customWidth="1"/>
    <col min="5185" max="5185" width="1.625" style="3" customWidth="1"/>
    <col min="5186" max="5186" width="11.625" style="3" customWidth="1"/>
    <col min="5187" max="5187" width="7.625" style="3" customWidth="1"/>
    <col min="5188" max="5188" width="1.625" style="3" customWidth="1"/>
    <col min="5189" max="5189" width="11.625" style="3" customWidth="1"/>
    <col min="5190" max="5190" width="7.625" style="3" customWidth="1"/>
    <col min="5191" max="5191" width="1.625" style="3" customWidth="1"/>
    <col min="5192" max="5192" width="11.625" style="3" customWidth="1"/>
    <col min="5193" max="5193" width="7.625" style="3" customWidth="1"/>
    <col min="5194" max="5194" width="1.625" style="3" customWidth="1"/>
    <col min="5195" max="5195" width="11.625" style="3" customWidth="1"/>
    <col min="5196" max="5376" width="9" style="3"/>
    <col min="5377" max="5378" width="2.625" style="3" customWidth="1"/>
    <col min="5379" max="5379" width="9.25" style="3" customWidth="1"/>
    <col min="5380" max="5380" width="9.625" style="3" customWidth="1"/>
    <col min="5381" max="5381" width="1.625" style="3" customWidth="1"/>
    <col min="5382" max="5382" width="13.625" style="3" customWidth="1"/>
    <col min="5383" max="5383" width="8.625" style="3" customWidth="1"/>
    <col min="5384" max="5384" width="1.625" style="3" customWidth="1"/>
    <col min="5385" max="5385" width="13.125" style="3" customWidth="1"/>
    <col min="5386" max="5386" width="8.625" style="3" customWidth="1"/>
    <col min="5387" max="5387" width="1.625" style="3" customWidth="1"/>
    <col min="5388" max="5388" width="10.625" style="3" customWidth="1"/>
    <col min="5389" max="5389" width="8.625" style="3" customWidth="1"/>
    <col min="5390" max="5390" width="1.625" style="3" customWidth="1"/>
    <col min="5391" max="5391" width="10.625" style="3" customWidth="1"/>
    <col min="5392" max="5392" width="8.625" style="3" customWidth="1"/>
    <col min="5393" max="5393" width="1.625" style="3" customWidth="1"/>
    <col min="5394" max="5394" width="10.625" style="3" customWidth="1"/>
    <col min="5395" max="5395" width="8.625" style="3" customWidth="1"/>
    <col min="5396" max="5396" width="1.625" style="3" customWidth="1"/>
    <col min="5397" max="5397" width="10.625" style="3" customWidth="1"/>
    <col min="5398" max="5398" width="8.625" style="3" customWidth="1"/>
    <col min="5399" max="5399" width="1.625" style="3" customWidth="1"/>
    <col min="5400" max="5400" width="10.625" style="3" customWidth="1"/>
    <col min="5401" max="5401" width="8.625" style="3" customWidth="1"/>
    <col min="5402" max="5402" width="1.625" style="3" customWidth="1"/>
    <col min="5403" max="5403" width="10.625" style="3" customWidth="1"/>
    <col min="5404" max="5404" width="8.625" style="3" customWidth="1"/>
    <col min="5405" max="5405" width="1.625" style="3" customWidth="1"/>
    <col min="5406" max="5406" width="10.625" style="3" customWidth="1"/>
    <col min="5407" max="5407" width="8.625" style="3" customWidth="1"/>
    <col min="5408" max="5408" width="1.625" style="3" customWidth="1"/>
    <col min="5409" max="5409" width="10.625" style="3" customWidth="1"/>
    <col min="5410" max="5410" width="8.625" style="3" customWidth="1"/>
    <col min="5411" max="5411" width="1.625" style="3" customWidth="1"/>
    <col min="5412" max="5412" width="10.625" style="3" customWidth="1"/>
    <col min="5413" max="5413" width="8.625" style="3" customWidth="1"/>
    <col min="5414" max="5414" width="1.625" style="3" customWidth="1"/>
    <col min="5415" max="5415" width="10.625" style="3" customWidth="1"/>
    <col min="5416" max="5416" width="7.625" style="3" customWidth="1"/>
    <col min="5417" max="5417" width="1.625" style="3" customWidth="1"/>
    <col min="5418" max="5418" width="11.625" style="3" customWidth="1"/>
    <col min="5419" max="5419" width="7.625" style="3" customWidth="1"/>
    <col min="5420" max="5420" width="1.625" style="3" customWidth="1"/>
    <col min="5421" max="5421" width="11.625" style="3" customWidth="1"/>
    <col min="5422" max="5422" width="7.625" style="3" customWidth="1"/>
    <col min="5423" max="5423" width="1.625" style="3" customWidth="1"/>
    <col min="5424" max="5424" width="11.625" style="3" customWidth="1"/>
    <col min="5425" max="5425" width="7.625" style="3" customWidth="1"/>
    <col min="5426" max="5426" width="1.625" style="3" customWidth="1"/>
    <col min="5427" max="5427" width="11.625" style="3" customWidth="1"/>
    <col min="5428" max="5428" width="7.625" style="3" customWidth="1"/>
    <col min="5429" max="5429" width="1.625" style="3" customWidth="1"/>
    <col min="5430" max="5430" width="11.625" style="3" customWidth="1"/>
    <col min="5431" max="5431" width="7.625" style="3" customWidth="1"/>
    <col min="5432" max="5432" width="1.625" style="3" customWidth="1"/>
    <col min="5433" max="5433" width="11.625" style="3" customWidth="1"/>
    <col min="5434" max="5434" width="7.625" style="3" customWidth="1"/>
    <col min="5435" max="5435" width="1.625" style="3" customWidth="1"/>
    <col min="5436" max="5436" width="11.625" style="3" customWidth="1"/>
    <col min="5437" max="5437" width="7.625" style="3" customWidth="1"/>
    <col min="5438" max="5438" width="1.625" style="3" customWidth="1"/>
    <col min="5439" max="5439" width="11.625" style="3" customWidth="1"/>
    <col min="5440" max="5440" width="7.625" style="3" customWidth="1"/>
    <col min="5441" max="5441" width="1.625" style="3" customWidth="1"/>
    <col min="5442" max="5442" width="11.625" style="3" customWidth="1"/>
    <col min="5443" max="5443" width="7.625" style="3" customWidth="1"/>
    <col min="5444" max="5444" width="1.625" style="3" customWidth="1"/>
    <col min="5445" max="5445" width="11.625" style="3" customWidth="1"/>
    <col min="5446" max="5446" width="7.625" style="3" customWidth="1"/>
    <col min="5447" max="5447" width="1.625" style="3" customWidth="1"/>
    <col min="5448" max="5448" width="11.625" style="3" customWidth="1"/>
    <col min="5449" max="5449" width="7.625" style="3" customWidth="1"/>
    <col min="5450" max="5450" width="1.625" style="3" customWidth="1"/>
    <col min="5451" max="5451" width="11.625" style="3" customWidth="1"/>
    <col min="5452" max="5632" width="9" style="3"/>
    <col min="5633" max="5634" width="2.625" style="3" customWidth="1"/>
    <col min="5635" max="5635" width="9.25" style="3" customWidth="1"/>
    <col min="5636" max="5636" width="9.625" style="3" customWidth="1"/>
    <col min="5637" max="5637" width="1.625" style="3" customWidth="1"/>
    <col min="5638" max="5638" width="13.625" style="3" customWidth="1"/>
    <col min="5639" max="5639" width="8.625" style="3" customWidth="1"/>
    <col min="5640" max="5640" width="1.625" style="3" customWidth="1"/>
    <col min="5641" max="5641" width="13.125" style="3" customWidth="1"/>
    <col min="5642" max="5642" width="8.625" style="3" customWidth="1"/>
    <col min="5643" max="5643" width="1.625" style="3" customWidth="1"/>
    <col min="5644" max="5644" width="10.625" style="3" customWidth="1"/>
    <col min="5645" max="5645" width="8.625" style="3" customWidth="1"/>
    <col min="5646" max="5646" width="1.625" style="3" customWidth="1"/>
    <col min="5647" max="5647" width="10.625" style="3" customWidth="1"/>
    <col min="5648" max="5648" width="8.625" style="3" customWidth="1"/>
    <col min="5649" max="5649" width="1.625" style="3" customWidth="1"/>
    <col min="5650" max="5650" width="10.625" style="3" customWidth="1"/>
    <col min="5651" max="5651" width="8.625" style="3" customWidth="1"/>
    <col min="5652" max="5652" width="1.625" style="3" customWidth="1"/>
    <col min="5653" max="5653" width="10.625" style="3" customWidth="1"/>
    <col min="5654" max="5654" width="8.625" style="3" customWidth="1"/>
    <col min="5655" max="5655" width="1.625" style="3" customWidth="1"/>
    <col min="5656" max="5656" width="10.625" style="3" customWidth="1"/>
    <col min="5657" max="5657" width="8.625" style="3" customWidth="1"/>
    <col min="5658" max="5658" width="1.625" style="3" customWidth="1"/>
    <col min="5659" max="5659" width="10.625" style="3" customWidth="1"/>
    <col min="5660" max="5660" width="8.625" style="3" customWidth="1"/>
    <col min="5661" max="5661" width="1.625" style="3" customWidth="1"/>
    <col min="5662" max="5662" width="10.625" style="3" customWidth="1"/>
    <col min="5663" max="5663" width="8.625" style="3" customWidth="1"/>
    <col min="5664" max="5664" width="1.625" style="3" customWidth="1"/>
    <col min="5665" max="5665" width="10.625" style="3" customWidth="1"/>
    <col min="5666" max="5666" width="8.625" style="3" customWidth="1"/>
    <col min="5667" max="5667" width="1.625" style="3" customWidth="1"/>
    <col min="5668" max="5668" width="10.625" style="3" customWidth="1"/>
    <col min="5669" max="5669" width="8.625" style="3" customWidth="1"/>
    <col min="5670" max="5670" width="1.625" style="3" customWidth="1"/>
    <col min="5671" max="5671" width="10.625" style="3" customWidth="1"/>
    <col min="5672" max="5672" width="7.625" style="3" customWidth="1"/>
    <col min="5673" max="5673" width="1.625" style="3" customWidth="1"/>
    <col min="5674" max="5674" width="11.625" style="3" customWidth="1"/>
    <col min="5675" max="5675" width="7.625" style="3" customWidth="1"/>
    <col min="5676" max="5676" width="1.625" style="3" customWidth="1"/>
    <col min="5677" max="5677" width="11.625" style="3" customWidth="1"/>
    <col min="5678" max="5678" width="7.625" style="3" customWidth="1"/>
    <col min="5679" max="5679" width="1.625" style="3" customWidth="1"/>
    <col min="5680" max="5680" width="11.625" style="3" customWidth="1"/>
    <col min="5681" max="5681" width="7.625" style="3" customWidth="1"/>
    <col min="5682" max="5682" width="1.625" style="3" customWidth="1"/>
    <col min="5683" max="5683" width="11.625" style="3" customWidth="1"/>
    <col min="5684" max="5684" width="7.625" style="3" customWidth="1"/>
    <col min="5685" max="5685" width="1.625" style="3" customWidth="1"/>
    <col min="5686" max="5686" width="11.625" style="3" customWidth="1"/>
    <col min="5687" max="5687" width="7.625" style="3" customWidth="1"/>
    <col min="5688" max="5688" width="1.625" style="3" customWidth="1"/>
    <col min="5689" max="5689" width="11.625" style="3" customWidth="1"/>
    <col min="5690" max="5690" width="7.625" style="3" customWidth="1"/>
    <col min="5691" max="5691" width="1.625" style="3" customWidth="1"/>
    <col min="5692" max="5692" width="11.625" style="3" customWidth="1"/>
    <col min="5693" max="5693" width="7.625" style="3" customWidth="1"/>
    <col min="5694" max="5694" width="1.625" style="3" customWidth="1"/>
    <col min="5695" max="5695" width="11.625" style="3" customWidth="1"/>
    <col min="5696" max="5696" width="7.625" style="3" customWidth="1"/>
    <col min="5697" max="5697" width="1.625" style="3" customWidth="1"/>
    <col min="5698" max="5698" width="11.625" style="3" customWidth="1"/>
    <col min="5699" max="5699" width="7.625" style="3" customWidth="1"/>
    <col min="5700" max="5700" width="1.625" style="3" customWidth="1"/>
    <col min="5701" max="5701" width="11.625" style="3" customWidth="1"/>
    <col min="5702" max="5702" width="7.625" style="3" customWidth="1"/>
    <col min="5703" max="5703" width="1.625" style="3" customWidth="1"/>
    <col min="5704" max="5704" width="11.625" style="3" customWidth="1"/>
    <col min="5705" max="5705" width="7.625" style="3" customWidth="1"/>
    <col min="5706" max="5706" width="1.625" style="3" customWidth="1"/>
    <col min="5707" max="5707" width="11.625" style="3" customWidth="1"/>
    <col min="5708" max="5888" width="9" style="3"/>
    <col min="5889" max="5890" width="2.625" style="3" customWidth="1"/>
    <col min="5891" max="5891" width="9.25" style="3" customWidth="1"/>
    <col min="5892" max="5892" width="9.625" style="3" customWidth="1"/>
    <col min="5893" max="5893" width="1.625" style="3" customWidth="1"/>
    <col min="5894" max="5894" width="13.625" style="3" customWidth="1"/>
    <col min="5895" max="5895" width="8.625" style="3" customWidth="1"/>
    <col min="5896" max="5896" width="1.625" style="3" customWidth="1"/>
    <col min="5897" max="5897" width="13.125" style="3" customWidth="1"/>
    <col min="5898" max="5898" width="8.625" style="3" customWidth="1"/>
    <col min="5899" max="5899" width="1.625" style="3" customWidth="1"/>
    <col min="5900" max="5900" width="10.625" style="3" customWidth="1"/>
    <col min="5901" max="5901" width="8.625" style="3" customWidth="1"/>
    <col min="5902" max="5902" width="1.625" style="3" customWidth="1"/>
    <col min="5903" max="5903" width="10.625" style="3" customWidth="1"/>
    <col min="5904" max="5904" width="8.625" style="3" customWidth="1"/>
    <col min="5905" max="5905" width="1.625" style="3" customWidth="1"/>
    <col min="5906" max="5906" width="10.625" style="3" customWidth="1"/>
    <col min="5907" max="5907" width="8.625" style="3" customWidth="1"/>
    <col min="5908" max="5908" width="1.625" style="3" customWidth="1"/>
    <col min="5909" max="5909" width="10.625" style="3" customWidth="1"/>
    <col min="5910" max="5910" width="8.625" style="3" customWidth="1"/>
    <col min="5911" max="5911" width="1.625" style="3" customWidth="1"/>
    <col min="5912" max="5912" width="10.625" style="3" customWidth="1"/>
    <col min="5913" max="5913" width="8.625" style="3" customWidth="1"/>
    <col min="5914" max="5914" width="1.625" style="3" customWidth="1"/>
    <col min="5915" max="5915" width="10.625" style="3" customWidth="1"/>
    <col min="5916" max="5916" width="8.625" style="3" customWidth="1"/>
    <col min="5917" max="5917" width="1.625" style="3" customWidth="1"/>
    <col min="5918" max="5918" width="10.625" style="3" customWidth="1"/>
    <col min="5919" max="5919" width="8.625" style="3" customWidth="1"/>
    <col min="5920" max="5920" width="1.625" style="3" customWidth="1"/>
    <col min="5921" max="5921" width="10.625" style="3" customWidth="1"/>
    <col min="5922" max="5922" width="8.625" style="3" customWidth="1"/>
    <col min="5923" max="5923" width="1.625" style="3" customWidth="1"/>
    <col min="5924" max="5924" width="10.625" style="3" customWidth="1"/>
    <col min="5925" max="5925" width="8.625" style="3" customWidth="1"/>
    <col min="5926" max="5926" width="1.625" style="3" customWidth="1"/>
    <col min="5927" max="5927" width="10.625" style="3" customWidth="1"/>
    <col min="5928" max="5928" width="7.625" style="3" customWidth="1"/>
    <col min="5929" max="5929" width="1.625" style="3" customWidth="1"/>
    <col min="5930" max="5930" width="11.625" style="3" customWidth="1"/>
    <col min="5931" max="5931" width="7.625" style="3" customWidth="1"/>
    <col min="5932" max="5932" width="1.625" style="3" customWidth="1"/>
    <col min="5933" max="5933" width="11.625" style="3" customWidth="1"/>
    <col min="5934" max="5934" width="7.625" style="3" customWidth="1"/>
    <col min="5935" max="5935" width="1.625" style="3" customWidth="1"/>
    <col min="5936" max="5936" width="11.625" style="3" customWidth="1"/>
    <col min="5937" max="5937" width="7.625" style="3" customWidth="1"/>
    <col min="5938" max="5938" width="1.625" style="3" customWidth="1"/>
    <col min="5939" max="5939" width="11.625" style="3" customWidth="1"/>
    <col min="5940" max="5940" width="7.625" style="3" customWidth="1"/>
    <col min="5941" max="5941" width="1.625" style="3" customWidth="1"/>
    <col min="5942" max="5942" width="11.625" style="3" customWidth="1"/>
    <col min="5943" max="5943" width="7.625" style="3" customWidth="1"/>
    <col min="5944" max="5944" width="1.625" style="3" customWidth="1"/>
    <col min="5945" max="5945" width="11.625" style="3" customWidth="1"/>
    <col min="5946" max="5946" width="7.625" style="3" customWidth="1"/>
    <col min="5947" max="5947" width="1.625" style="3" customWidth="1"/>
    <col min="5948" max="5948" width="11.625" style="3" customWidth="1"/>
    <col min="5949" max="5949" width="7.625" style="3" customWidth="1"/>
    <col min="5950" max="5950" width="1.625" style="3" customWidth="1"/>
    <col min="5951" max="5951" width="11.625" style="3" customWidth="1"/>
    <col min="5952" max="5952" width="7.625" style="3" customWidth="1"/>
    <col min="5953" max="5953" width="1.625" style="3" customWidth="1"/>
    <col min="5954" max="5954" width="11.625" style="3" customWidth="1"/>
    <col min="5955" max="5955" width="7.625" style="3" customWidth="1"/>
    <col min="5956" max="5956" width="1.625" style="3" customWidth="1"/>
    <col min="5957" max="5957" width="11.625" style="3" customWidth="1"/>
    <col min="5958" max="5958" width="7.625" style="3" customWidth="1"/>
    <col min="5959" max="5959" width="1.625" style="3" customWidth="1"/>
    <col min="5960" max="5960" width="11.625" style="3" customWidth="1"/>
    <col min="5961" max="5961" width="7.625" style="3" customWidth="1"/>
    <col min="5962" max="5962" width="1.625" style="3" customWidth="1"/>
    <col min="5963" max="5963" width="11.625" style="3" customWidth="1"/>
    <col min="5964" max="6144" width="9" style="3"/>
    <col min="6145" max="6146" width="2.625" style="3" customWidth="1"/>
    <col min="6147" max="6147" width="9.25" style="3" customWidth="1"/>
    <col min="6148" max="6148" width="9.625" style="3" customWidth="1"/>
    <col min="6149" max="6149" width="1.625" style="3" customWidth="1"/>
    <col min="6150" max="6150" width="13.625" style="3" customWidth="1"/>
    <col min="6151" max="6151" width="8.625" style="3" customWidth="1"/>
    <col min="6152" max="6152" width="1.625" style="3" customWidth="1"/>
    <col min="6153" max="6153" width="13.125" style="3" customWidth="1"/>
    <col min="6154" max="6154" width="8.625" style="3" customWidth="1"/>
    <col min="6155" max="6155" width="1.625" style="3" customWidth="1"/>
    <col min="6156" max="6156" width="10.625" style="3" customWidth="1"/>
    <col min="6157" max="6157" width="8.625" style="3" customWidth="1"/>
    <col min="6158" max="6158" width="1.625" style="3" customWidth="1"/>
    <col min="6159" max="6159" width="10.625" style="3" customWidth="1"/>
    <col min="6160" max="6160" width="8.625" style="3" customWidth="1"/>
    <col min="6161" max="6161" width="1.625" style="3" customWidth="1"/>
    <col min="6162" max="6162" width="10.625" style="3" customWidth="1"/>
    <col min="6163" max="6163" width="8.625" style="3" customWidth="1"/>
    <col min="6164" max="6164" width="1.625" style="3" customWidth="1"/>
    <col min="6165" max="6165" width="10.625" style="3" customWidth="1"/>
    <col min="6166" max="6166" width="8.625" style="3" customWidth="1"/>
    <col min="6167" max="6167" width="1.625" style="3" customWidth="1"/>
    <col min="6168" max="6168" width="10.625" style="3" customWidth="1"/>
    <col min="6169" max="6169" width="8.625" style="3" customWidth="1"/>
    <col min="6170" max="6170" width="1.625" style="3" customWidth="1"/>
    <col min="6171" max="6171" width="10.625" style="3" customWidth="1"/>
    <col min="6172" max="6172" width="8.625" style="3" customWidth="1"/>
    <col min="6173" max="6173" width="1.625" style="3" customWidth="1"/>
    <col min="6174" max="6174" width="10.625" style="3" customWidth="1"/>
    <col min="6175" max="6175" width="8.625" style="3" customWidth="1"/>
    <col min="6176" max="6176" width="1.625" style="3" customWidth="1"/>
    <col min="6177" max="6177" width="10.625" style="3" customWidth="1"/>
    <col min="6178" max="6178" width="8.625" style="3" customWidth="1"/>
    <col min="6179" max="6179" width="1.625" style="3" customWidth="1"/>
    <col min="6180" max="6180" width="10.625" style="3" customWidth="1"/>
    <col min="6181" max="6181" width="8.625" style="3" customWidth="1"/>
    <col min="6182" max="6182" width="1.625" style="3" customWidth="1"/>
    <col min="6183" max="6183" width="10.625" style="3" customWidth="1"/>
    <col min="6184" max="6184" width="7.625" style="3" customWidth="1"/>
    <col min="6185" max="6185" width="1.625" style="3" customWidth="1"/>
    <col min="6186" max="6186" width="11.625" style="3" customWidth="1"/>
    <col min="6187" max="6187" width="7.625" style="3" customWidth="1"/>
    <col min="6188" max="6188" width="1.625" style="3" customWidth="1"/>
    <col min="6189" max="6189" width="11.625" style="3" customWidth="1"/>
    <col min="6190" max="6190" width="7.625" style="3" customWidth="1"/>
    <col min="6191" max="6191" width="1.625" style="3" customWidth="1"/>
    <col min="6192" max="6192" width="11.625" style="3" customWidth="1"/>
    <col min="6193" max="6193" width="7.625" style="3" customWidth="1"/>
    <col min="6194" max="6194" width="1.625" style="3" customWidth="1"/>
    <col min="6195" max="6195" width="11.625" style="3" customWidth="1"/>
    <col min="6196" max="6196" width="7.625" style="3" customWidth="1"/>
    <col min="6197" max="6197" width="1.625" style="3" customWidth="1"/>
    <col min="6198" max="6198" width="11.625" style="3" customWidth="1"/>
    <col min="6199" max="6199" width="7.625" style="3" customWidth="1"/>
    <col min="6200" max="6200" width="1.625" style="3" customWidth="1"/>
    <col min="6201" max="6201" width="11.625" style="3" customWidth="1"/>
    <col min="6202" max="6202" width="7.625" style="3" customWidth="1"/>
    <col min="6203" max="6203" width="1.625" style="3" customWidth="1"/>
    <col min="6204" max="6204" width="11.625" style="3" customWidth="1"/>
    <col min="6205" max="6205" width="7.625" style="3" customWidth="1"/>
    <col min="6206" max="6206" width="1.625" style="3" customWidth="1"/>
    <col min="6207" max="6207" width="11.625" style="3" customWidth="1"/>
    <col min="6208" max="6208" width="7.625" style="3" customWidth="1"/>
    <col min="6209" max="6209" width="1.625" style="3" customWidth="1"/>
    <col min="6210" max="6210" width="11.625" style="3" customWidth="1"/>
    <col min="6211" max="6211" width="7.625" style="3" customWidth="1"/>
    <col min="6212" max="6212" width="1.625" style="3" customWidth="1"/>
    <col min="6213" max="6213" width="11.625" style="3" customWidth="1"/>
    <col min="6214" max="6214" width="7.625" style="3" customWidth="1"/>
    <col min="6215" max="6215" width="1.625" style="3" customWidth="1"/>
    <col min="6216" max="6216" width="11.625" style="3" customWidth="1"/>
    <col min="6217" max="6217" width="7.625" style="3" customWidth="1"/>
    <col min="6218" max="6218" width="1.625" style="3" customWidth="1"/>
    <col min="6219" max="6219" width="11.625" style="3" customWidth="1"/>
    <col min="6220" max="6400" width="9" style="3"/>
    <col min="6401" max="6402" width="2.625" style="3" customWidth="1"/>
    <col min="6403" max="6403" width="9.25" style="3" customWidth="1"/>
    <col min="6404" max="6404" width="9.625" style="3" customWidth="1"/>
    <col min="6405" max="6405" width="1.625" style="3" customWidth="1"/>
    <col min="6406" max="6406" width="13.625" style="3" customWidth="1"/>
    <col min="6407" max="6407" width="8.625" style="3" customWidth="1"/>
    <col min="6408" max="6408" width="1.625" style="3" customWidth="1"/>
    <col min="6409" max="6409" width="13.125" style="3" customWidth="1"/>
    <col min="6410" max="6410" width="8.625" style="3" customWidth="1"/>
    <col min="6411" max="6411" width="1.625" style="3" customWidth="1"/>
    <col min="6412" max="6412" width="10.625" style="3" customWidth="1"/>
    <col min="6413" max="6413" width="8.625" style="3" customWidth="1"/>
    <col min="6414" max="6414" width="1.625" style="3" customWidth="1"/>
    <col min="6415" max="6415" width="10.625" style="3" customWidth="1"/>
    <col min="6416" max="6416" width="8.625" style="3" customWidth="1"/>
    <col min="6417" max="6417" width="1.625" style="3" customWidth="1"/>
    <col min="6418" max="6418" width="10.625" style="3" customWidth="1"/>
    <col min="6419" max="6419" width="8.625" style="3" customWidth="1"/>
    <col min="6420" max="6420" width="1.625" style="3" customWidth="1"/>
    <col min="6421" max="6421" width="10.625" style="3" customWidth="1"/>
    <col min="6422" max="6422" width="8.625" style="3" customWidth="1"/>
    <col min="6423" max="6423" width="1.625" style="3" customWidth="1"/>
    <col min="6424" max="6424" width="10.625" style="3" customWidth="1"/>
    <col min="6425" max="6425" width="8.625" style="3" customWidth="1"/>
    <col min="6426" max="6426" width="1.625" style="3" customWidth="1"/>
    <col min="6427" max="6427" width="10.625" style="3" customWidth="1"/>
    <col min="6428" max="6428" width="8.625" style="3" customWidth="1"/>
    <col min="6429" max="6429" width="1.625" style="3" customWidth="1"/>
    <col min="6430" max="6430" width="10.625" style="3" customWidth="1"/>
    <col min="6431" max="6431" width="8.625" style="3" customWidth="1"/>
    <col min="6432" max="6432" width="1.625" style="3" customWidth="1"/>
    <col min="6433" max="6433" width="10.625" style="3" customWidth="1"/>
    <col min="6434" max="6434" width="8.625" style="3" customWidth="1"/>
    <col min="6435" max="6435" width="1.625" style="3" customWidth="1"/>
    <col min="6436" max="6436" width="10.625" style="3" customWidth="1"/>
    <col min="6437" max="6437" width="8.625" style="3" customWidth="1"/>
    <col min="6438" max="6438" width="1.625" style="3" customWidth="1"/>
    <col min="6439" max="6439" width="10.625" style="3" customWidth="1"/>
    <col min="6440" max="6440" width="7.625" style="3" customWidth="1"/>
    <col min="6441" max="6441" width="1.625" style="3" customWidth="1"/>
    <col min="6442" max="6442" width="11.625" style="3" customWidth="1"/>
    <col min="6443" max="6443" width="7.625" style="3" customWidth="1"/>
    <col min="6444" max="6444" width="1.625" style="3" customWidth="1"/>
    <col min="6445" max="6445" width="11.625" style="3" customWidth="1"/>
    <col min="6446" max="6446" width="7.625" style="3" customWidth="1"/>
    <col min="6447" max="6447" width="1.625" style="3" customWidth="1"/>
    <col min="6448" max="6448" width="11.625" style="3" customWidth="1"/>
    <col min="6449" max="6449" width="7.625" style="3" customWidth="1"/>
    <col min="6450" max="6450" width="1.625" style="3" customWidth="1"/>
    <col min="6451" max="6451" width="11.625" style="3" customWidth="1"/>
    <col min="6452" max="6452" width="7.625" style="3" customWidth="1"/>
    <col min="6453" max="6453" width="1.625" style="3" customWidth="1"/>
    <col min="6454" max="6454" width="11.625" style="3" customWidth="1"/>
    <col min="6455" max="6455" width="7.625" style="3" customWidth="1"/>
    <col min="6456" max="6456" width="1.625" style="3" customWidth="1"/>
    <col min="6457" max="6457" width="11.625" style="3" customWidth="1"/>
    <col min="6458" max="6458" width="7.625" style="3" customWidth="1"/>
    <col min="6459" max="6459" width="1.625" style="3" customWidth="1"/>
    <col min="6460" max="6460" width="11.625" style="3" customWidth="1"/>
    <col min="6461" max="6461" width="7.625" style="3" customWidth="1"/>
    <col min="6462" max="6462" width="1.625" style="3" customWidth="1"/>
    <col min="6463" max="6463" width="11.625" style="3" customWidth="1"/>
    <col min="6464" max="6464" width="7.625" style="3" customWidth="1"/>
    <col min="6465" max="6465" width="1.625" style="3" customWidth="1"/>
    <col min="6466" max="6466" width="11.625" style="3" customWidth="1"/>
    <col min="6467" max="6467" width="7.625" style="3" customWidth="1"/>
    <col min="6468" max="6468" width="1.625" style="3" customWidth="1"/>
    <col min="6469" max="6469" width="11.625" style="3" customWidth="1"/>
    <col min="6470" max="6470" width="7.625" style="3" customWidth="1"/>
    <col min="6471" max="6471" width="1.625" style="3" customWidth="1"/>
    <col min="6472" max="6472" width="11.625" style="3" customWidth="1"/>
    <col min="6473" max="6473" width="7.625" style="3" customWidth="1"/>
    <col min="6474" max="6474" width="1.625" style="3" customWidth="1"/>
    <col min="6475" max="6475" width="11.625" style="3" customWidth="1"/>
    <col min="6476" max="6656" width="9" style="3"/>
    <col min="6657" max="6658" width="2.625" style="3" customWidth="1"/>
    <col min="6659" max="6659" width="9.25" style="3" customWidth="1"/>
    <col min="6660" max="6660" width="9.625" style="3" customWidth="1"/>
    <col min="6661" max="6661" width="1.625" style="3" customWidth="1"/>
    <col min="6662" max="6662" width="13.625" style="3" customWidth="1"/>
    <col min="6663" max="6663" width="8.625" style="3" customWidth="1"/>
    <col min="6664" max="6664" width="1.625" style="3" customWidth="1"/>
    <col min="6665" max="6665" width="13.125" style="3" customWidth="1"/>
    <col min="6666" max="6666" width="8.625" style="3" customWidth="1"/>
    <col min="6667" max="6667" width="1.625" style="3" customWidth="1"/>
    <col min="6668" max="6668" width="10.625" style="3" customWidth="1"/>
    <col min="6669" max="6669" width="8.625" style="3" customWidth="1"/>
    <col min="6670" max="6670" width="1.625" style="3" customWidth="1"/>
    <col min="6671" max="6671" width="10.625" style="3" customWidth="1"/>
    <col min="6672" max="6672" width="8.625" style="3" customWidth="1"/>
    <col min="6673" max="6673" width="1.625" style="3" customWidth="1"/>
    <col min="6674" max="6674" width="10.625" style="3" customWidth="1"/>
    <col min="6675" max="6675" width="8.625" style="3" customWidth="1"/>
    <col min="6676" max="6676" width="1.625" style="3" customWidth="1"/>
    <col min="6677" max="6677" width="10.625" style="3" customWidth="1"/>
    <col min="6678" max="6678" width="8.625" style="3" customWidth="1"/>
    <col min="6679" max="6679" width="1.625" style="3" customWidth="1"/>
    <col min="6680" max="6680" width="10.625" style="3" customWidth="1"/>
    <col min="6681" max="6681" width="8.625" style="3" customWidth="1"/>
    <col min="6682" max="6682" width="1.625" style="3" customWidth="1"/>
    <col min="6683" max="6683" width="10.625" style="3" customWidth="1"/>
    <col min="6684" max="6684" width="8.625" style="3" customWidth="1"/>
    <col min="6685" max="6685" width="1.625" style="3" customWidth="1"/>
    <col min="6686" max="6686" width="10.625" style="3" customWidth="1"/>
    <col min="6687" max="6687" width="8.625" style="3" customWidth="1"/>
    <col min="6688" max="6688" width="1.625" style="3" customWidth="1"/>
    <col min="6689" max="6689" width="10.625" style="3" customWidth="1"/>
    <col min="6690" max="6690" width="8.625" style="3" customWidth="1"/>
    <col min="6691" max="6691" width="1.625" style="3" customWidth="1"/>
    <col min="6692" max="6692" width="10.625" style="3" customWidth="1"/>
    <col min="6693" max="6693" width="8.625" style="3" customWidth="1"/>
    <col min="6694" max="6694" width="1.625" style="3" customWidth="1"/>
    <col min="6695" max="6695" width="10.625" style="3" customWidth="1"/>
    <col min="6696" max="6696" width="7.625" style="3" customWidth="1"/>
    <col min="6697" max="6697" width="1.625" style="3" customWidth="1"/>
    <col min="6698" max="6698" width="11.625" style="3" customWidth="1"/>
    <col min="6699" max="6699" width="7.625" style="3" customWidth="1"/>
    <col min="6700" max="6700" width="1.625" style="3" customWidth="1"/>
    <col min="6701" max="6701" width="11.625" style="3" customWidth="1"/>
    <col min="6702" max="6702" width="7.625" style="3" customWidth="1"/>
    <col min="6703" max="6703" width="1.625" style="3" customWidth="1"/>
    <col min="6704" max="6704" width="11.625" style="3" customWidth="1"/>
    <col min="6705" max="6705" width="7.625" style="3" customWidth="1"/>
    <col min="6706" max="6706" width="1.625" style="3" customWidth="1"/>
    <col min="6707" max="6707" width="11.625" style="3" customWidth="1"/>
    <col min="6708" max="6708" width="7.625" style="3" customWidth="1"/>
    <col min="6709" max="6709" width="1.625" style="3" customWidth="1"/>
    <col min="6710" max="6710" width="11.625" style="3" customWidth="1"/>
    <col min="6711" max="6711" width="7.625" style="3" customWidth="1"/>
    <col min="6712" max="6712" width="1.625" style="3" customWidth="1"/>
    <col min="6713" max="6713" width="11.625" style="3" customWidth="1"/>
    <col min="6714" max="6714" width="7.625" style="3" customWidth="1"/>
    <col min="6715" max="6715" width="1.625" style="3" customWidth="1"/>
    <col min="6716" max="6716" width="11.625" style="3" customWidth="1"/>
    <col min="6717" max="6717" width="7.625" style="3" customWidth="1"/>
    <col min="6718" max="6718" width="1.625" style="3" customWidth="1"/>
    <col min="6719" max="6719" width="11.625" style="3" customWidth="1"/>
    <col min="6720" max="6720" width="7.625" style="3" customWidth="1"/>
    <col min="6721" max="6721" width="1.625" style="3" customWidth="1"/>
    <col min="6722" max="6722" width="11.625" style="3" customWidth="1"/>
    <col min="6723" max="6723" width="7.625" style="3" customWidth="1"/>
    <col min="6724" max="6724" width="1.625" style="3" customWidth="1"/>
    <col min="6725" max="6725" width="11.625" style="3" customWidth="1"/>
    <col min="6726" max="6726" width="7.625" style="3" customWidth="1"/>
    <col min="6727" max="6727" width="1.625" style="3" customWidth="1"/>
    <col min="6728" max="6728" width="11.625" style="3" customWidth="1"/>
    <col min="6729" max="6729" width="7.625" style="3" customWidth="1"/>
    <col min="6730" max="6730" width="1.625" style="3" customWidth="1"/>
    <col min="6731" max="6731" width="11.625" style="3" customWidth="1"/>
    <col min="6732" max="6912" width="9" style="3"/>
    <col min="6913" max="6914" width="2.625" style="3" customWidth="1"/>
    <col min="6915" max="6915" width="9.25" style="3" customWidth="1"/>
    <col min="6916" max="6916" width="9.625" style="3" customWidth="1"/>
    <col min="6917" max="6917" width="1.625" style="3" customWidth="1"/>
    <col min="6918" max="6918" width="13.625" style="3" customWidth="1"/>
    <col min="6919" max="6919" width="8.625" style="3" customWidth="1"/>
    <col min="6920" max="6920" width="1.625" style="3" customWidth="1"/>
    <col min="6921" max="6921" width="13.125" style="3" customWidth="1"/>
    <col min="6922" max="6922" width="8.625" style="3" customWidth="1"/>
    <col min="6923" max="6923" width="1.625" style="3" customWidth="1"/>
    <col min="6924" max="6924" width="10.625" style="3" customWidth="1"/>
    <col min="6925" max="6925" width="8.625" style="3" customWidth="1"/>
    <col min="6926" max="6926" width="1.625" style="3" customWidth="1"/>
    <col min="6927" max="6927" width="10.625" style="3" customWidth="1"/>
    <col min="6928" max="6928" width="8.625" style="3" customWidth="1"/>
    <col min="6929" max="6929" width="1.625" style="3" customWidth="1"/>
    <col min="6930" max="6930" width="10.625" style="3" customWidth="1"/>
    <col min="6931" max="6931" width="8.625" style="3" customWidth="1"/>
    <col min="6932" max="6932" width="1.625" style="3" customWidth="1"/>
    <col min="6933" max="6933" width="10.625" style="3" customWidth="1"/>
    <col min="6934" max="6934" width="8.625" style="3" customWidth="1"/>
    <col min="6935" max="6935" width="1.625" style="3" customWidth="1"/>
    <col min="6936" max="6936" width="10.625" style="3" customWidth="1"/>
    <col min="6937" max="6937" width="8.625" style="3" customWidth="1"/>
    <col min="6938" max="6938" width="1.625" style="3" customWidth="1"/>
    <col min="6939" max="6939" width="10.625" style="3" customWidth="1"/>
    <col min="6940" max="6940" width="8.625" style="3" customWidth="1"/>
    <col min="6941" max="6941" width="1.625" style="3" customWidth="1"/>
    <col min="6942" max="6942" width="10.625" style="3" customWidth="1"/>
    <col min="6943" max="6943" width="8.625" style="3" customWidth="1"/>
    <col min="6944" max="6944" width="1.625" style="3" customWidth="1"/>
    <col min="6945" max="6945" width="10.625" style="3" customWidth="1"/>
    <col min="6946" max="6946" width="8.625" style="3" customWidth="1"/>
    <col min="6947" max="6947" width="1.625" style="3" customWidth="1"/>
    <col min="6948" max="6948" width="10.625" style="3" customWidth="1"/>
    <col min="6949" max="6949" width="8.625" style="3" customWidth="1"/>
    <col min="6950" max="6950" width="1.625" style="3" customWidth="1"/>
    <col min="6951" max="6951" width="10.625" style="3" customWidth="1"/>
    <col min="6952" max="6952" width="7.625" style="3" customWidth="1"/>
    <col min="6953" max="6953" width="1.625" style="3" customWidth="1"/>
    <col min="6954" max="6954" width="11.625" style="3" customWidth="1"/>
    <col min="6955" max="6955" width="7.625" style="3" customWidth="1"/>
    <col min="6956" max="6956" width="1.625" style="3" customWidth="1"/>
    <col min="6957" max="6957" width="11.625" style="3" customWidth="1"/>
    <col min="6958" max="6958" width="7.625" style="3" customWidth="1"/>
    <col min="6959" max="6959" width="1.625" style="3" customWidth="1"/>
    <col min="6960" max="6960" width="11.625" style="3" customWidth="1"/>
    <col min="6961" max="6961" width="7.625" style="3" customWidth="1"/>
    <col min="6962" max="6962" width="1.625" style="3" customWidth="1"/>
    <col min="6963" max="6963" width="11.625" style="3" customWidth="1"/>
    <col min="6964" max="6964" width="7.625" style="3" customWidth="1"/>
    <col min="6965" max="6965" width="1.625" style="3" customWidth="1"/>
    <col min="6966" max="6966" width="11.625" style="3" customWidth="1"/>
    <col min="6967" max="6967" width="7.625" style="3" customWidth="1"/>
    <col min="6968" max="6968" width="1.625" style="3" customWidth="1"/>
    <col min="6969" max="6969" width="11.625" style="3" customWidth="1"/>
    <col min="6970" max="6970" width="7.625" style="3" customWidth="1"/>
    <col min="6971" max="6971" width="1.625" style="3" customWidth="1"/>
    <col min="6972" max="6972" width="11.625" style="3" customWidth="1"/>
    <col min="6973" max="6973" width="7.625" style="3" customWidth="1"/>
    <col min="6974" max="6974" width="1.625" style="3" customWidth="1"/>
    <col min="6975" max="6975" width="11.625" style="3" customWidth="1"/>
    <col min="6976" max="6976" width="7.625" style="3" customWidth="1"/>
    <col min="6977" max="6977" width="1.625" style="3" customWidth="1"/>
    <col min="6978" max="6978" width="11.625" style="3" customWidth="1"/>
    <col min="6979" max="6979" width="7.625" style="3" customWidth="1"/>
    <col min="6980" max="6980" width="1.625" style="3" customWidth="1"/>
    <col min="6981" max="6981" width="11.625" style="3" customWidth="1"/>
    <col min="6982" max="6982" width="7.625" style="3" customWidth="1"/>
    <col min="6983" max="6983" width="1.625" style="3" customWidth="1"/>
    <col min="6984" max="6984" width="11.625" style="3" customWidth="1"/>
    <col min="6985" max="6985" width="7.625" style="3" customWidth="1"/>
    <col min="6986" max="6986" width="1.625" style="3" customWidth="1"/>
    <col min="6987" max="6987" width="11.625" style="3" customWidth="1"/>
    <col min="6988" max="7168" width="9" style="3"/>
    <col min="7169" max="7170" width="2.625" style="3" customWidth="1"/>
    <col min="7171" max="7171" width="9.25" style="3" customWidth="1"/>
    <col min="7172" max="7172" width="9.625" style="3" customWidth="1"/>
    <col min="7173" max="7173" width="1.625" style="3" customWidth="1"/>
    <col min="7174" max="7174" width="13.625" style="3" customWidth="1"/>
    <col min="7175" max="7175" width="8.625" style="3" customWidth="1"/>
    <col min="7176" max="7176" width="1.625" style="3" customWidth="1"/>
    <col min="7177" max="7177" width="13.125" style="3" customWidth="1"/>
    <col min="7178" max="7178" width="8.625" style="3" customWidth="1"/>
    <col min="7179" max="7179" width="1.625" style="3" customWidth="1"/>
    <col min="7180" max="7180" width="10.625" style="3" customWidth="1"/>
    <col min="7181" max="7181" width="8.625" style="3" customWidth="1"/>
    <col min="7182" max="7182" width="1.625" style="3" customWidth="1"/>
    <col min="7183" max="7183" width="10.625" style="3" customWidth="1"/>
    <col min="7184" max="7184" width="8.625" style="3" customWidth="1"/>
    <col min="7185" max="7185" width="1.625" style="3" customWidth="1"/>
    <col min="7186" max="7186" width="10.625" style="3" customWidth="1"/>
    <col min="7187" max="7187" width="8.625" style="3" customWidth="1"/>
    <col min="7188" max="7188" width="1.625" style="3" customWidth="1"/>
    <col min="7189" max="7189" width="10.625" style="3" customWidth="1"/>
    <col min="7190" max="7190" width="8.625" style="3" customWidth="1"/>
    <col min="7191" max="7191" width="1.625" style="3" customWidth="1"/>
    <col min="7192" max="7192" width="10.625" style="3" customWidth="1"/>
    <col min="7193" max="7193" width="8.625" style="3" customWidth="1"/>
    <col min="7194" max="7194" width="1.625" style="3" customWidth="1"/>
    <col min="7195" max="7195" width="10.625" style="3" customWidth="1"/>
    <col min="7196" max="7196" width="8.625" style="3" customWidth="1"/>
    <col min="7197" max="7197" width="1.625" style="3" customWidth="1"/>
    <col min="7198" max="7198" width="10.625" style="3" customWidth="1"/>
    <col min="7199" max="7199" width="8.625" style="3" customWidth="1"/>
    <col min="7200" max="7200" width="1.625" style="3" customWidth="1"/>
    <col min="7201" max="7201" width="10.625" style="3" customWidth="1"/>
    <col min="7202" max="7202" width="8.625" style="3" customWidth="1"/>
    <col min="7203" max="7203" width="1.625" style="3" customWidth="1"/>
    <col min="7204" max="7204" width="10.625" style="3" customWidth="1"/>
    <col min="7205" max="7205" width="8.625" style="3" customWidth="1"/>
    <col min="7206" max="7206" width="1.625" style="3" customWidth="1"/>
    <col min="7207" max="7207" width="10.625" style="3" customWidth="1"/>
    <col min="7208" max="7208" width="7.625" style="3" customWidth="1"/>
    <col min="7209" max="7209" width="1.625" style="3" customWidth="1"/>
    <col min="7210" max="7210" width="11.625" style="3" customWidth="1"/>
    <col min="7211" max="7211" width="7.625" style="3" customWidth="1"/>
    <col min="7212" max="7212" width="1.625" style="3" customWidth="1"/>
    <col min="7213" max="7213" width="11.625" style="3" customWidth="1"/>
    <col min="7214" max="7214" width="7.625" style="3" customWidth="1"/>
    <col min="7215" max="7215" width="1.625" style="3" customWidth="1"/>
    <col min="7216" max="7216" width="11.625" style="3" customWidth="1"/>
    <col min="7217" max="7217" width="7.625" style="3" customWidth="1"/>
    <col min="7218" max="7218" width="1.625" style="3" customWidth="1"/>
    <col min="7219" max="7219" width="11.625" style="3" customWidth="1"/>
    <col min="7220" max="7220" width="7.625" style="3" customWidth="1"/>
    <col min="7221" max="7221" width="1.625" style="3" customWidth="1"/>
    <col min="7222" max="7222" width="11.625" style="3" customWidth="1"/>
    <col min="7223" max="7223" width="7.625" style="3" customWidth="1"/>
    <col min="7224" max="7224" width="1.625" style="3" customWidth="1"/>
    <col min="7225" max="7225" width="11.625" style="3" customWidth="1"/>
    <col min="7226" max="7226" width="7.625" style="3" customWidth="1"/>
    <col min="7227" max="7227" width="1.625" style="3" customWidth="1"/>
    <col min="7228" max="7228" width="11.625" style="3" customWidth="1"/>
    <col min="7229" max="7229" width="7.625" style="3" customWidth="1"/>
    <col min="7230" max="7230" width="1.625" style="3" customWidth="1"/>
    <col min="7231" max="7231" width="11.625" style="3" customWidth="1"/>
    <col min="7232" max="7232" width="7.625" style="3" customWidth="1"/>
    <col min="7233" max="7233" width="1.625" style="3" customWidth="1"/>
    <col min="7234" max="7234" width="11.625" style="3" customWidth="1"/>
    <col min="7235" max="7235" width="7.625" style="3" customWidth="1"/>
    <col min="7236" max="7236" width="1.625" style="3" customWidth="1"/>
    <col min="7237" max="7237" width="11.625" style="3" customWidth="1"/>
    <col min="7238" max="7238" width="7.625" style="3" customWidth="1"/>
    <col min="7239" max="7239" width="1.625" style="3" customWidth="1"/>
    <col min="7240" max="7240" width="11.625" style="3" customWidth="1"/>
    <col min="7241" max="7241" width="7.625" style="3" customWidth="1"/>
    <col min="7242" max="7242" width="1.625" style="3" customWidth="1"/>
    <col min="7243" max="7243" width="11.625" style="3" customWidth="1"/>
    <col min="7244" max="7424" width="9" style="3"/>
    <col min="7425" max="7426" width="2.625" style="3" customWidth="1"/>
    <col min="7427" max="7427" width="9.25" style="3" customWidth="1"/>
    <col min="7428" max="7428" width="9.625" style="3" customWidth="1"/>
    <col min="7429" max="7429" width="1.625" style="3" customWidth="1"/>
    <col min="7430" max="7430" width="13.625" style="3" customWidth="1"/>
    <col min="7431" max="7431" width="8.625" style="3" customWidth="1"/>
    <col min="7432" max="7432" width="1.625" style="3" customWidth="1"/>
    <col min="7433" max="7433" width="13.125" style="3" customWidth="1"/>
    <col min="7434" max="7434" width="8.625" style="3" customWidth="1"/>
    <col min="7435" max="7435" width="1.625" style="3" customWidth="1"/>
    <col min="7436" max="7436" width="10.625" style="3" customWidth="1"/>
    <col min="7437" max="7437" width="8.625" style="3" customWidth="1"/>
    <col min="7438" max="7438" width="1.625" style="3" customWidth="1"/>
    <col min="7439" max="7439" width="10.625" style="3" customWidth="1"/>
    <col min="7440" max="7440" width="8.625" style="3" customWidth="1"/>
    <col min="7441" max="7441" width="1.625" style="3" customWidth="1"/>
    <col min="7442" max="7442" width="10.625" style="3" customWidth="1"/>
    <col min="7443" max="7443" width="8.625" style="3" customWidth="1"/>
    <col min="7444" max="7444" width="1.625" style="3" customWidth="1"/>
    <col min="7445" max="7445" width="10.625" style="3" customWidth="1"/>
    <col min="7446" max="7446" width="8.625" style="3" customWidth="1"/>
    <col min="7447" max="7447" width="1.625" style="3" customWidth="1"/>
    <col min="7448" max="7448" width="10.625" style="3" customWidth="1"/>
    <col min="7449" max="7449" width="8.625" style="3" customWidth="1"/>
    <col min="7450" max="7450" width="1.625" style="3" customWidth="1"/>
    <col min="7451" max="7451" width="10.625" style="3" customWidth="1"/>
    <col min="7452" max="7452" width="8.625" style="3" customWidth="1"/>
    <col min="7453" max="7453" width="1.625" style="3" customWidth="1"/>
    <col min="7454" max="7454" width="10.625" style="3" customWidth="1"/>
    <col min="7455" max="7455" width="8.625" style="3" customWidth="1"/>
    <col min="7456" max="7456" width="1.625" style="3" customWidth="1"/>
    <col min="7457" max="7457" width="10.625" style="3" customWidth="1"/>
    <col min="7458" max="7458" width="8.625" style="3" customWidth="1"/>
    <col min="7459" max="7459" width="1.625" style="3" customWidth="1"/>
    <col min="7460" max="7460" width="10.625" style="3" customWidth="1"/>
    <col min="7461" max="7461" width="8.625" style="3" customWidth="1"/>
    <col min="7462" max="7462" width="1.625" style="3" customWidth="1"/>
    <col min="7463" max="7463" width="10.625" style="3" customWidth="1"/>
    <col min="7464" max="7464" width="7.625" style="3" customWidth="1"/>
    <col min="7465" max="7465" width="1.625" style="3" customWidth="1"/>
    <col min="7466" max="7466" width="11.625" style="3" customWidth="1"/>
    <col min="7467" max="7467" width="7.625" style="3" customWidth="1"/>
    <col min="7468" max="7468" width="1.625" style="3" customWidth="1"/>
    <col min="7469" max="7469" width="11.625" style="3" customWidth="1"/>
    <col min="7470" max="7470" width="7.625" style="3" customWidth="1"/>
    <col min="7471" max="7471" width="1.625" style="3" customWidth="1"/>
    <col min="7472" max="7472" width="11.625" style="3" customWidth="1"/>
    <col min="7473" max="7473" width="7.625" style="3" customWidth="1"/>
    <col min="7474" max="7474" width="1.625" style="3" customWidth="1"/>
    <col min="7475" max="7475" width="11.625" style="3" customWidth="1"/>
    <col min="7476" max="7476" width="7.625" style="3" customWidth="1"/>
    <col min="7477" max="7477" width="1.625" style="3" customWidth="1"/>
    <col min="7478" max="7478" width="11.625" style="3" customWidth="1"/>
    <col min="7479" max="7479" width="7.625" style="3" customWidth="1"/>
    <col min="7480" max="7480" width="1.625" style="3" customWidth="1"/>
    <col min="7481" max="7481" width="11.625" style="3" customWidth="1"/>
    <col min="7482" max="7482" width="7.625" style="3" customWidth="1"/>
    <col min="7483" max="7483" width="1.625" style="3" customWidth="1"/>
    <col min="7484" max="7484" width="11.625" style="3" customWidth="1"/>
    <col min="7485" max="7485" width="7.625" style="3" customWidth="1"/>
    <col min="7486" max="7486" width="1.625" style="3" customWidth="1"/>
    <col min="7487" max="7487" width="11.625" style="3" customWidth="1"/>
    <col min="7488" max="7488" width="7.625" style="3" customWidth="1"/>
    <col min="7489" max="7489" width="1.625" style="3" customWidth="1"/>
    <col min="7490" max="7490" width="11.625" style="3" customWidth="1"/>
    <col min="7491" max="7491" width="7.625" style="3" customWidth="1"/>
    <col min="7492" max="7492" width="1.625" style="3" customWidth="1"/>
    <col min="7493" max="7493" width="11.625" style="3" customWidth="1"/>
    <col min="7494" max="7494" width="7.625" style="3" customWidth="1"/>
    <col min="7495" max="7495" width="1.625" style="3" customWidth="1"/>
    <col min="7496" max="7496" width="11.625" style="3" customWidth="1"/>
    <col min="7497" max="7497" width="7.625" style="3" customWidth="1"/>
    <col min="7498" max="7498" width="1.625" style="3" customWidth="1"/>
    <col min="7499" max="7499" width="11.625" style="3" customWidth="1"/>
    <col min="7500" max="7680" width="9" style="3"/>
    <col min="7681" max="7682" width="2.625" style="3" customWidth="1"/>
    <col min="7683" max="7683" width="9.25" style="3" customWidth="1"/>
    <col min="7684" max="7684" width="9.625" style="3" customWidth="1"/>
    <col min="7685" max="7685" width="1.625" style="3" customWidth="1"/>
    <col min="7686" max="7686" width="13.625" style="3" customWidth="1"/>
    <col min="7687" max="7687" width="8.625" style="3" customWidth="1"/>
    <col min="7688" max="7688" width="1.625" style="3" customWidth="1"/>
    <col min="7689" max="7689" width="13.125" style="3" customWidth="1"/>
    <col min="7690" max="7690" width="8.625" style="3" customWidth="1"/>
    <col min="7691" max="7691" width="1.625" style="3" customWidth="1"/>
    <col min="7692" max="7692" width="10.625" style="3" customWidth="1"/>
    <col min="7693" max="7693" width="8.625" style="3" customWidth="1"/>
    <col min="7694" max="7694" width="1.625" style="3" customWidth="1"/>
    <col min="7695" max="7695" width="10.625" style="3" customWidth="1"/>
    <col min="7696" max="7696" width="8.625" style="3" customWidth="1"/>
    <col min="7697" max="7697" width="1.625" style="3" customWidth="1"/>
    <col min="7698" max="7698" width="10.625" style="3" customWidth="1"/>
    <col min="7699" max="7699" width="8.625" style="3" customWidth="1"/>
    <col min="7700" max="7700" width="1.625" style="3" customWidth="1"/>
    <col min="7701" max="7701" width="10.625" style="3" customWidth="1"/>
    <col min="7702" max="7702" width="8.625" style="3" customWidth="1"/>
    <col min="7703" max="7703" width="1.625" style="3" customWidth="1"/>
    <col min="7704" max="7704" width="10.625" style="3" customWidth="1"/>
    <col min="7705" max="7705" width="8.625" style="3" customWidth="1"/>
    <col min="7706" max="7706" width="1.625" style="3" customWidth="1"/>
    <col min="7707" max="7707" width="10.625" style="3" customWidth="1"/>
    <col min="7708" max="7708" width="8.625" style="3" customWidth="1"/>
    <col min="7709" max="7709" width="1.625" style="3" customWidth="1"/>
    <col min="7710" max="7710" width="10.625" style="3" customWidth="1"/>
    <col min="7711" max="7711" width="8.625" style="3" customWidth="1"/>
    <col min="7712" max="7712" width="1.625" style="3" customWidth="1"/>
    <col min="7713" max="7713" width="10.625" style="3" customWidth="1"/>
    <col min="7714" max="7714" width="8.625" style="3" customWidth="1"/>
    <col min="7715" max="7715" width="1.625" style="3" customWidth="1"/>
    <col min="7716" max="7716" width="10.625" style="3" customWidth="1"/>
    <col min="7717" max="7717" width="8.625" style="3" customWidth="1"/>
    <col min="7718" max="7718" width="1.625" style="3" customWidth="1"/>
    <col min="7719" max="7719" width="10.625" style="3" customWidth="1"/>
    <col min="7720" max="7720" width="7.625" style="3" customWidth="1"/>
    <col min="7721" max="7721" width="1.625" style="3" customWidth="1"/>
    <col min="7722" max="7722" width="11.625" style="3" customWidth="1"/>
    <col min="7723" max="7723" width="7.625" style="3" customWidth="1"/>
    <col min="7724" max="7724" width="1.625" style="3" customWidth="1"/>
    <col min="7725" max="7725" width="11.625" style="3" customWidth="1"/>
    <col min="7726" max="7726" width="7.625" style="3" customWidth="1"/>
    <col min="7727" max="7727" width="1.625" style="3" customWidth="1"/>
    <col min="7728" max="7728" width="11.625" style="3" customWidth="1"/>
    <col min="7729" max="7729" width="7.625" style="3" customWidth="1"/>
    <col min="7730" max="7730" width="1.625" style="3" customWidth="1"/>
    <col min="7731" max="7731" width="11.625" style="3" customWidth="1"/>
    <col min="7732" max="7732" width="7.625" style="3" customWidth="1"/>
    <col min="7733" max="7733" width="1.625" style="3" customWidth="1"/>
    <col min="7734" max="7734" width="11.625" style="3" customWidth="1"/>
    <col min="7735" max="7735" width="7.625" style="3" customWidth="1"/>
    <col min="7736" max="7736" width="1.625" style="3" customWidth="1"/>
    <col min="7737" max="7737" width="11.625" style="3" customWidth="1"/>
    <col min="7738" max="7738" width="7.625" style="3" customWidth="1"/>
    <col min="7739" max="7739" width="1.625" style="3" customWidth="1"/>
    <col min="7740" max="7740" width="11.625" style="3" customWidth="1"/>
    <col min="7741" max="7741" width="7.625" style="3" customWidth="1"/>
    <col min="7742" max="7742" width="1.625" style="3" customWidth="1"/>
    <col min="7743" max="7743" width="11.625" style="3" customWidth="1"/>
    <col min="7744" max="7744" width="7.625" style="3" customWidth="1"/>
    <col min="7745" max="7745" width="1.625" style="3" customWidth="1"/>
    <col min="7746" max="7746" width="11.625" style="3" customWidth="1"/>
    <col min="7747" max="7747" width="7.625" style="3" customWidth="1"/>
    <col min="7748" max="7748" width="1.625" style="3" customWidth="1"/>
    <col min="7749" max="7749" width="11.625" style="3" customWidth="1"/>
    <col min="7750" max="7750" width="7.625" style="3" customWidth="1"/>
    <col min="7751" max="7751" width="1.625" style="3" customWidth="1"/>
    <col min="7752" max="7752" width="11.625" style="3" customWidth="1"/>
    <col min="7753" max="7753" width="7.625" style="3" customWidth="1"/>
    <col min="7754" max="7754" width="1.625" style="3" customWidth="1"/>
    <col min="7755" max="7755" width="11.625" style="3" customWidth="1"/>
    <col min="7756" max="7936" width="9" style="3"/>
    <col min="7937" max="7938" width="2.625" style="3" customWidth="1"/>
    <col min="7939" max="7939" width="9.25" style="3" customWidth="1"/>
    <col min="7940" max="7940" width="9.625" style="3" customWidth="1"/>
    <col min="7941" max="7941" width="1.625" style="3" customWidth="1"/>
    <col min="7942" max="7942" width="13.625" style="3" customWidth="1"/>
    <col min="7943" max="7943" width="8.625" style="3" customWidth="1"/>
    <col min="7944" max="7944" width="1.625" style="3" customWidth="1"/>
    <col min="7945" max="7945" width="13.125" style="3" customWidth="1"/>
    <col min="7946" max="7946" width="8.625" style="3" customWidth="1"/>
    <col min="7947" max="7947" width="1.625" style="3" customWidth="1"/>
    <col min="7948" max="7948" width="10.625" style="3" customWidth="1"/>
    <col min="7949" max="7949" width="8.625" style="3" customWidth="1"/>
    <col min="7950" max="7950" width="1.625" style="3" customWidth="1"/>
    <col min="7951" max="7951" width="10.625" style="3" customWidth="1"/>
    <col min="7952" max="7952" width="8.625" style="3" customWidth="1"/>
    <col min="7953" max="7953" width="1.625" style="3" customWidth="1"/>
    <col min="7954" max="7954" width="10.625" style="3" customWidth="1"/>
    <col min="7955" max="7955" width="8.625" style="3" customWidth="1"/>
    <col min="7956" max="7956" width="1.625" style="3" customWidth="1"/>
    <col min="7957" max="7957" width="10.625" style="3" customWidth="1"/>
    <col min="7958" max="7958" width="8.625" style="3" customWidth="1"/>
    <col min="7959" max="7959" width="1.625" style="3" customWidth="1"/>
    <col min="7960" max="7960" width="10.625" style="3" customWidth="1"/>
    <col min="7961" max="7961" width="8.625" style="3" customWidth="1"/>
    <col min="7962" max="7962" width="1.625" style="3" customWidth="1"/>
    <col min="7963" max="7963" width="10.625" style="3" customWidth="1"/>
    <col min="7964" max="7964" width="8.625" style="3" customWidth="1"/>
    <col min="7965" max="7965" width="1.625" style="3" customWidth="1"/>
    <col min="7966" max="7966" width="10.625" style="3" customWidth="1"/>
    <col min="7967" max="7967" width="8.625" style="3" customWidth="1"/>
    <col min="7968" max="7968" width="1.625" style="3" customWidth="1"/>
    <col min="7969" max="7969" width="10.625" style="3" customWidth="1"/>
    <col min="7970" max="7970" width="8.625" style="3" customWidth="1"/>
    <col min="7971" max="7971" width="1.625" style="3" customWidth="1"/>
    <col min="7972" max="7972" width="10.625" style="3" customWidth="1"/>
    <col min="7973" max="7973" width="8.625" style="3" customWidth="1"/>
    <col min="7974" max="7974" width="1.625" style="3" customWidth="1"/>
    <col min="7975" max="7975" width="10.625" style="3" customWidth="1"/>
    <col min="7976" max="7976" width="7.625" style="3" customWidth="1"/>
    <col min="7977" max="7977" width="1.625" style="3" customWidth="1"/>
    <col min="7978" max="7978" width="11.625" style="3" customWidth="1"/>
    <col min="7979" max="7979" width="7.625" style="3" customWidth="1"/>
    <col min="7980" max="7980" width="1.625" style="3" customWidth="1"/>
    <col min="7981" max="7981" width="11.625" style="3" customWidth="1"/>
    <col min="7982" max="7982" width="7.625" style="3" customWidth="1"/>
    <col min="7983" max="7983" width="1.625" style="3" customWidth="1"/>
    <col min="7984" max="7984" width="11.625" style="3" customWidth="1"/>
    <col min="7985" max="7985" width="7.625" style="3" customWidth="1"/>
    <col min="7986" max="7986" width="1.625" style="3" customWidth="1"/>
    <col min="7987" max="7987" width="11.625" style="3" customWidth="1"/>
    <col min="7988" max="7988" width="7.625" style="3" customWidth="1"/>
    <col min="7989" max="7989" width="1.625" style="3" customWidth="1"/>
    <col min="7990" max="7990" width="11.625" style="3" customWidth="1"/>
    <col min="7991" max="7991" width="7.625" style="3" customWidth="1"/>
    <col min="7992" max="7992" width="1.625" style="3" customWidth="1"/>
    <col min="7993" max="7993" width="11.625" style="3" customWidth="1"/>
    <col min="7994" max="7994" width="7.625" style="3" customWidth="1"/>
    <col min="7995" max="7995" width="1.625" style="3" customWidth="1"/>
    <col min="7996" max="7996" width="11.625" style="3" customWidth="1"/>
    <col min="7997" max="7997" width="7.625" style="3" customWidth="1"/>
    <col min="7998" max="7998" width="1.625" style="3" customWidth="1"/>
    <col min="7999" max="7999" width="11.625" style="3" customWidth="1"/>
    <col min="8000" max="8000" width="7.625" style="3" customWidth="1"/>
    <col min="8001" max="8001" width="1.625" style="3" customWidth="1"/>
    <col min="8002" max="8002" width="11.625" style="3" customWidth="1"/>
    <col min="8003" max="8003" width="7.625" style="3" customWidth="1"/>
    <col min="8004" max="8004" width="1.625" style="3" customWidth="1"/>
    <col min="8005" max="8005" width="11.625" style="3" customWidth="1"/>
    <col min="8006" max="8006" width="7.625" style="3" customWidth="1"/>
    <col min="8007" max="8007" width="1.625" style="3" customWidth="1"/>
    <col min="8008" max="8008" width="11.625" style="3" customWidth="1"/>
    <col min="8009" max="8009" width="7.625" style="3" customWidth="1"/>
    <col min="8010" max="8010" width="1.625" style="3" customWidth="1"/>
    <col min="8011" max="8011" width="11.625" style="3" customWidth="1"/>
    <col min="8012" max="8192" width="9" style="3"/>
    <col min="8193" max="8194" width="2.625" style="3" customWidth="1"/>
    <col min="8195" max="8195" width="9.25" style="3" customWidth="1"/>
    <col min="8196" max="8196" width="9.625" style="3" customWidth="1"/>
    <col min="8197" max="8197" width="1.625" style="3" customWidth="1"/>
    <col min="8198" max="8198" width="13.625" style="3" customWidth="1"/>
    <col min="8199" max="8199" width="8.625" style="3" customWidth="1"/>
    <col min="8200" max="8200" width="1.625" style="3" customWidth="1"/>
    <col min="8201" max="8201" width="13.125" style="3" customWidth="1"/>
    <col min="8202" max="8202" width="8.625" style="3" customWidth="1"/>
    <col min="8203" max="8203" width="1.625" style="3" customWidth="1"/>
    <col min="8204" max="8204" width="10.625" style="3" customWidth="1"/>
    <col min="8205" max="8205" width="8.625" style="3" customWidth="1"/>
    <col min="8206" max="8206" width="1.625" style="3" customWidth="1"/>
    <col min="8207" max="8207" width="10.625" style="3" customWidth="1"/>
    <col min="8208" max="8208" width="8.625" style="3" customWidth="1"/>
    <col min="8209" max="8209" width="1.625" style="3" customWidth="1"/>
    <col min="8210" max="8210" width="10.625" style="3" customWidth="1"/>
    <col min="8211" max="8211" width="8.625" style="3" customWidth="1"/>
    <col min="8212" max="8212" width="1.625" style="3" customWidth="1"/>
    <col min="8213" max="8213" width="10.625" style="3" customWidth="1"/>
    <col min="8214" max="8214" width="8.625" style="3" customWidth="1"/>
    <col min="8215" max="8215" width="1.625" style="3" customWidth="1"/>
    <col min="8216" max="8216" width="10.625" style="3" customWidth="1"/>
    <col min="8217" max="8217" width="8.625" style="3" customWidth="1"/>
    <col min="8218" max="8218" width="1.625" style="3" customWidth="1"/>
    <col min="8219" max="8219" width="10.625" style="3" customWidth="1"/>
    <col min="8220" max="8220" width="8.625" style="3" customWidth="1"/>
    <col min="8221" max="8221" width="1.625" style="3" customWidth="1"/>
    <col min="8222" max="8222" width="10.625" style="3" customWidth="1"/>
    <col min="8223" max="8223" width="8.625" style="3" customWidth="1"/>
    <col min="8224" max="8224" width="1.625" style="3" customWidth="1"/>
    <col min="8225" max="8225" width="10.625" style="3" customWidth="1"/>
    <col min="8226" max="8226" width="8.625" style="3" customWidth="1"/>
    <col min="8227" max="8227" width="1.625" style="3" customWidth="1"/>
    <col min="8228" max="8228" width="10.625" style="3" customWidth="1"/>
    <col min="8229" max="8229" width="8.625" style="3" customWidth="1"/>
    <col min="8230" max="8230" width="1.625" style="3" customWidth="1"/>
    <col min="8231" max="8231" width="10.625" style="3" customWidth="1"/>
    <col min="8232" max="8232" width="7.625" style="3" customWidth="1"/>
    <col min="8233" max="8233" width="1.625" style="3" customWidth="1"/>
    <col min="8234" max="8234" width="11.625" style="3" customWidth="1"/>
    <col min="8235" max="8235" width="7.625" style="3" customWidth="1"/>
    <col min="8236" max="8236" width="1.625" style="3" customWidth="1"/>
    <col min="8237" max="8237" width="11.625" style="3" customWidth="1"/>
    <col min="8238" max="8238" width="7.625" style="3" customWidth="1"/>
    <col min="8239" max="8239" width="1.625" style="3" customWidth="1"/>
    <col min="8240" max="8240" width="11.625" style="3" customWidth="1"/>
    <col min="8241" max="8241" width="7.625" style="3" customWidth="1"/>
    <col min="8242" max="8242" width="1.625" style="3" customWidth="1"/>
    <col min="8243" max="8243" width="11.625" style="3" customWidth="1"/>
    <col min="8244" max="8244" width="7.625" style="3" customWidth="1"/>
    <col min="8245" max="8245" width="1.625" style="3" customWidth="1"/>
    <col min="8246" max="8246" width="11.625" style="3" customWidth="1"/>
    <col min="8247" max="8247" width="7.625" style="3" customWidth="1"/>
    <col min="8248" max="8248" width="1.625" style="3" customWidth="1"/>
    <col min="8249" max="8249" width="11.625" style="3" customWidth="1"/>
    <col min="8250" max="8250" width="7.625" style="3" customWidth="1"/>
    <col min="8251" max="8251" width="1.625" style="3" customWidth="1"/>
    <col min="8252" max="8252" width="11.625" style="3" customWidth="1"/>
    <col min="8253" max="8253" width="7.625" style="3" customWidth="1"/>
    <col min="8254" max="8254" width="1.625" style="3" customWidth="1"/>
    <col min="8255" max="8255" width="11.625" style="3" customWidth="1"/>
    <col min="8256" max="8256" width="7.625" style="3" customWidth="1"/>
    <col min="8257" max="8257" width="1.625" style="3" customWidth="1"/>
    <col min="8258" max="8258" width="11.625" style="3" customWidth="1"/>
    <col min="8259" max="8259" width="7.625" style="3" customWidth="1"/>
    <col min="8260" max="8260" width="1.625" style="3" customWidth="1"/>
    <col min="8261" max="8261" width="11.625" style="3" customWidth="1"/>
    <col min="8262" max="8262" width="7.625" style="3" customWidth="1"/>
    <col min="8263" max="8263" width="1.625" style="3" customWidth="1"/>
    <col min="8264" max="8264" width="11.625" style="3" customWidth="1"/>
    <col min="8265" max="8265" width="7.625" style="3" customWidth="1"/>
    <col min="8266" max="8266" width="1.625" style="3" customWidth="1"/>
    <col min="8267" max="8267" width="11.625" style="3" customWidth="1"/>
    <col min="8268" max="8448" width="9" style="3"/>
    <col min="8449" max="8450" width="2.625" style="3" customWidth="1"/>
    <col min="8451" max="8451" width="9.25" style="3" customWidth="1"/>
    <col min="8452" max="8452" width="9.625" style="3" customWidth="1"/>
    <col min="8453" max="8453" width="1.625" style="3" customWidth="1"/>
    <col min="8454" max="8454" width="13.625" style="3" customWidth="1"/>
    <col min="8455" max="8455" width="8.625" style="3" customWidth="1"/>
    <col min="8456" max="8456" width="1.625" style="3" customWidth="1"/>
    <col min="8457" max="8457" width="13.125" style="3" customWidth="1"/>
    <col min="8458" max="8458" width="8.625" style="3" customWidth="1"/>
    <col min="8459" max="8459" width="1.625" style="3" customWidth="1"/>
    <col min="8460" max="8460" width="10.625" style="3" customWidth="1"/>
    <col min="8461" max="8461" width="8.625" style="3" customWidth="1"/>
    <col min="8462" max="8462" width="1.625" style="3" customWidth="1"/>
    <col min="8463" max="8463" width="10.625" style="3" customWidth="1"/>
    <col min="8464" max="8464" width="8.625" style="3" customWidth="1"/>
    <col min="8465" max="8465" width="1.625" style="3" customWidth="1"/>
    <col min="8466" max="8466" width="10.625" style="3" customWidth="1"/>
    <col min="8467" max="8467" width="8.625" style="3" customWidth="1"/>
    <col min="8468" max="8468" width="1.625" style="3" customWidth="1"/>
    <col min="8469" max="8469" width="10.625" style="3" customWidth="1"/>
    <col min="8470" max="8470" width="8.625" style="3" customWidth="1"/>
    <col min="8471" max="8471" width="1.625" style="3" customWidth="1"/>
    <col min="8472" max="8472" width="10.625" style="3" customWidth="1"/>
    <col min="8473" max="8473" width="8.625" style="3" customWidth="1"/>
    <col min="8474" max="8474" width="1.625" style="3" customWidth="1"/>
    <col min="8475" max="8475" width="10.625" style="3" customWidth="1"/>
    <col min="8476" max="8476" width="8.625" style="3" customWidth="1"/>
    <col min="8477" max="8477" width="1.625" style="3" customWidth="1"/>
    <col min="8478" max="8478" width="10.625" style="3" customWidth="1"/>
    <col min="8479" max="8479" width="8.625" style="3" customWidth="1"/>
    <col min="8480" max="8480" width="1.625" style="3" customWidth="1"/>
    <col min="8481" max="8481" width="10.625" style="3" customWidth="1"/>
    <col min="8482" max="8482" width="8.625" style="3" customWidth="1"/>
    <col min="8483" max="8483" width="1.625" style="3" customWidth="1"/>
    <col min="8484" max="8484" width="10.625" style="3" customWidth="1"/>
    <col min="8485" max="8485" width="8.625" style="3" customWidth="1"/>
    <col min="8486" max="8486" width="1.625" style="3" customWidth="1"/>
    <col min="8487" max="8487" width="10.625" style="3" customWidth="1"/>
    <col min="8488" max="8488" width="7.625" style="3" customWidth="1"/>
    <col min="8489" max="8489" width="1.625" style="3" customWidth="1"/>
    <col min="8490" max="8490" width="11.625" style="3" customWidth="1"/>
    <col min="8491" max="8491" width="7.625" style="3" customWidth="1"/>
    <col min="8492" max="8492" width="1.625" style="3" customWidth="1"/>
    <col min="8493" max="8493" width="11.625" style="3" customWidth="1"/>
    <col min="8494" max="8494" width="7.625" style="3" customWidth="1"/>
    <col min="8495" max="8495" width="1.625" style="3" customWidth="1"/>
    <col min="8496" max="8496" width="11.625" style="3" customWidth="1"/>
    <col min="8497" max="8497" width="7.625" style="3" customWidth="1"/>
    <col min="8498" max="8498" width="1.625" style="3" customWidth="1"/>
    <col min="8499" max="8499" width="11.625" style="3" customWidth="1"/>
    <col min="8500" max="8500" width="7.625" style="3" customWidth="1"/>
    <col min="8501" max="8501" width="1.625" style="3" customWidth="1"/>
    <col min="8502" max="8502" width="11.625" style="3" customWidth="1"/>
    <col min="8503" max="8503" width="7.625" style="3" customWidth="1"/>
    <col min="8504" max="8504" width="1.625" style="3" customWidth="1"/>
    <col min="8505" max="8505" width="11.625" style="3" customWidth="1"/>
    <col min="8506" max="8506" width="7.625" style="3" customWidth="1"/>
    <col min="8507" max="8507" width="1.625" style="3" customWidth="1"/>
    <col min="8508" max="8508" width="11.625" style="3" customWidth="1"/>
    <col min="8509" max="8509" width="7.625" style="3" customWidth="1"/>
    <col min="8510" max="8510" width="1.625" style="3" customWidth="1"/>
    <col min="8511" max="8511" width="11.625" style="3" customWidth="1"/>
    <col min="8512" max="8512" width="7.625" style="3" customWidth="1"/>
    <col min="8513" max="8513" width="1.625" style="3" customWidth="1"/>
    <col min="8514" max="8514" width="11.625" style="3" customWidth="1"/>
    <col min="8515" max="8515" width="7.625" style="3" customWidth="1"/>
    <col min="8516" max="8516" width="1.625" style="3" customWidth="1"/>
    <col min="8517" max="8517" width="11.625" style="3" customWidth="1"/>
    <col min="8518" max="8518" width="7.625" style="3" customWidth="1"/>
    <col min="8519" max="8519" width="1.625" style="3" customWidth="1"/>
    <col min="8520" max="8520" width="11.625" style="3" customWidth="1"/>
    <col min="8521" max="8521" width="7.625" style="3" customWidth="1"/>
    <col min="8522" max="8522" width="1.625" style="3" customWidth="1"/>
    <col min="8523" max="8523" width="11.625" style="3" customWidth="1"/>
    <col min="8524" max="8704" width="9" style="3"/>
    <col min="8705" max="8706" width="2.625" style="3" customWidth="1"/>
    <col min="8707" max="8707" width="9.25" style="3" customWidth="1"/>
    <col min="8708" max="8708" width="9.625" style="3" customWidth="1"/>
    <col min="8709" max="8709" width="1.625" style="3" customWidth="1"/>
    <col min="8710" max="8710" width="13.625" style="3" customWidth="1"/>
    <col min="8711" max="8711" width="8.625" style="3" customWidth="1"/>
    <col min="8712" max="8712" width="1.625" style="3" customWidth="1"/>
    <col min="8713" max="8713" width="13.125" style="3" customWidth="1"/>
    <col min="8714" max="8714" width="8.625" style="3" customWidth="1"/>
    <col min="8715" max="8715" width="1.625" style="3" customWidth="1"/>
    <col min="8716" max="8716" width="10.625" style="3" customWidth="1"/>
    <col min="8717" max="8717" width="8.625" style="3" customWidth="1"/>
    <col min="8718" max="8718" width="1.625" style="3" customWidth="1"/>
    <col min="8719" max="8719" width="10.625" style="3" customWidth="1"/>
    <col min="8720" max="8720" width="8.625" style="3" customWidth="1"/>
    <col min="8721" max="8721" width="1.625" style="3" customWidth="1"/>
    <col min="8722" max="8722" width="10.625" style="3" customWidth="1"/>
    <col min="8723" max="8723" width="8.625" style="3" customWidth="1"/>
    <col min="8724" max="8724" width="1.625" style="3" customWidth="1"/>
    <col min="8725" max="8725" width="10.625" style="3" customWidth="1"/>
    <col min="8726" max="8726" width="8.625" style="3" customWidth="1"/>
    <col min="8727" max="8727" width="1.625" style="3" customWidth="1"/>
    <col min="8728" max="8728" width="10.625" style="3" customWidth="1"/>
    <col min="8729" max="8729" width="8.625" style="3" customWidth="1"/>
    <col min="8730" max="8730" width="1.625" style="3" customWidth="1"/>
    <col min="8731" max="8731" width="10.625" style="3" customWidth="1"/>
    <col min="8732" max="8732" width="8.625" style="3" customWidth="1"/>
    <col min="8733" max="8733" width="1.625" style="3" customWidth="1"/>
    <col min="8734" max="8734" width="10.625" style="3" customWidth="1"/>
    <col min="8735" max="8735" width="8.625" style="3" customWidth="1"/>
    <col min="8736" max="8736" width="1.625" style="3" customWidth="1"/>
    <col min="8737" max="8737" width="10.625" style="3" customWidth="1"/>
    <col min="8738" max="8738" width="8.625" style="3" customWidth="1"/>
    <col min="8739" max="8739" width="1.625" style="3" customWidth="1"/>
    <col min="8740" max="8740" width="10.625" style="3" customWidth="1"/>
    <col min="8741" max="8741" width="8.625" style="3" customWidth="1"/>
    <col min="8742" max="8742" width="1.625" style="3" customWidth="1"/>
    <col min="8743" max="8743" width="10.625" style="3" customWidth="1"/>
    <col min="8744" max="8744" width="7.625" style="3" customWidth="1"/>
    <col min="8745" max="8745" width="1.625" style="3" customWidth="1"/>
    <col min="8746" max="8746" width="11.625" style="3" customWidth="1"/>
    <col min="8747" max="8747" width="7.625" style="3" customWidth="1"/>
    <col min="8748" max="8748" width="1.625" style="3" customWidth="1"/>
    <col min="8749" max="8749" width="11.625" style="3" customWidth="1"/>
    <col min="8750" max="8750" width="7.625" style="3" customWidth="1"/>
    <col min="8751" max="8751" width="1.625" style="3" customWidth="1"/>
    <col min="8752" max="8752" width="11.625" style="3" customWidth="1"/>
    <col min="8753" max="8753" width="7.625" style="3" customWidth="1"/>
    <col min="8754" max="8754" width="1.625" style="3" customWidth="1"/>
    <col min="8755" max="8755" width="11.625" style="3" customWidth="1"/>
    <col min="8756" max="8756" width="7.625" style="3" customWidth="1"/>
    <col min="8757" max="8757" width="1.625" style="3" customWidth="1"/>
    <col min="8758" max="8758" width="11.625" style="3" customWidth="1"/>
    <col min="8759" max="8759" width="7.625" style="3" customWidth="1"/>
    <col min="8760" max="8760" width="1.625" style="3" customWidth="1"/>
    <col min="8761" max="8761" width="11.625" style="3" customWidth="1"/>
    <col min="8762" max="8762" width="7.625" style="3" customWidth="1"/>
    <col min="8763" max="8763" width="1.625" style="3" customWidth="1"/>
    <col min="8764" max="8764" width="11.625" style="3" customWidth="1"/>
    <col min="8765" max="8765" width="7.625" style="3" customWidth="1"/>
    <col min="8766" max="8766" width="1.625" style="3" customWidth="1"/>
    <col min="8767" max="8767" width="11.625" style="3" customWidth="1"/>
    <col min="8768" max="8768" width="7.625" style="3" customWidth="1"/>
    <col min="8769" max="8769" width="1.625" style="3" customWidth="1"/>
    <col min="8770" max="8770" width="11.625" style="3" customWidth="1"/>
    <col min="8771" max="8771" width="7.625" style="3" customWidth="1"/>
    <col min="8772" max="8772" width="1.625" style="3" customWidth="1"/>
    <col min="8773" max="8773" width="11.625" style="3" customWidth="1"/>
    <col min="8774" max="8774" width="7.625" style="3" customWidth="1"/>
    <col min="8775" max="8775" width="1.625" style="3" customWidth="1"/>
    <col min="8776" max="8776" width="11.625" style="3" customWidth="1"/>
    <col min="8777" max="8777" width="7.625" style="3" customWidth="1"/>
    <col min="8778" max="8778" width="1.625" style="3" customWidth="1"/>
    <col min="8779" max="8779" width="11.625" style="3" customWidth="1"/>
    <col min="8780" max="8960" width="9" style="3"/>
    <col min="8961" max="8962" width="2.625" style="3" customWidth="1"/>
    <col min="8963" max="8963" width="9.25" style="3" customWidth="1"/>
    <col min="8964" max="8964" width="9.625" style="3" customWidth="1"/>
    <col min="8965" max="8965" width="1.625" style="3" customWidth="1"/>
    <col min="8966" max="8966" width="13.625" style="3" customWidth="1"/>
    <col min="8967" max="8967" width="8.625" style="3" customWidth="1"/>
    <col min="8968" max="8968" width="1.625" style="3" customWidth="1"/>
    <col min="8969" max="8969" width="13.125" style="3" customWidth="1"/>
    <col min="8970" max="8970" width="8.625" style="3" customWidth="1"/>
    <col min="8971" max="8971" width="1.625" style="3" customWidth="1"/>
    <col min="8972" max="8972" width="10.625" style="3" customWidth="1"/>
    <col min="8973" max="8973" width="8.625" style="3" customWidth="1"/>
    <col min="8974" max="8974" width="1.625" style="3" customWidth="1"/>
    <col min="8975" max="8975" width="10.625" style="3" customWidth="1"/>
    <col min="8976" max="8976" width="8.625" style="3" customWidth="1"/>
    <col min="8977" max="8977" width="1.625" style="3" customWidth="1"/>
    <col min="8978" max="8978" width="10.625" style="3" customWidth="1"/>
    <col min="8979" max="8979" width="8.625" style="3" customWidth="1"/>
    <col min="8980" max="8980" width="1.625" style="3" customWidth="1"/>
    <col min="8981" max="8981" width="10.625" style="3" customWidth="1"/>
    <col min="8982" max="8982" width="8.625" style="3" customWidth="1"/>
    <col min="8983" max="8983" width="1.625" style="3" customWidth="1"/>
    <col min="8984" max="8984" width="10.625" style="3" customWidth="1"/>
    <col min="8985" max="8985" width="8.625" style="3" customWidth="1"/>
    <col min="8986" max="8986" width="1.625" style="3" customWidth="1"/>
    <col min="8987" max="8987" width="10.625" style="3" customWidth="1"/>
    <col min="8988" max="8988" width="8.625" style="3" customWidth="1"/>
    <col min="8989" max="8989" width="1.625" style="3" customWidth="1"/>
    <col min="8990" max="8990" width="10.625" style="3" customWidth="1"/>
    <col min="8991" max="8991" width="8.625" style="3" customWidth="1"/>
    <col min="8992" max="8992" width="1.625" style="3" customWidth="1"/>
    <col min="8993" max="8993" width="10.625" style="3" customWidth="1"/>
    <col min="8994" max="8994" width="8.625" style="3" customWidth="1"/>
    <col min="8995" max="8995" width="1.625" style="3" customWidth="1"/>
    <col min="8996" max="8996" width="10.625" style="3" customWidth="1"/>
    <col min="8997" max="8997" width="8.625" style="3" customWidth="1"/>
    <col min="8998" max="8998" width="1.625" style="3" customWidth="1"/>
    <col min="8999" max="8999" width="10.625" style="3" customWidth="1"/>
    <col min="9000" max="9000" width="7.625" style="3" customWidth="1"/>
    <col min="9001" max="9001" width="1.625" style="3" customWidth="1"/>
    <col min="9002" max="9002" width="11.625" style="3" customWidth="1"/>
    <col min="9003" max="9003" width="7.625" style="3" customWidth="1"/>
    <col min="9004" max="9004" width="1.625" style="3" customWidth="1"/>
    <col min="9005" max="9005" width="11.625" style="3" customWidth="1"/>
    <col min="9006" max="9006" width="7.625" style="3" customWidth="1"/>
    <col min="9007" max="9007" width="1.625" style="3" customWidth="1"/>
    <col min="9008" max="9008" width="11.625" style="3" customWidth="1"/>
    <col min="9009" max="9009" width="7.625" style="3" customWidth="1"/>
    <col min="9010" max="9010" width="1.625" style="3" customWidth="1"/>
    <col min="9011" max="9011" width="11.625" style="3" customWidth="1"/>
    <col min="9012" max="9012" width="7.625" style="3" customWidth="1"/>
    <col min="9013" max="9013" width="1.625" style="3" customWidth="1"/>
    <col min="9014" max="9014" width="11.625" style="3" customWidth="1"/>
    <col min="9015" max="9015" width="7.625" style="3" customWidth="1"/>
    <col min="9016" max="9016" width="1.625" style="3" customWidth="1"/>
    <col min="9017" max="9017" width="11.625" style="3" customWidth="1"/>
    <col min="9018" max="9018" width="7.625" style="3" customWidth="1"/>
    <col min="9019" max="9019" width="1.625" style="3" customWidth="1"/>
    <col min="9020" max="9020" width="11.625" style="3" customWidth="1"/>
    <col min="9021" max="9021" width="7.625" style="3" customWidth="1"/>
    <col min="9022" max="9022" width="1.625" style="3" customWidth="1"/>
    <col min="9023" max="9023" width="11.625" style="3" customWidth="1"/>
    <col min="9024" max="9024" width="7.625" style="3" customWidth="1"/>
    <col min="9025" max="9025" width="1.625" style="3" customWidth="1"/>
    <col min="9026" max="9026" width="11.625" style="3" customWidth="1"/>
    <col min="9027" max="9027" width="7.625" style="3" customWidth="1"/>
    <col min="9028" max="9028" width="1.625" style="3" customWidth="1"/>
    <col min="9029" max="9029" width="11.625" style="3" customWidth="1"/>
    <col min="9030" max="9030" width="7.625" style="3" customWidth="1"/>
    <col min="9031" max="9031" width="1.625" style="3" customWidth="1"/>
    <col min="9032" max="9032" width="11.625" style="3" customWidth="1"/>
    <col min="9033" max="9033" width="7.625" style="3" customWidth="1"/>
    <col min="9034" max="9034" width="1.625" style="3" customWidth="1"/>
    <col min="9035" max="9035" width="11.625" style="3" customWidth="1"/>
    <col min="9036" max="9216" width="9" style="3"/>
    <col min="9217" max="9218" width="2.625" style="3" customWidth="1"/>
    <col min="9219" max="9219" width="9.25" style="3" customWidth="1"/>
    <col min="9220" max="9220" width="9.625" style="3" customWidth="1"/>
    <col min="9221" max="9221" width="1.625" style="3" customWidth="1"/>
    <col min="9222" max="9222" width="13.625" style="3" customWidth="1"/>
    <col min="9223" max="9223" width="8.625" style="3" customWidth="1"/>
    <col min="9224" max="9224" width="1.625" style="3" customWidth="1"/>
    <col min="9225" max="9225" width="13.125" style="3" customWidth="1"/>
    <col min="9226" max="9226" width="8.625" style="3" customWidth="1"/>
    <col min="9227" max="9227" width="1.625" style="3" customWidth="1"/>
    <col min="9228" max="9228" width="10.625" style="3" customWidth="1"/>
    <col min="9229" max="9229" width="8.625" style="3" customWidth="1"/>
    <col min="9230" max="9230" width="1.625" style="3" customWidth="1"/>
    <col min="9231" max="9231" width="10.625" style="3" customWidth="1"/>
    <col min="9232" max="9232" width="8.625" style="3" customWidth="1"/>
    <col min="9233" max="9233" width="1.625" style="3" customWidth="1"/>
    <col min="9234" max="9234" width="10.625" style="3" customWidth="1"/>
    <col min="9235" max="9235" width="8.625" style="3" customWidth="1"/>
    <col min="9236" max="9236" width="1.625" style="3" customWidth="1"/>
    <col min="9237" max="9237" width="10.625" style="3" customWidth="1"/>
    <col min="9238" max="9238" width="8.625" style="3" customWidth="1"/>
    <col min="9239" max="9239" width="1.625" style="3" customWidth="1"/>
    <col min="9240" max="9240" width="10.625" style="3" customWidth="1"/>
    <col min="9241" max="9241" width="8.625" style="3" customWidth="1"/>
    <col min="9242" max="9242" width="1.625" style="3" customWidth="1"/>
    <col min="9243" max="9243" width="10.625" style="3" customWidth="1"/>
    <col min="9244" max="9244" width="8.625" style="3" customWidth="1"/>
    <col min="9245" max="9245" width="1.625" style="3" customWidth="1"/>
    <col min="9246" max="9246" width="10.625" style="3" customWidth="1"/>
    <col min="9247" max="9247" width="8.625" style="3" customWidth="1"/>
    <col min="9248" max="9248" width="1.625" style="3" customWidth="1"/>
    <col min="9249" max="9249" width="10.625" style="3" customWidth="1"/>
    <col min="9250" max="9250" width="8.625" style="3" customWidth="1"/>
    <col min="9251" max="9251" width="1.625" style="3" customWidth="1"/>
    <col min="9252" max="9252" width="10.625" style="3" customWidth="1"/>
    <col min="9253" max="9253" width="8.625" style="3" customWidth="1"/>
    <col min="9254" max="9254" width="1.625" style="3" customWidth="1"/>
    <col min="9255" max="9255" width="10.625" style="3" customWidth="1"/>
    <col min="9256" max="9256" width="7.625" style="3" customWidth="1"/>
    <col min="9257" max="9257" width="1.625" style="3" customWidth="1"/>
    <col min="9258" max="9258" width="11.625" style="3" customWidth="1"/>
    <col min="9259" max="9259" width="7.625" style="3" customWidth="1"/>
    <col min="9260" max="9260" width="1.625" style="3" customWidth="1"/>
    <col min="9261" max="9261" width="11.625" style="3" customWidth="1"/>
    <col min="9262" max="9262" width="7.625" style="3" customWidth="1"/>
    <col min="9263" max="9263" width="1.625" style="3" customWidth="1"/>
    <col min="9264" max="9264" width="11.625" style="3" customWidth="1"/>
    <col min="9265" max="9265" width="7.625" style="3" customWidth="1"/>
    <col min="9266" max="9266" width="1.625" style="3" customWidth="1"/>
    <col min="9267" max="9267" width="11.625" style="3" customWidth="1"/>
    <col min="9268" max="9268" width="7.625" style="3" customWidth="1"/>
    <col min="9269" max="9269" width="1.625" style="3" customWidth="1"/>
    <col min="9270" max="9270" width="11.625" style="3" customWidth="1"/>
    <col min="9271" max="9271" width="7.625" style="3" customWidth="1"/>
    <col min="9272" max="9272" width="1.625" style="3" customWidth="1"/>
    <col min="9273" max="9273" width="11.625" style="3" customWidth="1"/>
    <col min="9274" max="9274" width="7.625" style="3" customWidth="1"/>
    <col min="9275" max="9275" width="1.625" style="3" customWidth="1"/>
    <col min="9276" max="9276" width="11.625" style="3" customWidth="1"/>
    <col min="9277" max="9277" width="7.625" style="3" customWidth="1"/>
    <col min="9278" max="9278" width="1.625" style="3" customWidth="1"/>
    <col min="9279" max="9279" width="11.625" style="3" customWidth="1"/>
    <col min="9280" max="9280" width="7.625" style="3" customWidth="1"/>
    <col min="9281" max="9281" width="1.625" style="3" customWidth="1"/>
    <col min="9282" max="9282" width="11.625" style="3" customWidth="1"/>
    <col min="9283" max="9283" width="7.625" style="3" customWidth="1"/>
    <col min="9284" max="9284" width="1.625" style="3" customWidth="1"/>
    <col min="9285" max="9285" width="11.625" style="3" customWidth="1"/>
    <col min="9286" max="9286" width="7.625" style="3" customWidth="1"/>
    <col min="9287" max="9287" width="1.625" style="3" customWidth="1"/>
    <col min="9288" max="9288" width="11.625" style="3" customWidth="1"/>
    <col min="9289" max="9289" width="7.625" style="3" customWidth="1"/>
    <col min="9290" max="9290" width="1.625" style="3" customWidth="1"/>
    <col min="9291" max="9291" width="11.625" style="3" customWidth="1"/>
    <col min="9292" max="9472" width="9" style="3"/>
    <col min="9473" max="9474" width="2.625" style="3" customWidth="1"/>
    <col min="9475" max="9475" width="9.25" style="3" customWidth="1"/>
    <col min="9476" max="9476" width="9.625" style="3" customWidth="1"/>
    <col min="9477" max="9477" width="1.625" style="3" customWidth="1"/>
    <col min="9478" max="9478" width="13.625" style="3" customWidth="1"/>
    <col min="9479" max="9479" width="8.625" style="3" customWidth="1"/>
    <col min="9480" max="9480" width="1.625" style="3" customWidth="1"/>
    <col min="9481" max="9481" width="13.125" style="3" customWidth="1"/>
    <col min="9482" max="9482" width="8.625" style="3" customWidth="1"/>
    <col min="9483" max="9483" width="1.625" style="3" customWidth="1"/>
    <col min="9484" max="9484" width="10.625" style="3" customWidth="1"/>
    <col min="9485" max="9485" width="8.625" style="3" customWidth="1"/>
    <col min="9486" max="9486" width="1.625" style="3" customWidth="1"/>
    <col min="9487" max="9487" width="10.625" style="3" customWidth="1"/>
    <col min="9488" max="9488" width="8.625" style="3" customWidth="1"/>
    <col min="9489" max="9489" width="1.625" style="3" customWidth="1"/>
    <col min="9490" max="9490" width="10.625" style="3" customWidth="1"/>
    <col min="9491" max="9491" width="8.625" style="3" customWidth="1"/>
    <col min="9492" max="9492" width="1.625" style="3" customWidth="1"/>
    <col min="9493" max="9493" width="10.625" style="3" customWidth="1"/>
    <col min="9494" max="9494" width="8.625" style="3" customWidth="1"/>
    <col min="9495" max="9495" width="1.625" style="3" customWidth="1"/>
    <col min="9496" max="9496" width="10.625" style="3" customWidth="1"/>
    <col min="9497" max="9497" width="8.625" style="3" customWidth="1"/>
    <col min="9498" max="9498" width="1.625" style="3" customWidth="1"/>
    <col min="9499" max="9499" width="10.625" style="3" customWidth="1"/>
    <col min="9500" max="9500" width="8.625" style="3" customWidth="1"/>
    <col min="9501" max="9501" width="1.625" style="3" customWidth="1"/>
    <col min="9502" max="9502" width="10.625" style="3" customWidth="1"/>
    <col min="9503" max="9503" width="8.625" style="3" customWidth="1"/>
    <col min="9504" max="9504" width="1.625" style="3" customWidth="1"/>
    <col min="9505" max="9505" width="10.625" style="3" customWidth="1"/>
    <col min="9506" max="9506" width="8.625" style="3" customWidth="1"/>
    <col min="9507" max="9507" width="1.625" style="3" customWidth="1"/>
    <col min="9508" max="9508" width="10.625" style="3" customWidth="1"/>
    <col min="9509" max="9509" width="8.625" style="3" customWidth="1"/>
    <col min="9510" max="9510" width="1.625" style="3" customWidth="1"/>
    <col min="9511" max="9511" width="10.625" style="3" customWidth="1"/>
    <col min="9512" max="9512" width="7.625" style="3" customWidth="1"/>
    <col min="9513" max="9513" width="1.625" style="3" customWidth="1"/>
    <col min="9514" max="9514" width="11.625" style="3" customWidth="1"/>
    <col min="9515" max="9515" width="7.625" style="3" customWidth="1"/>
    <col min="9516" max="9516" width="1.625" style="3" customWidth="1"/>
    <col min="9517" max="9517" width="11.625" style="3" customWidth="1"/>
    <col min="9518" max="9518" width="7.625" style="3" customWidth="1"/>
    <col min="9519" max="9519" width="1.625" style="3" customWidth="1"/>
    <col min="9520" max="9520" width="11.625" style="3" customWidth="1"/>
    <col min="9521" max="9521" width="7.625" style="3" customWidth="1"/>
    <col min="9522" max="9522" width="1.625" style="3" customWidth="1"/>
    <col min="9523" max="9523" width="11.625" style="3" customWidth="1"/>
    <col min="9524" max="9524" width="7.625" style="3" customWidth="1"/>
    <col min="9525" max="9525" width="1.625" style="3" customWidth="1"/>
    <col min="9526" max="9526" width="11.625" style="3" customWidth="1"/>
    <col min="9527" max="9527" width="7.625" style="3" customWidth="1"/>
    <col min="9528" max="9528" width="1.625" style="3" customWidth="1"/>
    <col min="9529" max="9529" width="11.625" style="3" customWidth="1"/>
    <col min="9530" max="9530" width="7.625" style="3" customWidth="1"/>
    <col min="9531" max="9531" width="1.625" style="3" customWidth="1"/>
    <col min="9532" max="9532" width="11.625" style="3" customWidth="1"/>
    <col min="9533" max="9533" width="7.625" style="3" customWidth="1"/>
    <col min="9534" max="9534" width="1.625" style="3" customWidth="1"/>
    <col min="9535" max="9535" width="11.625" style="3" customWidth="1"/>
    <col min="9536" max="9536" width="7.625" style="3" customWidth="1"/>
    <col min="9537" max="9537" width="1.625" style="3" customWidth="1"/>
    <col min="9538" max="9538" width="11.625" style="3" customWidth="1"/>
    <col min="9539" max="9539" width="7.625" style="3" customWidth="1"/>
    <col min="9540" max="9540" width="1.625" style="3" customWidth="1"/>
    <col min="9541" max="9541" width="11.625" style="3" customWidth="1"/>
    <col min="9542" max="9542" width="7.625" style="3" customWidth="1"/>
    <col min="9543" max="9543" width="1.625" style="3" customWidth="1"/>
    <col min="9544" max="9544" width="11.625" style="3" customWidth="1"/>
    <col min="9545" max="9545" width="7.625" style="3" customWidth="1"/>
    <col min="9546" max="9546" width="1.625" style="3" customWidth="1"/>
    <col min="9547" max="9547" width="11.625" style="3" customWidth="1"/>
    <col min="9548" max="9728" width="9" style="3"/>
    <col min="9729" max="9730" width="2.625" style="3" customWidth="1"/>
    <col min="9731" max="9731" width="9.25" style="3" customWidth="1"/>
    <col min="9732" max="9732" width="9.625" style="3" customWidth="1"/>
    <col min="9733" max="9733" width="1.625" style="3" customWidth="1"/>
    <col min="9734" max="9734" width="13.625" style="3" customWidth="1"/>
    <col min="9735" max="9735" width="8.625" style="3" customWidth="1"/>
    <col min="9736" max="9736" width="1.625" style="3" customWidth="1"/>
    <col min="9737" max="9737" width="13.125" style="3" customWidth="1"/>
    <col min="9738" max="9738" width="8.625" style="3" customWidth="1"/>
    <col min="9739" max="9739" width="1.625" style="3" customWidth="1"/>
    <col min="9740" max="9740" width="10.625" style="3" customWidth="1"/>
    <col min="9741" max="9741" width="8.625" style="3" customWidth="1"/>
    <col min="9742" max="9742" width="1.625" style="3" customWidth="1"/>
    <col min="9743" max="9743" width="10.625" style="3" customWidth="1"/>
    <col min="9744" max="9744" width="8.625" style="3" customWidth="1"/>
    <col min="9745" max="9745" width="1.625" style="3" customWidth="1"/>
    <col min="9746" max="9746" width="10.625" style="3" customWidth="1"/>
    <col min="9747" max="9747" width="8.625" style="3" customWidth="1"/>
    <col min="9748" max="9748" width="1.625" style="3" customWidth="1"/>
    <col min="9749" max="9749" width="10.625" style="3" customWidth="1"/>
    <col min="9750" max="9750" width="8.625" style="3" customWidth="1"/>
    <col min="9751" max="9751" width="1.625" style="3" customWidth="1"/>
    <col min="9752" max="9752" width="10.625" style="3" customWidth="1"/>
    <col min="9753" max="9753" width="8.625" style="3" customWidth="1"/>
    <col min="9754" max="9754" width="1.625" style="3" customWidth="1"/>
    <col min="9755" max="9755" width="10.625" style="3" customWidth="1"/>
    <col min="9756" max="9756" width="8.625" style="3" customWidth="1"/>
    <col min="9757" max="9757" width="1.625" style="3" customWidth="1"/>
    <col min="9758" max="9758" width="10.625" style="3" customWidth="1"/>
    <col min="9759" max="9759" width="8.625" style="3" customWidth="1"/>
    <col min="9760" max="9760" width="1.625" style="3" customWidth="1"/>
    <col min="9761" max="9761" width="10.625" style="3" customWidth="1"/>
    <col min="9762" max="9762" width="8.625" style="3" customWidth="1"/>
    <col min="9763" max="9763" width="1.625" style="3" customWidth="1"/>
    <col min="9764" max="9764" width="10.625" style="3" customWidth="1"/>
    <col min="9765" max="9765" width="8.625" style="3" customWidth="1"/>
    <col min="9766" max="9766" width="1.625" style="3" customWidth="1"/>
    <col min="9767" max="9767" width="10.625" style="3" customWidth="1"/>
    <col min="9768" max="9768" width="7.625" style="3" customWidth="1"/>
    <col min="9769" max="9769" width="1.625" style="3" customWidth="1"/>
    <col min="9770" max="9770" width="11.625" style="3" customWidth="1"/>
    <col min="9771" max="9771" width="7.625" style="3" customWidth="1"/>
    <col min="9772" max="9772" width="1.625" style="3" customWidth="1"/>
    <col min="9773" max="9773" width="11.625" style="3" customWidth="1"/>
    <col min="9774" max="9774" width="7.625" style="3" customWidth="1"/>
    <col min="9775" max="9775" width="1.625" style="3" customWidth="1"/>
    <col min="9776" max="9776" width="11.625" style="3" customWidth="1"/>
    <col min="9777" max="9777" width="7.625" style="3" customWidth="1"/>
    <col min="9778" max="9778" width="1.625" style="3" customWidth="1"/>
    <col min="9779" max="9779" width="11.625" style="3" customWidth="1"/>
    <col min="9780" max="9780" width="7.625" style="3" customWidth="1"/>
    <col min="9781" max="9781" width="1.625" style="3" customWidth="1"/>
    <col min="9782" max="9782" width="11.625" style="3" customWidth="1"/>
    <col min="9783" max="9783" width="7.625" style="3" customWidth="1"/>
    <col min="9784" max="9784" width="1.625" style="3" customWidth="1"/>
    <col min="9785" max="9785" width="11.625" style="3" customWidth="1"/>
    <col min="9786" max="9786" width="7.625" style="3" customWidth="1"/>
    <col min="9787" max="9787" width="1.625" style="3" customWidth="1"/>
    <col min="9788" max="9788" width="11.625" style="3" customWidth="1"/>
    <col min="9789" max="9789" width="7.625" style="3" customWidth="1"/>
    <col min="9790" max="9790" width="1.625" style="3" customWidth="1"/>
    <col min="9791" max="9791" width="11.625" style="3" customWidth="1"/>
    <col min="9792" max="9792" width="7.625" style="3" customWidth="1"/>
    <col min="9793" max="9793" width="1.625" style="3" customWidth="1"/>
    <col min="9794" max="9794" width="11.625" style="3" customWidth="1"/>
    <col min="9795" max="9795" width="7.625" style="3" customWidth="1"/>
    <col min="9796" max="9796" width="1.625" style="3" customWidth="1"/>
    <col min="9797" max="9797" width="11.625" style="3" customWidth="1"/>
    <col min="9798" max="9798" width="7.625" style="3" customWidth="1"/>
    <col min="9799" max="9799" width="1.625" style="3" customWidth="1"/>
    <col min="9800" max="9800" width="11.625" style="3" customWidth="1"/>
    <col min="9801" max="9801" width="7.625" style="3" customWidth="1"/>
    <col min="9802" max="9802" width="1.625" style="3" customWidth="1"/>
    <col min="9803" max="9803" width="11.625" style="3" customWidth="1"/>
    <col min="9804" max="9984" width="9" style="3"/>
    <col min="9985" max="9986" width="2.625" style="3" customWidth="1"/>
    <col min="9987" max="9987" width="9.25" style="3" customWidth="1"/>
    <col min="9988" max="9988" width="9.625" style="3" customWidth="1"/>
    <col min="9989" max="9989" width="1.625" style="3" customWidth="1"/>
    <col min="9990" max="9990" width="13.625" style="3" customWidth="1"/>
    <col min="9991" max="9991" width="8.625" style="3" customWidth="1"/>
    <col min="9992" max="9992" width="1.625" style="3" customWidth="1"/>
    <col min="9993" max="9993" width="13.125" style="3" customWidth="1"/>
    <col min="9994" max="9994" width="8.625" style="3" customWidth="1"/>
    <col min="9995" max="9995" width="1.625" style="3" customWidth="1"/>
    <col min="9996" max="9996" width="10.625" style="3" customWidth="1"/>
    <col min="9997" max="9997" width="8.625" style="3" customWidth="1"/>
    <col min="9998" max="9998" width="1.625" style="3" customWidth="1"/>
    <col min="9999" max="9999" width="10.625" style="3" customWidth="1"/>
    <col min="10000" max="10000" width="8.625" style="3" customWidth="1"/>
    <col min="10001" max="10001" width="1.625" style="3" customWidth="1"/>
    <col min="10002" max="10002" width="10.625" style="3" customWidth="1"/>
    <col min="10003" max="10003" width="8.625" style="3" customWidth="1"/>
    <col min="10004" max="10004" width="1.625" style="3" customWidth="1"/>
    <col min="10005" max="10005" width="10.625" style="3" customWidth="1"/>
    <col min="10006" max="10006" width="8.625" style="3" customWidth="1"/>
    <col min="10007" max="10007" width="1.625" style="3" customWidth="1"/>
    <col min="10008" max="10008" width="10.625" style="3" customWidth="1"/>
    <col min="10009" max="10009" width="8.625" style="3" customWidth="1"/>
    <col min="10010" max="10010" width="1.625" style="3" customWidth="1"/>
    <col min="10011" max="10011" width="10.625" style="3" customWidth="1"/>
    <col min="10012" max="10012" width="8.625" style="3" customWidth="1"/>
    <col min="10013" max="10013" width="1.625" style="3" customWidth="1"/>
    <col min="10014" max="10014" width="10.625" style="3" customWidth="1"/>
    <col min="10015" max="10015" width="8.625" style="3" customWidth="1"/>
    <col min="10016" max="10016" width="1.625" style="3" customWidth="1"/>
    <col min="10017" max="10017" width="10.625" style="3" customWidth="1"/>
    <col min="10018" max="10018" width="8.625" style="3" customWidth="1"/>
    <col min="10019" max="10019" width="1.625" style="3" customWidth="1"/>
    <col min="10020" max="10020" width="10.625" style="3" customWidth="1"/>
    <col min="10021" max="10021" width="8.625" style="3" customWidth="1"/>
    <col min="10022" max="10022" width="1.625" style="3" customWidth="1"/>
    <col min="10023" max="10023" width="10.625" style="3" customWidth="1"/>
    <col min="10024" max="10024" width="7.625" style="3" customWidth="1"/>
    <col min="10025" max="10025" width="1.625" style="3" customWidth="1"/>
    <col min="10026" max="10026" width="11.625" style="3" customWidth="1"/>
    <col min="10027" max="10027" width="7.625" style="3" customWidth="1"/>
    <col min="10028" max="10028" width="1.625" style="3" customWidth="1"/>
    <col min="10029" max="10029" width="11.625" style="3" customWidth="1"/>
    <col min="10030" max="10030" width="7.625" style="3" customWidth="1"/>
    <col min="10031" max="10031" width="1.625" style="3" customWidth="1"/>
    <col min="10032" max="10032" width="11.625" style="3" customWidth="1"/>
    <col min="10033" max="10033" width="7.625" style="3" customWidth="1"/>
    <col min="10034" max="10034" width="1.625" style="3" customWidth="1"/>
    <col min="10035" max="10035" width="11.625" style="3" customWidth="1"/>
    <col min="10036" max="10036" width="7.625" style="3" customWidth="1"/>
    <col min="10037" max="10037" width="1.625" style="3" customWidth="1"/>
    <col min="10038" max="10038" width="11.625" style="3" customWidth="1"/>
    <col min="10039" max="10039" width="7.625" style="3" customWidth="1"/>
    <col min="10040" max="10040" width="1.625" style="3" customWidth="1"/>
    <col min="10041" max="10041" width="11.625" style="3" customWidth="1"/>
    <col min="10042" max="10042" width="7.625" style="3" customWidth="1"/>
    <col min="10043" max="10043" width="1.625" style="3" customWidth="1"/>
    <col min="10044" max="10044" width="11.625" style="3" customWidth="1"/>
    <col min="10045" max="10045" width="7.625" style="3" customWidth="1"/>
    <col min="10046" max="10046" width="1.625" style="3" customWidth="1"/>
    <col min="10047" max="10047" width="11.625" style="3" customWidth="1"/>
    <col min="10048" max="10048" width="7.625" style="3" customWidth="1"/>
    <col min="10049" max="10049" width="1.625" style="3" customWidth="1"/>
    <col min="10050" max="10050" width="11.625" style="3" customWidth="1"/>
    <col min="10051" max="10051" width="7.625" style="3" customWidth="1"/>
    <col min="10052" max="10052" width="1.625" style="3" customWidth="1"/>
    <col min="10053" max="10053" width="11.625" style="3" customWidth="1"/>
    <col min="10054" max="10054" width="7.625" style="3" customWidth="1"/>
    <col min="10055" max="10055" width="1.625" style="3" customWidth="1"/>
    <col min="10056" max="10056" width="11.625" style="3" customWidth="1"/>
    <col min="10057" max="10057" width="7.625" style="3" customWidth="1"/>
    <col min="10058" max="10058" width="1.625" style="3" customWidth="1"/>
    <col min="10059" max="10059" width="11.625" style="3" customWidth="1"/>
    <col min="10060" max="10240" width="9" style="3"/>
    <col min="10241" max="10242" width="2.625" style="3" customWidth="1"/>
    <col min="10243" max="10243" width="9.25" style="3" customWidth="1"/>
    <col min="10244" max="10244" width="9.625" style="3" customWidth="1"/>
    <col min="10245" max="10245" width="1.625" style="3" customWidth="1"/>
    <col min="10246" max="10246" width="13.625" style="3" customWidth="1"/>
    <col min="10247" max="10247" width="8.625" style="3" customWidth="1"/>
    <col min="10248" max="10248" width="1.625" style="3" customWidth="1"/>
    <col min="10249" max="10249" width="13.125" style="3" customWidth="1"/>
    <col min="10250" max="10250" width="8.625" style="3" customWidth="1"/>
    <col min="10251" max="10251" width="1.625" style="3" customWidth="1"/>
    <col min="10252" max="10252" width="10.625" style="3" customWidth="1"/>
    <col min="10253" max="10253" width="8.625" style="3" customWidth="1"/>
    <col min="10254" max="10254" width="1.625" style="3" customWidth="1"/>
    <col min="10255" max="10255" width="10.625" style="3" customWidth="1"/>
    <col min="10256" max="10256" width="8.625" style="3" customWidth="1"/>
    <col min="10257" max="10257" width="1.625" style="3" customWidth="1"/>
    <col min="10258" max="10258" width="10.625" style="3" customWidth="1"/>
    <col min="10259" max="10259" width="8.625" style="3" customWidth="1"/>
    <col min="10260" max="10260" width="1.625" style="3" customWidth="1"/>
    <col min="10261" max="10261" width="10.625" style="3" customWidth="1"/>
    <col min="10262" max="10262" width="8.625" style="3" customWidth="1"/>
    <col min="10263" max="10263" width="1.625" style="3" customWidth="1"/>
    <col min="10264" max="10264" width="10.625" style="3" customWidth="1"/>
    <col min="10265" max="10265" width="8.625" style="3" customWidth="1"/>
    <col min="10266" max="10266" width="1.625" style="3" customWidth="1"/>
    <col min="10267" max="10267" width="10.625" style="3" customWidth="1"/>
    <col min="10268" max="10268" width="8.625" style="3" customWidth="1"/>
    <col min="10269" max="10269" width="1.625" style="3" customWidth="1"/>
    <col min="10270" max="10270" width="10.625" style="3" customWidth="1"/>
    <col min="10271" max="10271" width="8.625" style="3" customWidth="1"/>
    <col min="10272" max="10272" width="1.625" style="3" customWidth="1"/>
    <col min="10273" max="10273" width="10.625" style="3" customWidth="1"/>
    <col min="10274" max="10274" width="8.625" style="3" customWidth="1"/>
    <col min="10275" max="10275" width="1.625" style="3" customWidth="1"/>
    <col min="10276" max="10276" width="10.625" style="3" customWidth="1"/>
    <col min="10277" max="10277" width="8.625" style="3" customWidth="1"/>
    <col min="10278" max="10278" width="1.625" style="3" customWidth="1"/>
    <col min="10279" max="10279" width="10.625" style="3" customWidth="1"/>
    <col min="10280" max="10280" width="7.625" style="3" customWidth="1"/>
    <col min="10281" max="10281" width="1.625" style="3" customWidth="1"/>
    <col min="10282" max="10282" width="11.625" style="3" customWidth="1"/>
    <col min="10283" max="10283" width="7.625" style="3" customWidth="1"/>
    <col min="10284" max="10284" width="1.625" style="3" customWidth="1"/>
    <col min="10285" max="10285" width="11.625" style="3" customWidth="1"/>
    <col min="10286" max="10286" width="7.625" style="3" customWidth="1"/>
    <col min="10287" max="10287" width="1.625" style="3" customWidth="1"/>
    <col min="10288" max="10288" width="11.625" style="3" customWidth="1"/>
    <col min="10289" max="10289" width="7.625" style="3" customWidth="1"/>
    <col min="10290" max="10290" width="1.625" style="3" customWidth="1"/>
    <col min="10291" max="10291" width="11.625" style="3" customWidth="1"/>
    <col min="10292" max="10292" width="7.625" style="3" customWidth="1"/>
    <col min="10293" max="10293" width="1.625" style="3" customWidth="1"/>
    <col min="10294" max="10294" width="11.625" style="3" customWidth="1"/>
    <col min="10295" max="10295" width="7.625" style="3" customWidth="1"/>
    <col min="10296" max="10296" width="1.625" style="3" customWidth="1"/>
    <col min="10297" max="10297" width="11.625" style="3" customWidth="1"/>
    <col min="10298" max="10298" width="7.625" style="3" customWidth="1"/>
    <col min="10299" max="10299" width="1.625" style="3" customWidth="1"/>
    <col min="10300" max="10300" width="11.625" style="3" customWidth="1"/>
    <col min="10301" max="10301" width="7.625" style="3" customWidth="1"/>
    <col min="10302" max="10302" width="1.625" style="3" customWidth="1"/>
    <col min="10303" max="10303" width="11.625" style="3" customWidth="1"/>
    <col min="10304" max="10304" width="7.625" style="3" customWidth="1"/>
    <col min="10305" max="10305" width="1.625" style="3" customWidth="1"/>
    <col min="10306" max="10306" width="11.625" style="3" customWidth="1"/>
    <col min="10307" max="10307" width="7.625" style="3" customWidth="1"/>
    <col min="10308" max="10308" width="1.625" style="3" customWidth="1"/>
    <col min="10309" max="10309" width="11.625" style="3" customWidth="1"/>
    <col min="10310" max="10310" width="7.625" style="3" customWidth="1"/>
    <col min="10311" max="10311" width="1.625" style="3" customWidth="1"/>
    <col min="10312" max="10312" width="11.625" style="3" customWidth="1"/>
    <col min="10313" max="10313" width="7.625" style="3" customWidth="1"/>
    <col min="10314" max="10314" width="1.625" style="3" customWidth="1"/>
    <col min="10315" max="10315" width="11.625" style="3" customWidth="1"/>
    <col min="10316" max="10496" width="9" style="3"/>
    <col min="10497" max="10498" width="2.625" style="3" customWidth="1"/>
    <col min="10499" max="10499" width="9.25" style="3" customWidth="1"/>
    <col min="10500" max="10500" width="9.625" style="3" customWidth="1"/>
    <col min="10501" max="10501" width="1.625" style="3" customWidth="1"/>
    <col min="10502" max="10502" width="13.625" style="3" customWidth="1"/>
    <col min="10503" max="10503" width="8.625" style="3" customWidth="1"/>
    <col min="10504" max="10504" width="1.625" style="3" customWidth="1"/>
    <col min="10505" max="10505" width="13.125" style="3" customWidth="1"/>
    <col min="10506" max="10506" width="8.625" style="3" customWidth="1"/>
    <col min="10507" max="10507" width="1.625" style="3" customWidth="1"/>
    <col min="10508" max="10508" width="10.625" style="3" customWidth="1"/>
    <col min="10509" max="10509" width="8.625" style="3" customWidth="1"/>
    <col min="10510" max="10510" width="1.625" style="3" customWidth="1"/>
    <col min="10511" max="10511" width="10.625" style="3" customWidth="1"/>
    <col min="10512" max="10512" width="8.625" style="3" customWidth="1"/>
    <col min="10513" max="10513" width="1.625" style="3" customWidth="1"/>
    <col min="10514" max="10514" width="10.625" style="3" customWidth="1"/>
    <col min="10515" max="10515" width="8.625" style="3" customWidth="1"/>
    <col min="10516" max="10516" width="1.625" style="3" customWidth="1"/>
    <col min="10517" max="10517" width="10.625" style="3" customWidth="1"/>
    <col min="10518" max="10518" width="8.625" style="3" customWidth="1"/>
    <col min="10519" max="10519" width="1.625" style="3" customWidth="1"/>
    <col min="10520" max="10520" width="10.625" style="3" customWidth="1"/>
    <col min="10521" max="10521" width="8.625" style="3" customWidth="1"/>
    <col min="10522" max="10522" width="1.625" style="3" customWidth="1"/>
    <col min="10523" max="10523" width="10.625" style="3" customWidth="1"/>
    <col min="10524" max="10524" width="8.625" style="3" customWidth="1"/>
    <col min="10525" max="10525" width="1.625" style="3" customWidth="1"/>
    <col min="10526" max="10526" width="10.625" style="3" customWidth="1"/>
    <col min="10527" max="10527" width="8.625" style="3" customWidth="1"/>
    <col min="10528" max="10528" width="1.625" style="3" customWidth="1"/>
    <col min="10529" max="10529" width="10.625" style="3" customWidth="1"/>
    <col min="10530" max="10530" width="8.625" style="3" customWidth="1"/>
    <col min="10531" max="10531" width="1.625" style="3" customWidth="1"/>
    <col min="10532" max="10532" width="10.625" style="3" customWidth="1"/>
    <col min="10533" max="10533" width="8.625" style="3" customWidth="1"/>
    <col min="10534" max="10534" width="1.625" style="3" customWidth="1"/>
    <col min="10535" max="10535" width="10.625" style="3" customWidth="1"/>
    <col min="10536" max="10536" width="7.625" style="3" customWidth="1"/>
    <col min="10537" max="10537" width="1.625" style="3" customWidth="1"/>
    <col min="10538" max="10538" width="11.625" style="3" customWidth="1"/>
    <col min="10539" max="10539" width="7.625" style="3" customWidth="1"/>
    <col min="10540" max="10540" width="1.625" style="3" customWidth="1"/>
    <col min="10541" max="10541" width="11.625" style="3" customWidth="1"/>
    <col min="10542" max="10542" width="7.625" style="3" customWidth="1"/>
    <col min="10543" max="10543" width="1.625" style="3" customWidth="1"/>
    <col min="10544" max="10544" width="11.625" style="3" customWidth="1"/>
    <col min="10545" max="10545" width="7.625" style="3" customWidth="1"/>
    <col min="10546" max="10546" width="1.625" style="3" customWidth="1"/>
    <col min="10547" max="10547" width="11.625" style="3" customWidth="1"/>
    <col min="10548" max="10548" width="7.625" style="3" customWidth="1"/>
    <col min="10549" max="10549" width="1.625" style="3" customWidth="1"/>
    <col min="10550" max="10550" width="11.625" style="3" customWidth="1"/>
    <col min="10551" max="10551" width="7.625" style="3" customWidth="1"/>
    <col min="10552" max="10552" width="1.625" style="3" customWidth="1"/>
    <col min="10553" max="10553" width="11.625" style="3" customWidth="1"/>
    <col min="10554" max="10554" width="7.625" style="3" customWidth="1"/>
    <col min="10555" max="10555" width="1.625" style="3" customWidth="1"/>
    <col min="10556" max="10556" width="11.625" style="3" customWidth="1"/>
    <col min="10557" max="10557" width="7.625" style="3" customWidth="1"/>
    <col min="10558" max="10558" width="1.625" style="3" customWidth="1"/>
    <col min="10559" max="10559" width="11.625" style="3" customWidth="1"/>
    <col min="10560" max="10560" width="7.625" style="3" customWidth="1"/>
    <col min="10561" max="10561" width="1.625" style="3" customWidth="1"/>
    <col min="10562" max="10562" width="11.625" style="3" customWidth="1"/>
    <col min="10563" max="10563" width="7.625" style="3" customWidth="1"/>
    <col min="10564" max="10564" width="1.625" style="3" customWidth="1"/>
    <col min="10565" max="10565" width="11.625" style="3" customWidth="1"/>
    <col min="10566" max="10566" width="7.625" style="3" customWidth="1"/>
    <col min="10567" max="10567" width="1.625" style="3" customWidth="1"/>
    <col min="10568" max="10568" width="11.625" style="3" customWidth="1"/>
    <col min="10569" max="10569" width="7.625" style="3" customWidth="1"/>
    <col min="10570" max="10570" width="1.625" style="3" customWidth="1"/>
    <col min="10571" max="10571" width="11.625" style="3" customWidth="1"/>
    <col min="10572" max="10752" width="9" style="3"/>
    <col min="10753" max="10754" width="2.625" style="3" customWidth="1"/>
    <col min="10755" max="10755" width="9.25" style="3" customWidth="1"/>
    <col min="10756" max="10756" width="9.625" style="3" customWidth="1"/>
    <col min="10757" max="10757" width="1.625" style="3" customWidth="1"/>
    <col min="10758" max="10758" width="13.625" style="3" customWidth="1"/>
    <col min="10759" max="10759" width="8.625" style="3" customWidth="1"/>
    <col min="10760" max="10760" width="1.625" style="3" customWidth="1"/>
    <col min="10761" max="10761" width="13.125" style="3" customWidth="1"/>
    <col min="10762" max="10762" width="8.625" style="3" customWidth="1"/>
    <col min="10763" max="10763" width="1.625" style="3" customWidth="1"/>
    <col min="10764" max="10764" width="10.625" style="3" customWidth="1"/>
    <col min="10765" max="10765" width="8.625" style="3" customWidth="1"/>
    <col min="10766" max="10766" width="1.625" style="3" customWidth="1"/>
    <col min="10767" max="10767" width="10.625" style="3" customWidth="1"/>
    <col min="10768" max="10768" width="8.625" style="3" customWidth="1"/>
    <col min="10769" max="10769" width="1.625" style="3" customWidth="1"/>
    <col min="10770" max="10770" width="10.625" style="3" customWidth="1"/>
    <col min="10771" max="10771" width="8.625" style="3" customWidth="1"/>
    <col min="10772" max="10772" width="1.625" style="3" customWidth="1"/>
    <col min="10773" max="10773" width="10.625" style="3" customWidth="1"/>
    <col min="10774" max="10774" width="8.625" style="3" customWidth="1"/>
    <col min="10775" max="10775" width="1.625" style="3" customWidth="1"/>
    <col min="10776" max="10776" width="10.625" style="3" customWidth="1"/>
    <col min="10777" max="10777" width="8.625" style="3" customWidth="1"/>
    <col min="10778" max="10778" width="1.625" style="3" customWidth="1"/>
    <col min="10779" max="10779" width="10.625" style="3" customWidth="1"/>
    <col min="10780" max="10780" width="8.625" style="3" customWidth="1"/>
    <col min="10781" max="10781" width="1.625" style="3" customWidth="1"/>
    <col min="10782" max="10782" width="10.625" style="3" customWidth="1"/>
    <col min="10783" max="10783" width="8.625" style="3" customWidth="1"/>
    <col min="10784" max="10784" width="1.625" style="3" customWidth="1"/>
    <col min="10785" max="10785" width="10.625" style="3" customWidth="1"/>
    <col min="10786" max="10786" width="8.625" style="3" customWidth="1"/>
    <col min="10787" max="10787" width="1.625" style="3" customWidth="1"/>
    <col min="10788" max="10788" width="10.625" style="3" customWidth="1"/>
    <col min="10789" max="10789" width="8.625" style="3" customWidth="1"/>
    <col min="10790" max="10790" width="1.625" style="3" customWidth="1"/>
    <col min="10791" max="10791" width="10.625" style="3" customWidth="1"/>
    <col min="10792" max="10792" width="7.625" style="3" customWidth="1"/>
    <col min="10793" max="10793" width="1.625" style="3" customWidth="1"/>
    <col min="10794" max="10794" width="11.625" style="3" customWidth="1"/>
    <col min="10795" max="10795" width="7.625" style="3" customWidth="1"/>
    <col min="10796" max="10796" width="1.625" style="3" customWidth="1"/>
    <col min="10797" max="10797" width="11.625" style="3" customWidth="1"/>
    <col min="10798" max="10798" width="7.625" style="3" customWidth="1"/>
    <col min="10799" max="10799" width="1.625" style="3" customWidth="1"/>
    <col min="10800" max="10800" width="11.625" style="3" customWidth="1"/>
    <col min="10801" max="10801" width="7.625" style="3" customWidth="1"/>
    <col min="10802" max="10802" width="1.625" style="3" customWidth="1"/>
    <col min="10803" max="10803" width="11.625" style="3" customWidth="1"/>
    <col min="10804" max="10804" width="7.625" style="3" customWidth="1"/>
    <col min="10805" max="10805" width="1.625" style="3" customWidth="1"/>
    <col min="10806" max="10806" width="11.625" style="3" customWidth="1"/>
    <col min="10807" max="10807" width="7.625" style="3" customWidth="1"/>
    <col min="10808" max="10808" width="1.625" style="3" customWidth="1"/>
    <col min="10809" max="10809" width="11.625" style="3" customWidth="1"/>
    <col min="10810" max="10810" width="7.625" style="3" customWidth="1"/>
    <col min="10811" max="10811" width="1.625" style="3" customWidth="1"/>
    <col min="10812" max="10812" width="11.625" style="3" customWidth="1"/>
    <col min="10813" max="10813" width="7.625" style="3" customWidth="1"/>
    <col min="10814" max="10814" width="1.625" style="3" customWidth="1"/>
    <col min="10815" max="10815" width="11.625" style="3" customWidth="1"/>
    <col min="10816" max="10816" width="7.625" style="3" customWidth="1"/>
    <col min="10817" max="10817" width="1.625" style="3" customWidth="1"/>
    <col min="10818" max="10818" width="11.625" style="3" customWidth="1"/>
    <col min="10819" max="10819" width="7.625" style="3" customWidth="1"/>
    <col min="10820" max="10820" width="1.625" style="3" customWidth="1"/>
    <col min="10821" max="10821" width="11.625" style="3" customWidth="1"/>
    <col min="10822" max="10822" width="7.625" style="3" customWidth="1"/>
    <col min="10823" max="10823" width="1.625" style="3" customWidth="1"/>
    <col min="10824" max="10824" width="11.625" style="3" customWidth="1"/>
    <col min="10825" max="10825" width="7.625" style="3" customWidth="1"/>
    <col min="10826" max="10826" width="1.625" style="3" customWidth="1"/>
    <col min="10827" max="10827" width="11.625" style="3" customWidth="1"/>
    <col min="10828" max="11008" width="9" style="3"/>
    <col min="11009" max="11010" width="2.625" style="3" customWidth="1"/>
    <col min="11011" max="11011" width="9.25" style="3" customWidth="1"/>
    <col min="11012" max="11012" width="9.625" style="3" customWidth="1"/>
    <col min="11013" max="11013" width="1.625" style="3" customWidth="1"/>
    <col min="11014" max="11014" width="13.625" style="3" customWidth="1"/>
    <col min="11015" max="11015" width="8.625" style="3" customWidth="1"/>
    <col min="11016" max="11016" width="1.625" style="3" customWidth="1"/>
    <col min="11017" max="11017" width="13.125" style="3" customWidth="1"/>
    <col min="11018" max="11018" width="8.625" style="3" customWidth="1"/>
    <col min="11019" max="11019" width="1.625" style="3" customWidth="1"/>
    <col min="11020" max="11020" width="10.625" style="3" customWidth="1"/>
    <col min="11021" max="11021" width="8.625" style="3" customWidth="1"/>
    <col min="11022" max="11022" width="1.625" style="3" customWidth="1"/>
    <col min="11023" max="11023" width="10.625" style="3" customWidth="1"/>
    <col min="11024" max="11024" width="8.625" style="3" customWidth="1"/>
    <col min="11025" max="11025" width="1.625" style="3" customWidth="1"/>
    <col min="11026" max="11026" width="10.625" style="3" customWidth="1"/>
    <col min="11027" max="11027" width="8.625" style="3" customWidth="1"/>
    <col min="11028" max="11028" width="1.625" style="3" customWidth="1"/>
    <col min="11029" max="11029" width="10.625" style="3" customWidth="1"/>
    <col min="11030" max="11030" width="8.625" style="3" customWidth="1"/>
    <col min="11031" max="11031" width="1.625" style="3" customWidth="1"/>
    <col min="11032" max="11032" width="10.625" style="3" customWidth="1"/>
    <col min="11033" max="11033" width="8.625" style="3" customWidth="1"/>
    <col min="11034" max="11034" width="1.625" style="3" customWidth="1"/>
    <col min="11035" max="11035" width="10.625" style="3" customWidth="1"/>
    <col min="11036" max="11036" width="8.625" style="3" customWidth="1"/>
    <col min="11037" max="11037" width="1.625" style="3" customWidth="1"/>
    <col min="11038" max="11038" width="10.625" style="3" customWidth="1"/>
    <col min="11039" max="11039" width="8.625" style="3" customWidth="1"/>
    <col min="11040" max="11040" width="1.625" style="3" customWidth="1"/>
    <col min="11041" max="11041" width="10.625" style="3" customWidth="1"/>
    <col min="11042" max="11042" width="8.625" style="3" customWidth="1"/>
    <col min="11043" max="11043" width="1.625" style="3" customWidth="1"/>
    <col min="11044" max="11044" width="10.625" style="3" customWidth="1"/>
    <col min="11045" max="11045" width="8.625" style="3" customWidth="1"/>
    <col min="11046" max="11046" width="1.625" style="3" customWidth="1"/>
    <col min="11047" max="11047" width="10.625" style="3" customWidth="1"/>
    <col min="11048" max="11048" width="7.625" style="3" customWidth="1"/>
    <col min="11049" max="11049" width="1.625" style="3" customWidth="1"/>
    <col min="11050" max="11050" width="11.625" style="3" customWidth="1"/>
    <col min="11051" max="11051" width="7.625" style="3" customWidth="1"/>
    <col min="11052" max="11052" width="1.625" style="3" customWidth="1"/>
    <col min="11053" max="11053" width="11.625" style="3" customWidth="1"/>
    <col min="11054" max="11054" width="7.625" style="3" customWidth="1"/>
    <col min="11055" max="11055" width="1.625" style="3" customWidth="1"/>
    <col min="11056" max="11056" width="11.625" style="3" customWidth="1"/>
    <col min="11057" max="11057" width="7.625" style="3" customWidth="1"/>
    <col min="11058" max="11058" width="1.625" style="3" customWidth="1"/>
    <col min="11059" max="11059" width="11.625" style="3" customWidth="1"/>
    <col min="11060" max="11060" width="7.625" style="3" customWidth="1"/>
    <col min="11061" max="11061" width="1.625" style="3" customWidth="1"/>
    <col min="11062" max="11062" width="11.625" style="3" customWidth="1"/>
    <col min="11063" max="11063" width="7.625" style="3" customWidth="1"/>
    <col min="11064" max="11064" width="1.625" style="3" customWidth="1"/>
    <col min="11065" max="11065" width="11.625" style="3" customWidth="1"/>
    <col min="11066" max="11066" width="7.625" style="3" customWidth="1"/>
    <col min="11067" max="11067" width="1.625" style="3" customWidth="1"/>
    <col min="11068" max="11068" width="11.625" style="3" customWidth="1"/>
    <col min="11069" max="11069" width="7.625" style="3" customWidth="1"/>
    <col min="11070" max="11070" width="1.625" style="3" customWidth="1"/>
    <col min="11071" max="11071" width="11.625" style="3" customWidth="1"/>
    <col min="11072" max="11072" width="7.625" style="3" customWidth="1"/>
    <col min="11073" max="11073" width="1.625" style="3" customWidth="1"/>
    <col min="11074" max="11074" width="11.625" style="3" customWidth="1"/>
    <col min="11075" max="11075" width="7.625" style="3" customWidth="1"/>
    <col min="11076" max="11076" width="1.625" style="3" customWidth="1"/>
    <col min="11077" max="11077" width="11.625" style="3" customWidth="1"/>
    <col min="11078" max="11078" width="7.625" style="3" customWidth="1"/>
    <col min="11079" max="11079" width="1.625" style="3" customWidth="1"/>
    <col min="11080" max="11080" width="11.625" style="3" customWidth="1"/>
    <col min="11081" max="11081" width="7.625" style="3" customWidth="1"/>
    <col min="11082" max="11082" width="1.625" style="3" customWidth="1"/>
    <col min="11083" max="11083" width="11.625" style="3" customWidth="1"/>
    <col min="11084" max="11264" width="9" style="3"/>
    <col min="11265" max="11266" width="2.625" style="3" customWidth="1"/>
    <col min="11267" max="11267" width="9.25" style="3" customWidth="1"/>
    <col min="11268" max="11268" width="9.625" style="3" customWidth="1"/>
    <col min="11269" max="11269" width="1.625" style="3" customWidth="1"/>
    <col min="11270" max="11270" width="13.625" style="3" customWidth="1"/>
    <col min="11271" max="11271" width="8.625" style="3" customWidth="1"/>
    <col min="11272" max="11272" width="1.625" style="3" customWidth="1"/>
    <col min="11273" max="11273" width="13.125" style="3" customWidth="1"/>
    <col min="11274" max="11274" width="8.625" style="3" customWidth="1"/>
    <col min="11275" max="11275" width="1.625" style="3" customWidth="1"/>
    <col min="11276" max="11276" width="10.625" style="3" customWidth="1"/>
    <col min="11277" max="11277" width="8.625" style="3" customWidth="1"/>
    <col min="11278" max="11278" width="1.625" style="3" customWidth="1"/>
    <col min="11279" max="11279" width="10.625" style="3" customWidth="1"/>
    <col min="11280" max="11280" width="8.625" style="3" customWidth="1"/>
    <col min="11281" max="11281" width="1.625" style="3" customWidth="1"/>
    <col min="11282" max="11282" width="10.625" style="3" customWidth="1"/>
    <col min="11283" max="11283" width="8.625" style="3" customWidth="1"/>
    <col min="11284" max="11284" width="1.625" style="3" customWidth="1"/>
    <col min="11285" max="11285" width="10.625" style="3" customWidth="1"/>
    <col min="11286" max="11286" width="8.625" style="3" customWidth="1"/>
    <col min="11287" max="11287" width="1.625" style="3" customWidth="1"/>
    <col min="11288" max="11288" width="10.625" style="3" customWidth="1"/>
    <col min="11289" max="11289" width="8.625" style="3" customWidth="1"/>
    <col min="11290" max="11290" width="1.625" style="3" customWidth="1"/>
    <col min="11291" max="11291" width="10.625" style="3" customWidth="1"/>
    <col min="11292" max="11292" width="8.625" style="3" customWidth="1"/>
    <col min="11293" max="11293" width="1.625" style="3" customWidth="1"/>
    <col min="11294" max="11294" width="10.625" style="3" customWidth="1"/>
    <col min="11295" max="11295" width="8.625" style="3" customWidth="1"/>
    <col min="11296" max="11296" width="1.625" style="3" customWidth="1"/>
    <col min="11297" max="11297" width="10.625" style="3" customWidth="1"/>
    <col min="11298" max="11298" width="8.625" style="3" customWidth="1"/>
    <col min="11299" max="11299" width="1.625" style="3" customWidth="1"/>
    <col min="11300" max="11300" width="10.625" style="3" customWidth="1"/>
    <col min="11301" max="11301" width="8.625" style="3" customWidth="1"/>
    <col min="11302" max="11302" width="1.625" style="3" customWidth="1"/>
    <col min="11303" max="11303" width="10.625" style="3" customWidth="1"/>
    <col min="11304" max="11304" width="7.625" style="3" customWidth="1"/>
    <col min="11305" max="11305" width="1.625" style="3" customWidth="1"/>
    <col min="11306" max="11306" width="11.625" style="3" customWidth="1"/>
    <col min="11307" max="11307" width="7.625" style="3" customWidth="1"/>
    <col min="11308" max="11308" width="1.625" style="3" customWidth="1"/>
    <col min="11309" max="11309" width="11.625" style="3" customWidth="1"/>
    <col min="11310" max="11310" width="7.625" style="3" customWidth="1"/>
    <col min="11311" max="11311" width="1.625" style="3" customWidth="1"/>
    <col min="11312" max="11312" width="11.625" style="3" customWidth="1"/>
    <col min="11313" max="11313" width="7.625" style="3" customWidth="1"/>
    <col min="11314" max="11314" width="1.625" style="3" customWidth="1"/>
    <col min="11315" max="11315" width="11.625" style="3" customWidth="1"/>
    <col min="11316" max="11316" width="7.625" style="3" customWidth="1"/>
    <col min="11317" max="11317" width="1.625" style="3" customWidth="1"/>
    <col min="11318" max="11318" width="11.625" style="3" customWidth="1"/>
    <col min="11319" max="11319" width="7.625" style="3" customWidth="1"/>
    <col min="11320" max="11320" width="1.625" style="3" customWidth="1"/>
    <col min="11321" max="11321" width="11.625" style="3" customWidth="1"/>
    <col min="11322" max="11322" width="7.625" style="3" customWidth="1"/>
    <col min="11323" max="11323" width="1.625" style="3" customWidth="1"/>
    <col min="11324" max="11324" width="11.625" style="3" customWidth="1"/>
    <col min="11325" max="11325" width="7.625" style="3" customWidth="1"/>
    <col min="11326" max="11326" width="1.625" style="3" customWidth="1"/>
    <col min="11327" max="11327" width="11.625" style="3" customWidth="1"/>
    <col min="11328" max="11328" width="7.625" style="3" customWidth="1"/>
    <col min="11329" max="11329" width="1.625" style="3" customWidth="1"/>
    <col min="11330" max="11330" width="11.625" style="3" customWidth="1"/>
    <col min="11331" max="11331" width="7.625" style="3" customWidth="1"/>
    <col min="11332" max="11332" width="1.625" style="3" customWidth="1"/>
    <col min="11333" max="11333" width="11.625" style="3" customWidth="1"/>
    <col min="11334" max="11334" width="7.625" style="3" customWidth="1"/>
    <col min="11335" max="11335" width="1.625" style="3" customWidth="1"/>
    <col min="11336" max="11336" width="11.625" style="3" customWidth="1"/>
    <col min="11337" max="11337" width="7.625" style="3" customWidth="1"/>
    <col min="11338" max="11338" width="1.625" style="3" customWidth="1"/>
    <col min="11339" max="11339" width="11.625" style="3" customWidth="1"/>
    <col min="11340" max="11520" width="9" style="3"/>
    <col min="11521" max="11522" width="2.625" style="3" customWidth="1"/>
    <col min="11523" max="11523" width="9.25" style="3" customWidth="1"/>
    <col min="11524" max="11524" width="9.625" style="3" customWidth="1"/>
    <col min="11525" max="11525" width="1.625" style="3" customWidth="1"/>
    <col min="11526" max="11526" width="13.625" style="3" customWidth="1"/>
    <col min="11527" max="11527" width="8.625" style="3" customWidth="1"/>
    <col min="11528" max="11528" width="1.625" style="3" customWidth="1"/>
    <col min="11529" max="11529" width="13.125" style="3" customWidth="1"/>
    <col min="11530" max="11530" width="8.625" style="3" customWidth="1"/>
    <col min="11531" max="11531" width="1.625" style="3" customWidth="1"/>
    <col min="11532" max="11532" width="10.625" style="3" customWidth="1"/>
    <col min="11533" max="11533" width="8.625" style="3" customWidth="1"/>
    <col min="11534" max="11534" width="1.625" style="3" customWidth="1"/>
    <col min="11535" max="11535" width="10.625" style="3" customWidth="1"/>
    <col min="11536" max="11536" width="8.625" style="3" customWidth="1"/>
    <col min="11537" max="11537" width="1.625" style="3" customWidth="1"/>
    <col min="11538" max="11538" width="10.625" style="3" customWidth="1"/>
    <col min="11539" max="11539" width="8.625" style="3" customWidth="1"/>
    <col min="11540" max="11540" width="1.625" style="3" customWidth="1"/>
    <col min="11541" max="11541" width="10.625" style="3" customWidth="1"/>
    <col min="11542" max="11542" width="8.625" style="3" customWidth="1"/>
    <col min="11543" max="11543" width="1.625" style="3" customWidth="1"/>
    <col min="11544" max="11544" width="10.625" style="3" customWidth="1"/>
    <col min="11545" max="11545" width="8.625" style="3" customWidth="1"/>
    <col min="11546" max="11546" width="1.625" style="3" customWidth="1"/>
    <col min="11547" max="11547" width="10.625" style="3" customWidth="1"/>
    <col min="11548" max="11548" width="8.625" style="3" customWidth="1"/>
    <col min="11549" max="11549" width="1.625" style="3" customWidth="1"/>
    <col min="11550" max="11550" width="10.625" style="3" customWidth="1"/>
    <col min="11551" max="11551" width="8.625" style="3" customWidth="1"/>
    <col min="11552" max="11552" width="1.625" style="3" customWidth="1"/>
    <col min="11553" max="11553" width="10.625" style="3" customWidth="1"/>
    <col min="11554" max="11554" width="8.625" style="3" customWidth="1"/>
    <col min="11555" max="11555" width="1.625" style="3" customWidth="1"/>
    <col min="11556" max="11556" width="10.625" style="3" customWidth="1"/>
    <col min="11557" max="11557" width="8.625" style="3" customWidth="1"/>
    <col min="11558" max="11558" width="1.625" style="3" customWidth="1"/>
    <col min="11559" max="11559" width="10.625" style="3" customWidth="1"/>
    <col min="11560" max="11560" width="7.625" style="3" customWidth="1"/>
    <col min="11561" max="11561" width="1.625" style="3" customWidth="1"/>
    <col min="11562" max="11562" width="11.625" style="3" customWidth="1"/>
    <col min="11563" max="11563" width="7.625" style="3" customWidth="1"/>
    <col min="11564" max="11564" width="1.625" style="3" customWidth="1"/>
    <col min="11565" max="11565" width="11.625" style="3" customWidth="1"/>
    <col min="11566" max="11566" width="7.625" style="3" customWidth="1"/>
    <col min="11567" max="11567" width="1.625" style="3" customWidth="1"/>
    <col min="11568" max="11568" width="11.625" style="3" customWidth="1"/>
    <col min="11569" max="11569" width="7.625" style="3" customWidth="1"/>
    <col min="11570" max="11570" width="1.625" style="3" customWidth="1"/>
    <col min="11571" max="11571" width="11.625" style="3" customWidth="1"/>
    <col min="11572" max="11572" width="7.625" style="3" customWidth="1"/>
    <col min="11573" max="11573" width="1.625" style="3" customWidth="1"/>
    <col min="11574" max="11574" width="11.625" style="3" customWidth="1"/>
    <col min="11575" max="11575" width="7.625" style="3" customWidth="1"/>
    <col min="11576" max="11576" width="1.625" style="3" customWidth="1"/>
    <col min="11577" max="11577" width="11.625" style="3" customWidth="1"/>
    <col min="11578" max="11578" width="7.625" style="3" customWidth="1"/>
    <col min="11579" max="11579" width="1.625" style="3" customWidth="1"/>
    <col min="11580" max="11580" width="11.625" style="3" customWidth="1"/>
    <col min="11581" max="11581" width="7.625" style="3" customWidth="1"/>
    <col min="11582" max="11582" width="1.625" style="3" customWidth="1"/>
    <col min="11583" max="11583" width="11.625" style="3" customWidth="1"/>
    <col min="11584" max="11584" width="7.625" style="3" customWidth="1"/>
    <col min="11585" max="11585" width="1.625" style="3" customWidth="1"/>
    <col min="11586" max="11586" width="11.625" style="3" customWidth="1"/>
    <col min="11587" max="11587" width="7.625" style="3" customWidth="1"/>
    <col min="11588" max="11588" width="1.625" style="3" customWidth="1"/>
    <col min="11589" max="11589" width="11.625" style="3" customWidth="1"/>
    <col min="11590" max="11590" width="7.625" style="3" customWidth="1"/>
    <col min="11591" max="11591" width="1.625" style="3" customWidth="1"/>
    <col min="11592" max="11592" width="11.625" style="3" customWidth="1"/>
    <col min="11593" max="11593" width="7.625" style="3" customWidth="1"/>
    <col min="11594" max="11594" width="1.625" style="3" customWidth="1"/>
    <col min="11595" max="11595" width="11.625" style="3" customWidth="1"/>
    <col min="11596" max="11776" width="9" style="3"/>
    <col min="11777" max="11778" width="2.625" style="3" customWidth="1"/>
    <col min="11779" max="11779" width="9.25" style="3" customWidth="1"/>
    <col min="11780" max="11780" width="9.625" style="3" customWidth="1"/>
    <col min="11781" max="11781" width="1.625" style="3" customWidth="1"/>
    <col min="11782" max="11782" width="13.625" style="3" customWidth="1"/>
    <col min="11783" max="11783" width="8.625" style="3" customWidth="1"/>
    <col min="11784" max="11784" width="1.625" style="3" customWidth="1"/>
    <col min="11785" max="11785" width="13.125" style="3" customWidth="1"/>
    <col min="11786" max="11786" width="8.625" style="3" customWidth="1"/>
    <col min="11787" max="11787" width="1.625" style="3" customWidth="1"/>
    <col min="11788" max="11788" width="10.625" style="3" customWidth="1"/>
    <col min="11789" max="11789" width="8.625" style="3" customWidth="1"/>
    <col min="11790" max="11790" width="1.625" style="3" customWidth="1"/>
    <col min="11791" max="11791" width="10.625" style="3" customWidth="1"/>
    <col min="11792" max="11792" width="8.625" style="3" customWidth="1"/>
    <col min="11793" max="11793" width="1.625" style="3" customWidth="1"/>
    <col min="11794" max="11794" width="10.625" style="3" customWidth="1"/>
    <col min="11795" max="11795" width="8.625" style="3" customWidth="1"/>
    <col min="11796" max="11796" width="1.625" style="3" customWidth="1"/>
    <col min="11797" max="11797" width="10.625" style="3" customWidth="1"/>
    <col min="11798" max="11798" width="8.625" style="3" customWidth="1"/>
    <col min="11799" max="11799" width="1.625" style="3" customWidth="1"/>
    <col min="11800" max="11800" width="10.625" style="3" customWidth="1"/>
    <col min="11801" max="11801" width="8.625" style="3" customWidth="1"/>
    <col min="11802" max="11802" width="1.625" style="3" customWidth="1"/>
    <col min="11803" max="11803" width="10.625" style="3" customWidth="1"/>
    <col min="11804" max="11804" width="8.625" style="3" customWidth="1"/>
    <col min="11805" max="11805" width="1.625" style="3" customWidth="1"/>
    <col min="11806" max="11806" width="10.625" style="3" customWidth="1"/>
    <col min="11807" max="11807" width="8.625" style="3" customWidth="1"/>
    <col min="11808" max="11808" width="1.625" style="3" customWidth="1"/>
    <col min="11809" max="11809" width="10.625" style="3" customWidth="1"/>
    <col min="11810" max="11810" width="8.625" style="3" customWidth="1"/>
    <col min="11811" max="11811" width="1.625" style="3" customWidth="1"/>
    <col min="11812" max="11812" width="10.625" style="3" customWidth="1"/>
    <col min="11813" max="11813" width="8.625" style="3" customWidth="1"/>
    <col min="11814" max="11814" width="1.625" style="3" customWidth="1"/>
    <col min="11815" max="11815" width="10.625" style="3" customWidth="1"/>
    <col min="11816" max="11816" width="7.625" style="3" customWidth="1"/>
    <col min="11817" max="11817" width="1.625" style="3" customWidth="1"/>
    <col min="11818" max="11818" width="11.625" style="3" customWidth="1"/>
    <col min="11819" max="11819" width="7.625" style="3" customWidth="1"/>
    <col min="11820" max="11820" width="1.625" style="3" customWidth="1"/>
    <col min="11821" max="11821" width="11.625" style="3" customWidth="1"/>
    <col min="11822" max="11822" width="7.625" style="3" customWidth="1"/>
    <col min="11823" max="11823" width="1.625" style="3" customWidth="1"/>
    <col min="11824" max="11824" width="11.625" style="3" customWidth="1"/>
    <col min="11825" max="11825" width="7.625" style="3" customWidth="1"/>
    <col min="11826" max="11826" width="1.625" style="3" customWidth="1"/>
    <col min="11827" max="11827" width="11.625" style="3" customWidth="1"/>
    <col min="11828" max="11828" width="7.625" style="3" customWidth="1"/>
    <col min="11829" max="11829" width="1.625" style="3" customWidth="1"/>
    <col min="11830" max="11830" width="11.625" style="3" customWidth="1"/>
    <col min="11831" max="11831" width="7.625" style="3" customWidth="1"/>
    <col min="11832" max="11832" width="1.625" style="3" customWidth="1"/>
    <col min="11833" max="11833" width="11.625" style="3" customWidth="1"/>
    <col min="11834" max="11834" width="7.625" style="3" customWidth="1"/>
    <col min="11835" max="11835" width="1.625" style="3" customWidth="1"/>
    <col min="11836" max="11836" width="11.625" style="3" customWidth="1"/>
    <col min="11837" max="11837" width="7.625" style="3" customWidth="1"/>
    <col min="11838" max="11838" width="1.625" style="3" customWidth="1"/>
    <col min="11839" max="11839" width="11.625" style="3" customWidth="1"/>
    <col min="11840" max="11840" width="7.625" style="3" customWidth="1"/>
    <col min="11841" max="11841" width="1.625" style="3" customWidth="1"/>
    <col min="11842" max="11842" width="11.625" style="3" customWidth="1"/>
    <col min="11843" max="11843" width="7.625" style="3" customWidth="1"/>
    <col min="11844" max="11844" width="1.625" style="3" customWidth="1"/>
    <col min="11845" max="11845" width="11.625" style="3" customWidth="1"/>
    <col min="11846" max="11846" width="7.625" style="3" customWidth="1"/>
    <col min="11847" max="11847" width="1.625" style="3" customWidth="1"/>
    <col min="11848" max="11848" width="11.625" style="3" customWidth="1"/>
    <col min="11849" max="11849" width="7.625" style="3" customWidth="1"/>
    <col min="11850" max="11850" width="1.625" style="3" customWidth="1"/>
    <col min="11851" max="11851" width="11.625" style="3" customWidth="1"/>
    <col min="11852" max="12032" width="9" style="3"/>
    <col min="12033" max="12034" width="2.625" style="3" customWidth="1"/>
    <col min="12035" max="12035" width="9.25" style="3" customWidth="1"/>
    <col min="12036" max="12036" width="9.625" style="3" customWidth="1"/>
    <col min="12037" max="12037" width="1.625" style="3" customWidth="1"/>
    <col min="12038" max="12038" width="13.625" style="3" customWidth="1"/>
    <col min="12039" max="12039" width="8.625" style="3" customWidth="1"/>
    <col min="12040" max="12040" width="1.625" style="3" customWidth="1"/>
    <col min="12041" max="12041" width="13.125" style="3" customWidth="1"/>
    <col min="12042" max="12042" width="8.625" style="3" customWidth="1"/>
    <col min="12043" max="12043" width="1.625" style="3" customWidth="1"/>
    <col min="12044" max="12044" width="10.625" style="3" customWidth="1"/>
    <col min="12045" max="12045" width="8.625" style="3" customWidth="1"/>
    <col min="12046" max="12046" width="1.625" style="3" customWidth="1"/>
    <col min="12047" max="12047" width="10.625" style="3" customWidth="1"/>
    <col min="12048" max="12048" width="8.625" style="3" customWidth="1"/>
    <col min="12049" max="12049" width="1.625" style="3" customWidth="1"/>
    <col min="12050" max="12050" width="10.625" style="3" customWidth="1"/>
    <col min="12051" max="12051" width="8.625" style="3" customWidth="1"/>
    <col min="12052" max="12052" width="1.625" style="3" customWidth="1"/>
    <col min="12053" max="12053" width="10.625" style="3" customWidth="1"/>
    <col min="12054" max="12054" width="8.625" style="3" customWidth="1"/>
    <col min="12055" max="12055" width="1.625" style="3" customWidth="1"/>
    <col min="12056" max="12056" width="10.625" style="3" customWidth="1"/>
    <col min="12057" max="12057" width="8.625" style="3" customWidth="1"/>
    <col min="12058" max="12058" width="1.625" style="3" customWidth="1"/>
    <col min="12059" max="12059" width="10.625" style="3" customWidth="1"/>
    <col min="12060" max="12060" width="8.625" style="3" customWidth="1"/>
    <col min="12061" max="12061" width="1.625" style="3" customWidth="1"/>
    <col min="12062" max="12062" width="10.625" style="3" customWidth="1"/>
    <col min="12063" max="12063" width="8.625" style="3" customWidth="1"/>
    <col min="12064" max="12064" width="1.625" style="3" customWidth="1"/>
    <col min="12065" max="12065" width="10.625" style="3" customWidth="1"/>
    <col min="12066" max="12066" width="8.625" style="3" customWidth="1"/>
    <col min="12067" max="12067" width="1.625" style="3" customWidth="1"/>
    <col min="12068" max="12068" width="10.625" style="3" customWidth="1"/>
    <col min="12069" max="12069" width="8.625" style="3" customWidth="1"/>
    <col min="12070" max="12070" width="1.625" style="3" customWidth="1"/>
    <col min="12071" max="12071" width="10.625" style="3" customWidth="1"/>
    <col min="12072" max="12072" width="7.625" style="3" customWidth="1"/>
    <col min="12073" max="12073" width="1.625" style="3" customWidth="1"/>
    <col min="12074" max="12074" width="11.625" style="3" customWidth="1"/>
    <col min="12075" max="12075" width="7.625" style="3" customWidth="1"/>
    <col min="12076" max="12076" width="1.625" style="3" customWidth="1"/>
    <col min="12077" max="12077" width="11.625" style="3" customWidth="1"/>
    <col min="12078" max="12078" width="7.625" style="3" customWidth="1"/>
    <col min="12079" max="12079" width="1.625" style="3" customWidth="1"/>
    <col min="12080" max="12080" width="11.625" style="3" customWidth="1"/>
    <col min="12081" max="12081" width="7.625" style="3" customWidth="1"/>
    <col min="12082" max="12082" width="1.625" style="3" customWidth="1"/>
    <col min="12083" max="12083" width="11.625" style="3" customWidth="1"/>
    <col min="12084" max="12084" width="7.625" style="3" customWidth="1"/>
    <col min="12085" max="12085" width="1.625" style="3" customWidth="1"/>
    <col min="12086" max="12086" width="11.625" style="3" customWidth="1"/>
    <col min="12087" max="12087" width="7.625" style="3" customWidth="1"/>
    <col min="12088" max="12088" width="1.625" style="3" customWidth="1"/>
    <col min="12089" max="12089" width="11.625" style="3" customWidth="1"/>
    <col min="12090" max="12090" width="7.625" style="3" customWidth="1"/>
    <col min="12091" max="12091" width="1.625" style="3" customWidth="1"/>
    <col min="12092" max="12092" width="11.625" style="3" customWidth="1"/>
    <col min="12093" max="12093" width="7.625" style="3" customWidth="1"/>
    <col min="12094" max="12094" width="1.625" style="3" customWidth="1"/>
    <col min="12095" max="12095" width="11.625" style="3" customWidth="1"/>
    <col min="12096" max="12096" width="7.625" style="3" customWidth="1"/>
    <col min="12097" max="12097" width="1.625" style="3" customWidth="1"/>
    <col min="12098" max="12098" width="11.625" style="3" customWidth="1"/>
    <col min="12099" max="12099" width="7.625" style="3" customWidth="1"/>
    <col min="12100" max="12100" width="1.625" style="3" customWidth="1"/>
    <col min="12101" max="12101" width="11.625" style="3" customWidth="1"/>
    <col min="12102" max="12102" width="7.625" style="3" customWidth="1"/>
    <col min="12103" max="12103" width="1.625" style="3" customWidth="1"/>
    <col min="12104" max="12104" width="11.625" style="3" customWidth="1"/>
    <col min="12105" max="12105" width="7.625" style="3" customWidth="1"/>
    <col min="12106" max="12106" width="1.625" style="3" customWidth="1"/>
    <col min="12107" max="12107" width="11.625" style="3" customWidth="1"/>
    <col min="12108" max="12288" width="9" style="3"/>
    <col min="12289" max="12290" width="2.625" style="3" customWidth="1"/>
    <col min="12291" max="12291" width="9.25" style="3" customWidth="1"/>
    <col min="12292" max="12292" width="9.625" style="3" customWidth="1"/>
    <col min="12293" max="12293" width="1.625" style="3" customWidth="1"/>
    <col min="12294" max="12294" width="13.625" style="3" customWidth="1"/>
    <col min="12295" max="12295" width="8.625" style="3" customWidth="1"/>
    <col min="12296" max="12296" width="1.625" style="3" customWidth="1"/>
    <col min="12297" max="12297" width="13.125" style="3" customWidth="1"/>
    <col min="12298" max="12298" width="8.625" style="3" customWidth="1"/>
    <col min="12299" max="12299" width="1.625" style="3" customWidth="1"/>
    <col min="12300" max="12300" width="10.625" style="3" customWidth="1"/>
    <col min="12301" max="12301" width="8.625" style="3" customWidth="1"/>
    <col min="12302" max="12302" width="1.625" style="3" customWidth="1"/>
    <col min="12303" max="12303" width="10.625" style="3" customWidth="1"/>
    <col min="12304" max="12304" width="8.625" style="3" customWidth="1"/>
    <col min="12305" max="12305" width="1.625" style="3" customWidth="1"/>
    <col min="12306" max="12306" width="10.625" style="3" customWidth="1"/>
    <col min="12307" max="12307" width="8.625" style="3" customWidth="1"/>
    <col min="12308" max="12308" width="1.625" style="3" customWidth="1"/>
    <col min="12309" max="12309" width="10.625" style="3" customWidth="1"/>
    <col min="12310" max="12310" width="8.625" style="3" customWidth="1"/>
    <col min="12311" max="12311" width="1.625" style="3" customWidth="1"/>
    <col min="12312" max="12312" width="10.625" style="3" customWidth="1"/>
    <col min="12313" max="12313" width="8.625" style="3" customWidth="1"/>
    <col min="12314" max="12314" width="1.625" style="3" customWidth="1"/>
    <col min="12315" max="12315" width="10.625" style="3" customWidth="1"/>
    <col min="12316" max="12316" width="8.625" style="3" customWidth="1"/>
    <col min="12317" max="12317" width="1.625" style="3" customWidth="1"/>
    <col min="12318" max="12318" width="10.625" style="3" customWidth="1"/>
    <col min="12319" max="12319" width="8.625" style="3" customWidth="1"/>
    <col min="12320" max="12320" width="1.625" style="3" customWidth="1"/>
    <col min="12321" max="12321" width="10.625" style="3" customWidth="1"/>
    <col min="12322" max="12322" width="8.625" style="3" customWidth="1"/>
    <col min="12323" max="12323" width="1.625" style="3" customWidth="1"/>
    <col min="12324" max="12324" width="10.625" style="3" customWidth="1"/>
    <col min="12325" max="12325" width="8.625" style="3" customWidth="1"/>
    <col min="12326" max="12326" width="1.625" style="3" customWidth="1"/>
    <col min="12327" max="12327" width="10.625" style="3" customWidth="1"/>
    <col min="12328" max="12328" width="7.625" style="3" customWidth="1"/>
    <col min="12329" max="12329" width="1.625" style="3" customWidth="1"/>
    <col min="12330" max="12330" width="11.625" style="3" customWidth="1"/>
    <col min="12331" max="12331" width="7.625" style="3" customWidth="1"/>
    <col min="12332" max="12332" width="1.625" style="3" customWidth="1"/>
    <col min="12333" max="12333" width="11.625" style="3" customWidth="1"/>
    <col min="12334" max="12334" width="7.625" style="3" customWidth="1"/>
    <col min="12335" max="12335" width="1.625" style="3" customWidth="1"/>
    <col min="12336" max="12336" width="11.625" style="3" customWidth="1"/>
    <col min="12337" max="12337" width="7.625" style="3" customWidth="1"/>
    <col min="12338" max="12338" width="1.625" style="3" customWidth="1"/>
    <col min="12339" max="12339" width="11.625" style="3" customWidth="1"/>
    <col min="12340" max="12340" width="7.625" style="3" customWidth="1"/>
    <col min="12341" max="12341" width="1.625" style="3" customWidth="1"/>
    <col min="12342" max="12342" width="11.625" style="3" customWidth="1"/>
    <col min="12343" max="12343" width="7.625" style="3" customWidth="1"/>
    <col min="12344" max="12344" width="1.625" style="3" customWidth="1"/>
    <col min="12345" max="12345" width="11.625" style="3" customWidth="1"/>
    <col min="12346" max="12346" width="7.625" style="3" customWidth="1"/>
    <col min="12347" max="12347" width="1.625" style="3" customWidth="1"/>
    <col min="12348" max="12348" width="11.625" style="3" customWidth="1"/>
    <col min="12349" max="12349" width="7.625" style="3" customWidth="1"/>
    <col min="12350" max="12350" width="1.625" style="3" customWidth="1"/>
    <col min="12351" max="12351" width="11.625" style="3" customWidth="1"/>
    <col min="12352" max="12352" width="7.625" style="3" customWidth="1"/>
    <col min="12353" max="12353" width="1.625" style="3" customWidth="1"/>
    <col min="12354" max="12354" width="11.625" style="3" customWidth="1"/>
    <col min="12355" max="12355" width="7.625" style="3" customWidth="1"/>
    <col min="12356" max="12356" width="1.625" style="3" customWidth="1"/>
    <col min="12357" max="12357" width="11.625" style="3" customWidth="1"/>
    <col min="12358" max="12358" width="7.625" style="3" customWidth="1"/>
    <col min="12359" max="12359" width="1.625" style="3" customWidth="1"/>
    <col min="12360" max="12360" width="11.625" style="3" customWidth="1"/>
    <col min="12361" max="12361" width="7.625" style="3" customWidth="1"/>
    <col min="12362" max="12362" width="1.625" style="3" customWidth="1"/>
    <col min="12363" max="12363" width="11.625" style="3" customWidth="1"/>
    <col min="12364" max="12544" width="9" style="3"/>
    <col min="12545" max="12546" width="2.625" style="3" customWidth="1"/>
    <col min="12547" max="12547" width="9.25" style="3" customWidth="1"/>
    <col min="12548" max="12548" width="9.625" style="3" customWidth="1"/>
    <col min="12549" max="12549" width="1.625" style="3" customWidth="1"/>
    <col min="12550" max="12550" width="13.625" style="3" customWidth="1"/>
    <col min="12551" max="12551" width="8.625" style="3" customWidth="1"/>
    <col min="12552" max="12552" width="1.625" style="3" customWidth="1"/>
    <col min="12553" max="12553" width="13.125" style="3" customWidth="1"/>
    <col min="12554" max="12554" width="8.625" style="3" customWidth="1"/>
    <col min="12555" max="12555" width="1.625" style="3" customWidth="1"/>
    <col min="12556" max="12556" width="10.625" style="3" customWidth="1"/>
    <col min="12557" max="12557" width="8.625" style="3" customWidth="1"/>
    <col min="12558" max="12558" width="1.625" style="3" customWidth="1"/>
    <col min="12559" max="12559" width="10.625" style="3" customWidth="1"/>
    <col min="12560" max="12560" width="8.625" style="3" customWidth="1"/>
    <col min="12561" max="12561" width="1.625" style="3" customWidth="1"/>
    <col min="12562" max="12562" width="10.625" style="3" customWidth="1"/>
    <col min="12563" max="12563" width="8.625" style="3" customWidth="1"/>
    <col min="12564" max="12564" width="1.625" style="3" customWidth="1"/>
    <col min="12565" max="12565" width="10.625" style="3" customWidth="1"/>
    <col min="12566" max="12566" width="8.625" style="3" customWidth="1"/>
    <col min="12567" max="12567" width="1.625" style="3" customWidth="1"/>
    <col min="12568" max="12568" width="10.625" style="3" customWidth="1"/>
    <col min="12569" max="12569" width="8.625" style="3" customWidth="1"/>
    <col min="12570" max="12570" width="1.625" style="3" customWidth="1"/>
    <col min="12571" max="12571" width="10.625" style="3" customWidth="1"/>
    <col min="12572" max="12572" width="8.625" style="3" customWidth="1"/>
    <col min="12573" max="12573" width="1.625" style="3" customWidth="1"/>
    <col min="12574" max="12574" width="10.625" style="3" customWidth="1"/>
    <col min="12575" max="12575" width="8.625" style="3" customWidth="1"/>
    <col min="12576" max="12576" width="1.625" style="3" customWidth="1"/>
    <col min="12577" max="12577" width="10.625" style="3" customWidth="1"/>
    <col min="12578" max="12578" width="8.625" style="3" customWidth="1"/>
    <col min="12579" max="12579" width="1.625" style="3" customWidth="1"/>
    <col min="12580" max="12580" width="10.625" style="3" customWidth="1"/>
    <col min="12581" max="12581" width="8.625" style="3" customWidth="1"/>
    <col min="12582" max="12582" width="1.625" style="3" customWidth="1"/>
    <col min="12583" max="12583" width="10.625" style="3" customWidth="1"/>
    <col min="12584" max="12584" width="7.625" style="3" customWidth="1"/>
    <col min="12585" max="12585" width="1.625" style="3" customWidth="1"/>
    <col min="12586" max="12586" width="11.625" style="3" customWidth="1"/>
    <col min="12587" max="12587" width="7.625" style="3" customWidth="1"/>
    <col min="12588" max="12588" width="1.625" style="3" customWidth="1"/>
    <col min="12589" max="12589" width="11.625" style="3" customWidth="1"/>
    <col min="12590" max="12590" width="7.625" style="3" customWidth="1"/>
    <col min="12591" max="12591" width="1.625" style="3" customWidth="1"/>
    <col min="12592" max="12592" width="11.625" style="3" customWidth="1"/>
    <col min="12593" max="12593" width="7.625" style="3" customWidth="1"/>
    <col min="12594" max="12594" width="1.625" style="3" customWidth="1"/>
    <col min="12595" max="12595" width="11.625" style="3" customWidth="1"/>
    <col min="12596" max="12596" width="7.625" style="3" customWidth="1"/>
    <col min="12597" max="12597" width="1.625" style="3" customWidth="1"/>
    <col min="12598" max="12598" width="11.625" style="3" customWidth="1"/>
    <col min="12599" max="12599" width="7.625" style="3" customWidth="1"/>
    <col min="12600" max="12600" width="1.625" style="3" customWidth="1"/>
    <col min="12601" max="12601" width="11.625" style="3" customWidth="1"/>
    <col min="12602" max="12602" width="7.625" style="3" customWidth="1"/>
    <col min="12603" max="12603" width="1.625" style="3" customWidth="1"/>
    <col min="12604" max="12604" width="11.625" style="3" customWidth="1"/>
    <col min="12605" max="12605" width="7.625" style="3" customWidth="1"/>
    <col min="12606" max="12606" width="1.625" style="3" customWidth="1"/>
    <col min="12607" max="12607" width="11.625" style="3" customWidth="1"/>
    <col min="12608" max="12608" width="7.625" style="3" customWidth="1"/>
    <col min="12609" max="12609" width="1.625" style="3" customWidth="1"/>
    <col min="12610" max="12610" width="11.625" style="3" customWidth="1"/>
    <col min="12611" max="12611" width="7.625" style="3" customWidth="1"/>
    <col min="12612" max="12612" width="1.625" style="3" customWidth="1"/>
    <col min="12613" max="12613" width="11.625" style="3" customWidth="1"/>
    <col min="12614" max="12614" width="7.625" style="3" customWidth="1"/>
    <col min="12615" max="12615" width="1.625" style="3" customWidth="1"/>
    <col min="12616" max="12616" width="11.625" style="3" customWidth="1"/>
    <col min="12617" max="12617" width="7.625" style="3" customWidth="1"/>
    <col min="12618" max="12618" width="1.625" style="3" customWidth="1"/>
    <col min="12619" max="12619" width="11.625" style="3" customWidth="1"/>
    <col min="12620" max="12800" width="9" style="3"/>
    <col min="12801" max="12802" width="2.625" style="3" customWidth="1"/>
    <col min="12803" max="12803" width="9.25" style="3" customWidth="1"/>
    <col min="12804" max="12804" width="9.625" style="3" customWidth="1"/>
    <col min="12805" max="12805" width="1.625" style="3" customWidth="1"/>
    <col min="12806" max="12806" width="13.625" style="3" customWidth="1"/>
    <col min="12807" max="12807" width="8.625" style="3" customWidth="1"/>
    <col min="12808" max="12808" width="1.625" style="3" customWidth="1"/>
    <col min="12809" max="12809" width="13.125" style="3" customWidth="1"/>
    <col min="12810" max="12810" width="8.625" style="3" customWidth="1"/>
    <col min="12811" max="12811" width="1.625" style="3" customWidth="1"/>
    <col min="12812" max="12812" width="10.625" style="3" customWidth="1"/>
    <col min="12813" max="12813" width="8.625" style="3" customWidth="1"/>
    <col min="12814" max="12814" width="1.625" style="3" customWidth="1"/>
    <col min="12815" max="12815" width="10.625" style="3" customWidth="1"/>
    <col min="12816" max="12816" width="8.625" style="3" customWidth="1"/>
    <col min="12817" max="12817" width="1.625" style="3" customWidth="1"/>
    <col min="12818" max="12818" width="10.625" style="3" customWidth="1"/>
    <col min="12819" max="12819" width="8.625" style="3" customWidth="1"/>
    <col min="12820" max="12820" width="1.625" style="3" customWidth="1"/>
    <col min="12821" max="12821" width="10.625" style="3" customWidth="1"/>
    <col min="12822" max="12822" width="8.625" style="3" customWidth="1"/>
    <col min="12823" max="12823" width="1.625" style="3" customWidth="1"/>
    <col min="12824" max="12824" width="10.625" style="3" customWidth="1"/>
    <col min="12825" max="12825" width="8.625" style="3" customWidth="1"/>
    <col min="12826" max="12826" width="1.625" style="3" customWidth="1"/>
    <col min="12827" max="12827" width="10.625" style="3" customWidth="1"/>
    <col min="12828" max="12828" width="8.625" style="3" customWidth="1"/>
    <col min="12829" max="12829" width="1.625" style="3" customWidth="1"/>
    <col min="12830" max="12830" width="10.625" style="3" customWidth="1"/>
    <col min="12831" max="12831" width="8.625" style="3" customWidth="1"/>
    <col min="12832" max="12832" width="1.625" style="3" customWidth="1"/>
    <col min="12833" max="12833" width="10.625" style="3" customWidth="1"/>
    <col min="12834" max="12834" width="8.625" style="3" customWidth="1"/>
    <col min="12835" max="12835" width="1.625" style="3" customWidth="1"/>
    <col min="12836" max="12836" width="10.625" style="3" customWidth="1"/>
    <col min="12837" max="12837" width="8.625" style="3" customWidth="1"/>
    <col min="12838" max="12838" width="1.625" style="3" customWidth="1"/>
    <col min="12839" max="12839" width="10.625" style="3" customWidth="1"/>
    <col min="12840" max="12840" width="7.625" style="3" customWidth="1"/>
    <col min="12841" max="12841" width="1.625" style="3" customWidth="1"/>
    <col min="12842" max="12842" width="11.625" style="3" customWidth="1"/>
    <col min="12843" max="12843" width="7.625" style="3" customWidth="1"/>
    <col min="12844" max="12844" width="1.625" style="3" customWidth="1"/>
    <col min="12845" max="12845" width="11.625" style="3" customWidth="1"/>
    <col min="12846" max="12846" width="7.625" style="3" customWidth="1"/>
    <col min="12847" max="12847" width="1.625" style="3" customWidth="1"/>
    <col min="12848" max="12848" width="11.625" style="3" customWidth="1"/>
    <col min="12849" max="12849" width="7.625" style="3" customWidth="1"/>
    <col min="12850" max="12850" width="1.625" style="3" customWidth="1"/>
    <col min="12851" max="12851" width="11.625" style="3" customWidth="1"/>
    <col min="12852" max="12852" width="7.625" style="3" customWidth="1"/>
    <col min="12853" max="12853" width="1.625" style="3" customWidth="1"/>
    <col min="12854" max="12854" width="11.625" style="3" customWidth="1"/>
    <col min="12855" max="12855" width="7.625" style="3" customWidth="1"/>
    <col min="12856" max="12856" width="1.625" style="3" customWidth="1"/>
    <col min="12857" max="12857" width="11.625" style="3" customWidth="1"/>
    <col min="12858" max="12858" width="7.625" style="3" customWidth="1"/>
    <col min="12859" max="12859" width="1.625" style="3" customWidth="1"/>
    <col min="12860" max="12860" width="11.625" style="3" customWidth="1"/>
    <col min="12861" max="12861" width="7.625" style="3" customWidth="1"/>
    <col min="12862" max="12862" width="1.625" style="3" customWidth="1"/>
    <col min="12863" max="12863" width="11.625" style="3" customWidth="1"/>
    <col min="12864" max="12864" width="7.625" style="3" customWidth="1"/>
    <col min="12865" max="12865" width="1.625" style="3" customWidth="1"/>
    <col min="12866" max="12866" width="11.625" style="3" customWidth="1"/>
    <col min="12867" max="12867" width="7.625" style="3" customWidth="1"/>
    <col min="12868" max="12868" width="1.625" style="3" customWidth="1"/>
    <col min="12869" max="12869" width="11.625" style="3" customWidth="1"/>
    <col min="12870" max="12870" width="7.625" style="3" customWidth="1"/>
    <col min="12871" max="12871" width="1.625" style="3" customWidth="1"/>
    <col min="12872" max="12872" width="11.625" style="3" customWidth="1"/>
    <col min="12873" max="12873" width="7.625" style="3" customWidth="1"/>
    <col min="12874" max="12874" width="1.625" style="3" customWidth="1"/>
    <col min="12875" max="12875" width="11.625" style="3" customWidth="1"/>
    <col min="12876" max="13056" width="9" style="3"/>
    <col min="13057" max="13058" width="2.625" style="3" customWidth="1"/>
    <col min="13059" max="13059" width="9.25" style="3" customWidth="1"/>
    <col min="13060" max="13060" width="9.625" style="3" customWidth="1"/>
    <col min="13061" max="13061" width="1.625" style="3" customWidth="1"/>
    <col min="13062" max="13062" width="13.625" style="3" customWidth="1"/>
    <col min="13063" max="13063" width="8.625" style="3" customWidth="1"/>
    <col min="13064" max="13064" width="1.625" style="3" customWidth="1"/>
    <col min="13065" max="13065" width="13.125" style="3" customWidth="1"/>
    <col min="13066" max="13066" width="8.625" style="3" customWidth="1"/>
    <col min="13067" max="13067" width="1.625" style="3" customWidth="1"/>
    <col min="13068" max="13068" width="10.625" style="3" customWidth="1"/>
    <col min="13069" max="13069" width="8.625" style="3" customWidth="1"/>
    <col min="13070" max="13070" width="1.625" style="3" customWidth="1"/>
    <col min="13071" max="13071" width="10.625" style="3" customWidth="1"/>
    <col min="13072" max="13072" width="8.625" style="3" customWidth="1"/>
    <col min="13073" max="13073" width="1.625" style="3" customWidth="1"/>
    <col min="13074" max="13074" width="10.625" style="3" customWidth="1"/>
    <col min="13075" max="13075" width="8.625" style="3" customWidth="1"/>
    <col min="13076" max="13076" width="1.625" style="3" customWidth="1"/>
    <col min="13077" max="13077" width="10.625" style="3" customWidth="1"/>
    <col min="13078" max="13078" width="8.625" style="3" customWidth="1"/>
    <col min="13079" max="13079" width="1.625" style="3" customWidth="1"/>
    <col min="13080" max="13080" width="10.625" style="3" customWidth="1"/>
    <col min="13081" max="13081" width="8.625" style="3" customWidth="1"/>
    <col min="13082" max="13082" width="1.625" style="3" customWidth="1"/>
    <col min="13083" max="13083" width="10.625" style="3" customWidth="1"/>
    <col min="13084" max="13084" width="8.625" style="3" customWidth="1"/>
    <col min="13085" max="13085" width="1.625" style="3" customWidth="1"/>
    <col min="13086" max="13086" width="10.625" style="3" customWidth="1"/>
    <col min="13087" max="13087" width="8.625" style="3" customWidth="1"/>
    <col min="13088" max="13088" width="1.625" style="3" customWidth="1"/>
    <col min="13089" max="13089" width="10.625" style="3" customWidth="1"/>
    <col min="13090" max="13090" width="8.625" style="3" customWidth="1"/>
    <col min="13091" max="13091" width="1.625" style="3" customWidth="1"/>
    <col min="13092" max="13092" width="10.625" style="3" customWidth="1"/>
    <col min="13093" max="13093" width="8.625" style="3" customWidth="1"/>
    <col min="13094" max="13094" width="1.625" style="3" customWidth="1"/>
    <col min="13095" max="13095" width="10.625" style="3" customWidth="1"/>
    <col min="13096" max="13096" width="7.625" style="3" customWidth="1"/>
    <col min="13097" max="13097" width="1.625" style="3" customWidth="1"/>
    <col min="13098" max="13098" width="11.625" style="3" customWidth="1"/>
    <col min="13099" max="13099" width="7.625" style="3" customWidth="1"/>
    <col min="13100" max="13100" width="1.625" style="3" customWidth="1"/>
    <col min="13101" max="13101" width="11.625" style="3" customWidth="1"/>
    <col min="13102" max="13102" width="7.625" style="3" customWidth="1"/>
    <col min="13103" max="13103" width="1.625" style="3" customWidth="1"/>
    <col min="13104" max="13104" width="11.625" style="3" customWidth="1"/>
    <col min="13105" max="13105" width="7.625" style="3" customWidth="1"/>
    <col min="13106" max="13106" width="1.625" style="3" customWidth="1"/>
    <col min="13107" max="13107" width="11.625" style="3" customWidth="1"/>
    <col min="13108" max="13108" width="7.625" style="3" customWidth="1"/>
    <col min="13109" max="13109" width="1.625" style="3" customWidth="1"/>
    <col min="13110" max="13110" width="11.625" style="3" customWidth="1"/>
    <col min="13111" max="13111" width="7.625" style="3" customWidth="1"/>
    <col min="13112" max="13112" width="1.625" style="3" customWidth="1"/>
    <col min="13113" max="13113" width="11.625" style="3" customWidth="1"/>
    <col min="13114" max="13114" width="7.625" style="3" customWidth="1"/>
    <col min="13115" max="13115" width="1.625" style="3" customWidth="1"/>
    <col min="13116" max="13116" width="11.625" style="3" customWidth="1"/>
    <col min="13117" max="13117" width="7.625" style="3" customWidth="1"/>
    <col min="13118" max="13118" width="1.625" style="3" customWidth="1"/>
    <col min="13119" max="13119" width="11.625" style="3" customWidth="1"/>
    <col min="13120" max="13120" width="7.625" style="3" customWidth="1"/>
    <col min="13121" max="13121" width="1.625" style="3" customWidth="1"/>
    <col min="13122" max="13122" width="11.625" style="3" customWidth="1"/>
    <col min="13123" max="13123" width="7.625" style="3" customWidth="1"/>
    <col min="13124" max="13124" width="1.625" style="3" customWidth="1"/>
    <col min="13125" max="13125" width="11.625" style="3" customWidth="1"/>
    <col min="13126" max="13126" width="7.625" style="3" customWidth="1"/>
    <col min="13127" max="13127" width="1.625" style="3" customWidth="1"/>
    <col min="13128" max="13128" width="11.625" style="3" customWidth="1"/>
    <col min="13129" max="13129" width="7.625" style="3" customWidth="1"/>
    <col min="13130" max="13130" width="1.625" style="3" customWidth="1"/>
    <col min="13131" max="13131" width="11.625" style="3" customWidth="1"/>
    <col min="13132" max="13312" width="9" style="3"/>
    <col min="13313" max="13314" width="2.625" style="3" customWidth="1"/>
    <col min="13315" max="13315" width="9.25" style="3" customWidth="1"/>
    <col min="13316" max="13316" width="9.625" style="3" customWidth="1"/>
    <col min="13317" max="13317" width="1.625" style="3" customWidth="1"/>
    <col min="13318" max="13318" width="13.625" style="3" customWidth="1"/>
    <col min="13319" max="13319" width="8.625" style="3" customWidth="1"/>
    <col min="13320" max="13320" width="1.625" style="3" customWidth="1"/>
    <col min="13321" max="13321" width="13.125" style="3" customWidth="1"/>
    <col min="13322" max="13322" width="8.625" style="3" customWidth="1"/>
    <col min="13323" max="13323" width="1.625" style="3" customWidth="1"/>
    <col min="13324" max="13324" width="10.625" style="3" customWidth="1"/>
    <col min="13325" max="13325" width="8.625" style="3" customWidth="1"/>
    <col min="13326" max="13326" width="1.625" style="3" customWidth="1"/>
    <col min="13327" max="13327" width="10.625" style="3" customWidth="1"/>
    <col min="13328" max="13328" width="8.625" style="3" customWidth="1"/>
    <col min="13329" max="13329" width="1.625" style="3" customWidth="1"/>
    <col min="13330" max="13330" width="10.625" style="3" customWidth="1"/>
    <col min="13331" max="13331" width="8.625" style="3" customWidth="1"/>
    <col min="13332" max="13332" width="1.625" style="3" customWidth="1"/>
    <col min="13333" max="13333" width="10.625" style="3" customWidth="1"/>
    <col min="13334" max="13334" width="8.625" style="3" customWidth="1"/>
    <col min="13335" max="13335" width="1.625" style="3" customWidth="1"/>
    <col min="13336" max="13336" width="10.625" style="3" customWidth="1"/>
    <col min="13337" max="13337" width="8.625" style="3" customWidth="1"/>
    <col min="13338" max="13338" width="1.625" style="3" customWidth="1"/>
    <col min="13339" max="13339" width="10.625" style="3" customWidth="1"/>
    <col min="13340" max="13340" width="8.625" style="3" customWidth="1"/>
    <col min="13341" max="13341" width="1.625" style="3" customWidth="1"/>
    <col min="13342" max="13342" width="10.625" style="3" customWidth="1"/>
    <col min="13343" max="13343" width="8.625" style="3" customWidth="1"/>
    <col min="13344" max="13344" width="1.625" style="3" customWidth="1"/>
    <col min="13345" max="13345" width="10.625" style="3" customWidth="1"/>
    <col min="13346" max="13346" width="8.625" style="3" customWidth="1"/>
    <col min="13347" max="13347" width="1.625" style="3" customWidth="1"/>
    <col min="13348" max="13348" width="10.625" style="3" customWidth="1"/>
    <col min="13349" max="13349" width="8.625" style="3" customWidth="1"/>
    <col min="13350" max="13350" width="1.625" style="3" customWidth="1"/>
    <col min="13351" max="13351" width="10.625" style="3" customWidth="1"/>
    <col min="13352" max="13352" width="7.625" style="3" customWidth="1"/>
    <col min="13353" max="13353" width="1.625" style="3" customWidth="1"/>
    <col min="13354" max="13354" width="11.625" style="3" customWidth="1"/>
    <col min="13355" max="13355" width="7.625" style="3" customWidth="1"/>
    <col min="13356" max="13356" width="1.625" style="3" customWidth="1"/>
    <col min="13357" max="13357" width="11.625" style="3" customWidth="1"/>
    <col min="13358" max="13358" width="7.625" style="3" customWidth="1"/>
    <col min="13359" max="13359" width="1.625" style="3" customWidth="1"/>
    <col min="13360" max="13360" width="11.625" style="3" customWidth="1"/>
    <col min="13361" max="13361" width="7.625" style="3" customWidth="1"/>
    <col min="13362" max="13362" width="1.625" style="3" customWidth="1"/>
    <col min="13363" max="13363" width="11.625" style="3" customWidth="1"/>
    <col min="13364" max="13364" width="7.625" style="3" customWidth="1"/>
    <col min="13365" max="13365" width="1.625" style="3" customWidth="1"/>
    <col min="13366" max="13366" width="11.625" style="3" customWidth="1"/>
    <col min="13367" max="13367" width="7.625" style="3" customWidth="1"/>
    <col min="13368" max="13368" width="1.625" style="3" customWidth="1"/>
    <col min="13369" max="13369" width="11.625" style="3" customWidth="1"/>
    <col min="13370" max="13370" width="7.625" style="3" customWidth="1"/>
    <col min="13371" max="13371" width="1.625" style="3" customWidth="1"/>
    <col min="13372" max="13372" width="11.625" style="3" customWidth="1"/>
    <col min="13373" max="13373" width="7.625" style="3" customWidth="1"/>
    <col min="13374" max="13374" width="1.625" style="3" customWidth="1"/>
    <col min="13375" max="13375" width="11.625" style="3" customWidth="1"/>
    <col min="13376" max="13376" width="7.625" style="3" customWidth="1"/>
    <col min="13377" max="13377" width="1.625" style="3" customWidth="1"/>
    <col min="13378" max="13378" width="11.625" style="3" customWidth="1"/>
    <col min="13379" max="13379" width="7.625" style="3" customWidth="1"/>
    <col min="13380" max="13380" width="1.625" style="3" customWidth="1"/>
    <col min="13381" max="13381" width="11.625" style="3" customWidth="1"/>
    <col min="13382" max="13382" width="7.625" style="3" customWidth="1"/>
    <col min="13383" max="13383" width="1.625" style="3" customWidth="1"/>
    <col min="13384" max="13384" width="11.625" style="3" customWidth="1"/>
    <col min="13385" max="13385" width="7.625" style="3" customWidth="1"/>
    <col min="13386" max="13386" width="1.625" style="3" customWidth="1"/>
    <col min="13387" max="13387" width="11.625" style="3" customWidth="1"/>
    <col min="13388" max="13568" width="9" style="3"/>
    <col min="13569" max="13570" width="2.625" style="3" customWidth="1"/>
    <col min="13571" max="13571" width="9.25" style="3" customWidth="1"/>
    <col min="13572" max="13572" width="9.625" style="3" customWidth="1"/>
    <col min="13573" max="13573" width="1.625" style="3" customWidth="1"/>
    <col min="13574" max="13574" width="13.625" style="3" customWidth="1"/>
    <col min="13575" max="13575" width="8.625" style="3" customWidth="1"/>
    <col min="13576" max="13576" width="1.625" style="3" customWidth="1"/>
    <col min="13577" max="13577" width="13.125" style="3" customWidth="1"/>
    <col min="13578" max="13578" width="8.625" style="3" customWidth="1"/>
    <col min="13579" max="13579" width="1.625" style="3" customWidth="1"/>
    <col min="13580" max="13580" width="10.625" style="3" customWidth="1"/>
    <col min="13581" max="13581" width="8.625" style="3" customWidth="1"/>
    <col min="13582" max="13582" width="1.625" style="3" customWidth="1"/>
    <col min="13583" max="13583" width="10.625" style="3" customWidth="1"/>
    <col min="13584" max="13584" width="8.625" style="3" customWidth="1"/>
    <col min="13585" max="13585" width="1.625" style="3" customWidth="1"/>
    <col min="13586" max="13586" width="10.625" style="3" customWidth="1"/>
    <col min="13587" max="13587" width="8.625" style="3" customWidth="1"/>
    <col min="13588" max="13588" width="1.625" style="3" customWidth="1"/>
    <col min="13589" max="13589" width="10.625" style="3" customWidth="1"/>
    <col min="13590" max="13590" width="8.625" style="3" customWidth="1"/>
    <col min="13591" max="13591" width="1.625" style="3" customWidth="1"/>
    <col min="13592" max="13592" width="10.625" style="3" customWidth="1"/>
    <col min="13593" max="13593" width="8.625" style="3" customWidth="1"/>
    <col min="13594" max="13594" width="1.625" style="3" customWidth="1"/>
    <col min="13595" max="13595" width="10.625" style="3" customWidth="1"/>
    <col min="13596" max="13596" width="8.625" style="3" customWidth="1"/>
    <col min="13597" max="13597" width="1.625" style="3" customWidth="1"/>
    <col min="13598" max="13598" width="10.625" style="3" customWidth="1"/>
    <col min="13599" max="13599" width="8.625" style="3" customWidth="1"/>
    <col min="13600" max="13600" width="1.625" style="3" customWidth="1"/>
    <col min="13601" max="13601" width="10.625" style="3" customWidth="1"/>
    <col min="13602" max="13602" width="8.625" style="3" customWidth="1"/>
    <col min="13603" max="13603" width="1.625" style="3" customWidth="1"/>
    <col min="13604" max="13604" width="10.625" style="3" customWidth="1"/>
    <col min="13605" max="13605" width="8.625" style="3" customWidth="1"/>
    <col min="13606" max="13606" width="1.625" style="3" customWidth="1"/>
    <col min="13607" max="13607" width="10.625" style="3" customWidth="1"/>
    <col min="13608" max="13608" width="7.625" style="3" customWidth="1"/>
    <col min="13609" max="13609" width="1.625" style="3" customWidth="1"/>
    <col min="13610" max="13610" width="11.625" style="3" customWidth="1"/>
    <col min="13611" max="13611" width="7.625" style="3" customWidth="1"/>
    <col min="13612" max="13612" width="1.625" style="3" customWidth="1"/>
    <col min="13613" max="13613" width="11.625" style="3" customWidth="1"/>
    <col min="13614" max="13614" width="7.625" style="3" customWidth="1"/>
    <col min="13615" max="13615" width="1.625" style="3" customWidth="1"/>
    <col min="13616" max="13616" width="11.625" style="3" customWidth="1"/>
    <col min="13617" max="13617" width="7.625" style="3" customWidth="1"/>
    <col min="13618" max="13618" width="1.625" style="3" customWidth="1"/>
    <col min="13619" max="13619" width="11.625" style="3" customWidth="1"/>
    <col min="13620" max="13620" width="7.625" style="3" customWidth="1"/>
    <col min="13621" max="13621" width="1.625" style="3" customWidth="1"/>
    <col min="13622" max="13622" width="11.625" style="3" customWidth="1"/>
    <col min="13623" max="13623" width="7.625" style="3" customWidth="1"/>
    <col min="13624" max="13624" width="1.625" style="3" customWidth="1"/>
    <col min="13625" max="13625" width="11.625" style="3" customWidth="1"/>
    <col min="13626" max="13626" width="7.625" style="3" customWidth="1"/>
    <col min="13627" max="13627" width="1.625" style="3" customWidth="1"/>
    <col min="13628" max="13628" width="11.625" style="3" customWidth="1"/>
    <col min="13629" max="13629" width="7.625" style="3" customWidth="1"/>
    <col min="13630" max="13630" width="1.625" style="3" customWidth="1"/>
    <col min="13631" max="13631" width="11.625" style="3" customWidth="1"/>
    <col min="13632" max="13632" width="7.625" style="3" customWidth="1"/>
    <col min="13633" max="13633" width="1.625" style="3" customWidth="1"/>
    <col min="13634" max="13634" width="11.625" style="3" customWidth="1"/>
    <col min="13635" max="13635" width="7.625" style="3" customWidth="1"/>
    <col min="13636" max="13636" width="1.625" style="3" customWidth="1"/>
    <col min="13637" max="13637" width="11.625" style="3" customWidth="1"/>
    <col min="13638" max="13638" width="7.625" style="3" customWidth="1"/>
    <col min="13639" max="13639" width="1.625" style="3" customWidth="1"/>
    <col min="13640" max="13640" width="11.625" style="3" customWidth="1"/>
    <col min="13641" max="13641" width="7.625" style="3" customWidth="1"/>
    <col min="13642" max="13642" width="1.625" style="3" customWidth="1"/>
    <col min="13643" max="13643" width="11.625" style="3" customWidth="1"/>
    <col min="13644" max="13824" width="9" style="3"/>
    <col min="13825" max="13826" width="2.625" style="3" customWidth="1"/>
    <col min="13827" max="13827" width="9.25" style="3" customWidth="1"/>
    <col min="13828" max="13828" width="9.625" style="3" customWidth="1"/>
    <col min="13829" max="13829" width="1.625" style="3" customWidth="1"/>
    <col min="13830" max="13830" width="13.625" style="3" customWidth="1"/>
    <col min="13831" max="13831" width="8.625" style="3" customWidth="1"/>
    <col min="13832" max="13832" width="1.625" style="3" customWidth="1"/>
    <col min="13833" max="13833" width="13.125" style="3" customWidth="1"/>
    <col min="13834" max="13834" width="8.625" style="3" customWidth="1"/>
    <col min="13835" max="13835" width="1.625" style="3" customWidth="1"/>
    <col min="13836" max="13836" width="10.625" style="3" customWidth="1"/>
    <col min="13837" max="13837" width="8.625" style="3" customWidth="1"/>
    <col min="13838" max="13838" width="1.625" style="3" customWidth="1"/>
    <col min="13839" max="13839" width="10.625" style="3" customWidth="1"/>
    <col min="13840" max="13840" width="8.625" style="3" customWidth="1"/>
    <col min="13841" max="13841" width="1.625" style="3" customWidth="1"/>
    <col min="13842" max="13842" width="10.625" style="3" customWidth="1"/>
    <col min="13843" max="13843" width="8.625" style="3" customWidth="1"/>
    <col min="13844" max="13844" width="1.625" style="3" customWidth="1"/>
    <col min="13845" max="13845" width="10.625" style="3" customWidth="1"/>
    <col min="13846" max="13846" width="8.625" style="3" customWidth="1"/>
    <col min="13847" max="13847" width="1.625" style="3" customWidth="1"/>
    <col min="13848" max="13848" width="10.625" style="3" customWidth="1"/>
    <col min="13849" max="13849" width="8.625" style="3" customWidth="1"/>
    <col min="13850" max="13850" width="1.625" style="3" customWidth="1"/>
    <col min="13851" max="13851" width="10.625" style="3" customWidth="1"/>
    <col min="13852" max="13852" width="8.625" style="3" customWidth="1"/>
    <col min="13853" max="13853" width="1.625" style="3" customWidth="1"/>
    <col min="13854" max="13854" width="10.625" style="3" customWidth="1"/>
    <col min="13855" max="13855" width="8.625" style="3" customWidth="1"/>
    <col min="13856" max="13856" width="1.625" style="3" customWidth="1"/>
    <col min="13857" max="13857" width="10.625" style="3" customWidth="1"/>
    <col min="13858" max="13858" width="8.625" style="3" customWidth="1"/>
    <col min="13859" max="13859" width="1.625" style="3" customWidth="1"/>
    <col min="13860" max="13860" width="10.625" style="3" customWidth="1"/>
    <col min="13861" max="13861" width="8.625" style="3" customWidth="1"/>
    <col min="13862" max="13862" width="1.625" style="3" customWidth="1"/>
    <col min="13863" max="13863" width="10.625" style="3" customWidth="1"/>
    <col min="13864" max="13864" width="7.625" style="3" customWidth="1"/>
    <col min="13865" max="13865" width="1.625" style="3" customWidth="1"/>
    <col min="13866" max="13866" width="11.625" style="3" customWidth="1"/>
    <col min="13867" max="13867" width="7.625" style="3" customWidth="1"/>
    <col min="13868" max="13868" width="1.625" style="3" customWidth="1"/>
    <col min="13869" max="13869" width="11.625" style="3" customWidth="1"/>
    <col min="13870" max="13870" width="7.625" style="3" customWidth="1"/>
    <col min="13871" max="13871" width="1.625" style="3" customWidth="1"/>
    <col min="13872" max="13872" width="11.625" style="3" customWidth="1"/>
    <col min="13873" max="13873" width="7.625" style="3" customWidth="1"/>
    <col min="13874" max="13874" width="1.625" style="3" customWidth="1"/>
    <col min="13875" max="13875" width="11.625" style="3" customWidth="1"/>
    <col min="13876" max="13876" width="7.625" style="3" customWidth="1"/>
    <col min="13877" max="13877" width="1.625" style="3" customWidth="1"/>
    <col min="13878" max="13878" width="11.625" style="3" customWidth="1"/>
    <col min="13879" max="13879" width="7.625" style="3" customWidth="1"/>
    <col min="13880" max="13880" width="1.625" style="3" customWidth="1"/>
    <col min="13881" max="13881" width="11.625" style="3" customWidth="1"/>
    <col min="13882" max="13882" width="7.625" style="3" customWidth="1"/>
    <col min="13883" max="13883" width="1.625" style="3" customWidth="1"/>
    <col min="13884" max="13884" width="11.625" style="3" customWidth="1"/>
    <col min="13885" max="13885" width="7.625" style="3" customWidth="1"/>
    <col min="13886" max="13886" width="1.625" style="3" customWidth="1"/>
    <col min="13887" max="13887" width="11.625" style="3" customWidth="1"/>
    <col min="13888" max="13888" width="7.625" style="3" customWidth="1"/>
    <col min="13889" max="13889" width="1.625" style="3" customWidth="1"/>
    <col min="13890" max="13890" width="11.625" style="3" customWidth="1"/>
    <col min="13891" max="13891" width="7.625" style="3" customWidth="1"/>
    <col min="13892" max="13892" width="1.625" style="3" customWidth="1"/>
    <col min="13893" max="13893" width="11.625" style="3" customWidth="1"/>
    <col min="13894" max="13894" width="7.625" style="3" customWidth="1"/>
    <col min="13895" max="13895" width="1.625" style="3" customWidth="1"/>
    <col min="13896" max="13896" width="11.625" style="3" customWidth="1"/>
    <col min="13897" max="13897" width="7.625" style="3" customWidth="1"/>
    <col min="13898" max="13898" width="1.625" style="3" customWidth="1"/>
    <col min="13899" max="13899" width="11.625" style="3" customWidth="1"/>
    <col min="13900" max="14080" width="9" style="3"/>
    <col min="14081" max="14082" width="2.625" style="3" customWidth="1"/>
    <col min="14083" max="14083" width="9.25" style="3" customWidth="1"/>
    <col min="14084" max="14084" width="9.625" style="3" customWidth="1"/>
    <col min="14085" max="14085" width="1.625" style="3" customWidth="1"/>
    <col min="14086" max="14086" width="13.625" style="3" customWidth="1"/>
    <col min="14087" max="14087" width="8.625" style="3" customWidth="1"/>
    <col min="14088" max="14088" width="1.625" style="3" customWidth="1"/>
    <col min="14089" max="14089" width="13.125" style="3" customWidth="1"/>
    <col min="14090" max="14090" width="8.625" style="3" customWidth="1"/>
    <col min="14091" max="14091" width="1.625" style="3" customWidth="1"/>
    <col min="14092" max="14092" width="10.625" style="3" customWidth="1"/>
    <col min="14093" max="14093" width="8.625" style="3" customWidth="1"/>
    <col min="14094" max="14094" width="1.625" style="3" customWidth="1"/>
    <col min="14095" max="14095" width="10.625" style="3" customWidth="1"/>
    <col min="14096" max="14096" width="8.625" style="3" customWidth="1"/>
    <col min="14097" max="14097" width="1.625" style="3" customWidth="1"/>
    <col min="14098" max="14098" width="10.625" style="3" customWidth="1"/>
    <col min="14099" max="14099" width="8.625" style="3" customWidth="1"/>
    <col min="14100" max="14100" width="1.625" style="3" customWidth="1"/>
    <col min="14101" max="14101" width="10.625" style="3" customWidth="1"/>
    <col min="14102" max="14102" width="8.625" style="3" customWidth="1"/>
    <col min="14103" max="14103" width="1.625" style="3" customWidth="1"/>
    <col min="14104" max="14104" width="10.625" style="3" customWidth="1"/>
    <col min="14105" max="14105" width="8.625" style="3" customWidth="1"/>
    <col min="14106" max="14106" width="1.625" style="3" customWidth="1"/>
    <col min="14107" max="14107" width="10.625" style="3" customWidth="1"/>
    <col min="14108" max="14108" width="8.625" style="3" customWidth="1"/>
    <col min="14109" max="14109" width="1.625" style="3" customWidth="1"/>
    <col min="14110" max="14110" width="10.625" style="3" customWidth="1"/>
    <col min="14111" max="14111" width="8.625" style="3" customWidth="1"/>
    <col min="14112" max="14112" width="1.625" style="3" customWidth="1"/>
    <col min="14113" max="14113" width="10.625" style="3" customWidth="1"/>
    <col min="14114" max="14114" width="8.625" style="3" customWidth="1"/>
    <col min="14115" max="14115" width="1.625" style="3" customWidth="1"/>
    <col min="14116" max="14116" width="10.625" style="3" customWidth="1"/>
    <col min="14117" max="14117" width="8.625" style="3" customWidth="1"/>
    <col min="14118" max="14118" width="1.625" style="3" customWidth="1"/>
    <col min="14119" max="14119" width="10.625" style="3" customWidth="1"/>
    <col min="14120" max="14120" width="7.625" style="3" customWidth="1"/>
    <col min="14121" max="14121" width="1.625" style="3" customWidth="1"/>
    <col min="14122" max="14122" width="11.625" style="3" customWidth="1"/>
    <col min="14123" max="14123" width="7.625" style="3" customWidth="1"/>
    <col min="14124" max="14124" width="1.625" style="3" customWidth="1"/>
    <col min="14125" max="14125" width="11.625" style="3" customWidth="1"/>
    <col min="14126" max="14126" width="7.625" style="3" customWidth="1"/>
    <col min="14127" max="14127" width="1.625" style="3" customWidth="1"/>
    <col min="14128" max="14128" width="11.625" style="3" customWidth="1"/>
    <col min="14129" max="14129" width="7.625" style="3" customWidth="1"/>
    <col min="14130" max="14130" width="1.625" style="3" customWidth="1"/>
    <col min="14131" max="14131" width="11.625" style="3" customWidth="1"/>
    <col min="14132" max="14132" width="7.625" style="3" customWidth="1"/>
    <col min="14133" max="14133" width="1.625" style="3" customWidth="1"/>
    <col min="14134" max="14134" width="11.625" style="3" customWidth="1"/>
    <col min="14135" max="14135" width="7.625" style="3" customWidth="1"/>
    <col min="14136" max="14136" width="1.625" style="3" customWidth="1"/>
    <col min="14137" max="14137" width="11.625" style="3" customWidth="1"/>
    <col min="14138" max="14138" width="7.625" style="3" customWidth="1"/>
    <col min="14139" max="14139" width="1.625" style="3" customWidth="1"/>
    <col min="14140" max="14140" width="11.625" style="3" customWidth="1"/>
    <col min="14141" max="14141" width="7.625" style="3" customWidth="1"/>
    <col min="14142" max="14142" width="1.625" style="3" customWidth="1"/>
    <col min="14143" max="14143" width="11.625" style="3" customWidth="1"/>
    <col min="14144" max="14144" width="7.625" style="3" customWidth="1"/>
    <col min="14145" max="14145" width="1.625" style="3" customWidth="1"/>
    <col min="14146" max="14146" width="11.625" style="3" customWidth="1"/>
    <col min="14147" max="14147" width="7.625" style="3" customWidth="1"/>
    <col min="14148" max="14148" width="1.625" style="3" customWidth="1"/>
    <col min="14149" max="14149" width="11.625" style="3" customWidth="1"/>
    <col min="14150" max="14150" width="7.625" style="3" customWidth="1"/>
    <col min="14151" max="14151" width="1.625" style="3" customWidth="1"/>
    <col min="14152" max="14152" width="11.625" style="3" customWidth="1"/>
    <col min="14153" max="14153" width="7.625" style="3" customWidth="1"/>
    <col min="14154" max="14154" width="1.625" style="3" customWidth="1"/>
    <col min="14155" max="14155" width="11.625" style="3" customWidth="1"/>
    <col min="14156" max="14336" width="9" style="3"/>
    <col min="14337" max="14338" width="2.625" style="3" customWidth="1"/>
    <col min="14339" max="14339" width="9.25" style="3" customWidth="1"/>
    <col min="14340" max="14340" width="9.625" style="3" customWidth="1"/>
    <col min="14341" max="14341" width="1.625" style="3" customWidth="1"/>
    <col min="14342" max="14342" width="13.625" style="3" customWidth="1"/>
    <col min="14343" max="14343" width="8.625" style="3" customWidth="1"/>
    <col min="14344" max="14344" width="1.625" style="3" customWidth="1"/>
    <col min="14345" max="14345" width="13.125" style="3" customWidth="1"/>
    <col min="14346" max="14346" width="8.625" style="3" customWidth="1"/>
    <col min="14347" max="14347" width="1.625" style="3" customWidth="1"/>
    <col min="14348" max="14348" width="10.625" style="3" customWidth="1"/>
    <col min="14349" max="14349" width="8.625" style="3" customWidth="1"/>
    <col min="14350" max="14350" width="1.625" style="3" customWidth="1"/>
    <col min="14351" max="14351" width="10.625" style="3" customWidth="1"/>
    <col min="14352" max="14352" width="8.625" style="3" customWidth="1"/>
    <col min="14353" max="14353" width="1.625" style="3" customWidth="1"/>
    <col min="14354" max="14354" width="10.625" style="3" customWidth="1"/>
    <col min="14355" max="14355" width="8.625" style="3" customWidth="1"/>
    <col min="14356" max="14356" width="1.625" style="3" customWidth="1"/>
    <col min="14357" max="14357" width="10.625" style="3" customWidth="1"/>
    <col min="14358" max="14358" width="8.625" style="3" customWidth="1"/>
    <col min="14359" max="14359" width="1.625" style="3" customWidth="1"/>
    <col min="14360" max="14360" width="10.625" style="3" customWidth="1"/>
    <col min="14361" max="14361" width="8.625" style="3" customWidth="1"/>
    <col min="14362" max="14362" width="1.625" style="3" customWidth="1"/>
    <col min="14363" max="14363" width="10.625" style="3" customWidth="1"/>
    <col min="14364" max="14364" width="8.625" style="3" customWidth="1"/>
    <col min="14365" max="14365" width="1.625" style="3" customWidth="1"/>
    <col min="14366" max="14366" width="10.625" style="3" customWidth="1"/>
    <col min="14367" max="14367" width="8.625" style="3" customWidth="1"/>
    <col min="14368" max="14368" width="1.625" style="3" customWidth="1"/>
    <col min="14369" max="14369" width="10.625" style="3" customWidth="1"/>
    <col min="14370" max="14370" width="8.625" style="3" customWidth="1"/>
    <col min="14371" max="14371" width="1.625" style="3" customWidth="1"/>
    <col min="14372" max="14372" width="10.625" style="3" customWidth="1"/>
    <col min="14373" max="14373" width="8.625" style="3" customWidth="1"/>
    <col min="14374" max="14374" width="1.625" style="3" customWidth="1"/>
    <col min="14375" max="14375" width="10.625" style="3" customWidth="1"/>
    <col min="14376" max="14376" width="7.625" style="3" customWidth="1"/>
    <col min="14377" max="14377" width="1.625" style="3" customWidth="1"/>
    <col min="14378" max="14378" width="11.625" style="3" customWidth="1"/>
    <col min="14379" max="14379" width="7.625" style="3" customWidth="1"/>
    <col min="14380" max="14380" width="1.625" style="3" customWidth="1"/>
    <col min="14381" max="14381" width="11.625" style="3" customWidth="1"/>
    <col min="14382" max="14382" width="7.625" style="3" customWidth="1"/>
    <col min="14383" max="14383" width="1.625" style="3" customWidth="1"/>
    <col min="14384" max="14384" width="11.625" style="3" customWidth="1"/>
    <col min="14385" max="14385" width="7.625" style="3" customWidth="1"/>
    <col min="14386" max="14386" width="1.625" style="3" customWidth="1"/>
    <col min="14387" max="14387" width="11.625" style="3" customWidth="1"/>
    <col min="14388" max="14388" width="7.625" style="3" customWidth="1"/>
    <col min="14389" max="14389" width="1.625" style="3" customWidth="1"/>
    <col min="14390" max="14390" width="11.625" style="3" customWidth="1"/>
    <col min="14391" max="14391" width="7.625" style="3" customWidth="1"/>
    <col min="14392" max="14392" width="1.625" style="3" customWidth="1"/>
    <col min="14393" max="14393" width="11.625" style="3" customWidth="1"/>
    <col min="14394" max="14394" width="7.625" style="3" customWidth="1"/>
    <col min="14395" max="14395" width="1.625" style="3" customWidth="1"/>
    <col min="14396" max="14396" width="11.625" style="3" customWidth="1"/>
    <col min="14397" max="14397" width="7.625" style="3" customWidth="1"/>
    <col min="14398" max="14398" width="1.625" style="3" customWidth="1"/>
    <col min="14399" max="14399" width="11.625" style="3" customWidth="1"/>
    <col min="14400" max="14400" width="7.625" style="3" customWidth="1"/>
    <col min="14401" max="14401" width="1.625" style="3" customWidth="1"/>
    <col min="14402" max="14402" width="11.625" style="3" customWidth="1"/>
    <col min="14403" max="14403" width="7.625" style="3" customWidth="1"/>
    <col min="14404" max="14404" width="1.625" style="3" customWidth="1"/>
    <col min="14405" max="14405" width="11.625" style="3" customWidth="1"/>
    <col min="14406" max="14406" width="7.625" style="3" customWidth="1"/>
    <col min="14407" max="14407" width="1.625" style="3" customWidth="1"/>
    <col min="14408" max="14408" width="11.625" style="3" customWidth="1"/>
    <col min="14409" max="14409" width="7.625" style="3" customWidth="1"/>
    <col min="14410" max="14410" width="1.625" style="3" customWidth="1"/>
    <col min="14411" max="14411" width="11.625" style="3" customWidth="1"/>
    <col min="14412" max="14592" width="9" style="3"/>
    <col min="14593" max="14594" width="2.625" style="3" customWidth="1"/>
    <col min="14595" max="14595" width="9.25" style="3" customWidth="1"/>
    <col min="14596" max="14596" width="9.625" style="3" customWidth="1"/>
    <col min="14597" max="14597" width="1.625" style="3" customWidth="1"/>
    <col min="14598" max="14598" width="13.625" style="3" customWidth="1"/>
    <col min="14599" max="14599" width="8.625" style="3" customWidth="1"/>
    <col min="14600" max="14600" width="1.625" style="3" customWidth="1"/>
    <col min="14601" max="14601" width="13.125" style="3" customWidth="1"/>
    <col min="14602" max="14602" width="8.625" style="3" customWidth="1"/>
    <col min="14603" max="14603" width="1.625" style="3" customWidth="1"/>
    <col min="14604" max="14604" width="10.625" style="3" customWidth="1"/>
    <col min="14605" max="14605" width="8.625" style="3" customWidth="1"/>
    <col min="14606" max="14606" width="1.625" style="3" customWidth="1"/>
    <col min="14607" max="14607" width="10.625" style="3" customWidth="1"/>
    <col min="14608" max="14608" width="8.625" style="3" customWidth="1"/>
    <col min="14609" max="14609" width="1.625" style="3" customWidth="1"/>
    <col min="14610" max="14610" width="10.625" style="3" customWidth="1"/>
    <col min="14611" max="14611" width="8.625" style="3" customWidth="1"/>
    <col min="14612" max="14612" width="1.625" style="3" customWidth="1"/>
    <col min="14613" max="14613" width="10.625" style="3" customWidth="1"/>
    <col min="14614" max="14614" width="8.625" style="3" customWidth="1"/>
    <col min="14615" max="14615" width="1.625" style="3" customWidth="1"/>
    <col min="14616" max="14616" width="10.625" style="3" customWidth="1"/>
    <col min="14617" max="14617" width="8.625" style="3" customWidth="1"/>
    <col min="14618" max="14618" width="1.625" style="3" customWidth="1"/>
    <col min="14619" max="14619" width="10.625" style="3" customWidth="1"/>
    <col min="14620" max="14620" width="8.625" style="3" customWidth="1"/>
    <col min="14621" max="14621" width="1.625" style="3" customWidth="1"/>
    <col min="14622" max="14622" width="10.625" style="3" customWidth="1"/>
    <col min="14623" max="14623" width="8.625" style="3" customWidth="1"/>
    <col min="14624" max="14624" width="1.625" style="3" customWidth="1"/>
    <col min="14625" max="14625" width="10.625" style="3" customWidth="1"/>
    <col min="14626" max="14626" width="8.625" style="3" customWidth="1"/>
    <col min="14627" max="14627" width="1.625" style="3" customWidth="1"/>
    <col min="14628" max="14628" width="10.625" style="3" customWidth="1"/>
    <col min="14629" max="14629" width="8.625" style="3" customWidth="1"/>
    <col min="14630" max="14630" width="1.625" style="3" customWidth="1"/>
    <col min="14631" max="14631" width="10.625" style="3" customWidth="1"/>
    <col min="14632" max="14632" width="7.625" style="3" customWidth="1"/>
    <col min="14633" max="14633" width="1.625" style="3" customWidth="1"/>
    <col min="14634" max="14634" width="11.625" style="3" customWidth="1"/>
    <col min="14635" max="14635" width="7.625" style="3" customWidth="1"/>
    <col min="14636" max="14636" width="1.625" style="3" customWidth="1"/>
    <col min="14637" max="14637" width="11.625" style="3" customWidth="1"/>
    <col min="14638" max="14638" width="7.625" style="3" customWidth="1"/>
    <col min="14639" max="14639" width="1.625" style="3" customWidth="1"/>
    <col min="14640" max="14640" width="11.625" style="3" customWidth="1"/>
    <col min="14641" max="14641" width="7.625" style="3" customWidth="1"/>
    <col min="14642" max="14642" width="1.625" style="3" customWidth="1"/>
    <col min="14643" max="14643" width="11.625" style="3" customWidth="1"/>
    <col min="14644" max="14644" width="7.625" style="3" customWidth="1"/>
    <col min="14645" max="14645" width="1.625" style="3" customWidth="1"/>
    <col min="14646" max="14646" width="11.625" style="3" customWidth="1"/>
    <col min="14647" max="14647" width="7.625" style="3" customWidth="1"/>
    <col min="14648" max="14648" width="1.625" style="3" customWidth="1"/>
    <col min="14649" max="14649" width="11.625" style="3" customWidth="1"/>
    <col min="14650" max="14650" width="7.625" style="3" customWidth="1"/>
    <col min="14651" max="14651" width="1.625" style="3" customWidth="1"/>
    <col min="14652" max="14652" width="11.625" style="3" customWidth="1"/>
    <col min="14653" max="14653" width="7.625" style="3" customWidth="1"/>
    <col min="14654" max="14654" width="1.625" style="3" customWidth="1"/>
    <col min="14655" max="14655" width="11.625" style="3" customWidth="1"/>
    <col min="14656" max="14656" width="7.625" style="3" customWidth="1"/>
    <col min="14657" max="14657" width="1.625" style="3" customWidth="1"/>
    <col min="14658" max="14658" width="11.625" style="3" customWidth="1"/>
    <col min="14659" max="14659" width="7.625" style="3" customWidth="1"/>
    <col min="14660" max="14660" width="1.625" style="3" customWidth="1"/>
    <col min="14661" max="14661" width="11.625" style="3" customWidth="1"/>
    <col min="14662" max="14662" width="7.625" style="3" customWidth="1"/>
    <col min="14663" max="14663" width="1.625" style="3" customWidth="1"/>
    <col min="14664" max="14664" width="11.625" style="3" customWidth="1"/>
    <col min="14665" max="14665" width="7.625" style="3" customWidth="1"/>
    <col min="14666" max="14666" width="1.625" style="3" customWidth="1"/>
    <col min="14667" max="14667" width="11.625" style="3" customWidth="1"/>
    <col min="14668" max="14848" width="9" style="3"/>
    <col min="14849" max="14850" width="2.625" style="3" customWidth="1"/>
    <col min="14851" max="14851" width="9.25" style="3" customWidth="1"/>
    <col min="14852" max="14852" width="9.625" style="3" customWidth="1"/>
    <col min="14853" max="14853" width="1.625" style="3" customWidth="1"/>
    <col min="14854" max="14854" width="13.625" style="3" customWidth="1"/>
    <col min="14855" max="14855" width="8.625" style="3" customWidth="1"/>
    <col min="14856" max="14856" width="1.625" style="3" customWidth="1"/>
    <col min="14857" max="14857" width="13.125" style="3" customWidth="1"/>
    <col min="14858" max="14858" width="8.625" style="3" customWidth="1"/>
    <col min="14859" max="14859" width="1.625" style="3" customWidth="1"/>
    <col min="14860" max="14860" width="10.625" style="3" customWidth="1"/>
    <col min="14861" max="14861" width="8.625" style="3" customWidth="1"/>
    <col min="14862" max="14862" width="1.625" style="3" customWidth="1"/>
    <col min="14863" max="14863" width="10.625" style="3" customWidth="1"/>
    <col min="14864" max="14864" width="8.625" style="3" customWidth="1"/>
    <col min="14865" max="14865" width="1.625" style="3" customWidth="1"/>
    <col min="14866" max="14866" width="10.625" style="3" customWidth="1"/>
    <col min="14867" max="14867" width="8.625" style="3" customWidth="1"/>
    <col min="14868" max="14868" width="1.625" style="3" customWidth="1"/>
    <col min="14869" max="14869" width="10.625" style="3" customWidth="1"/>
    <col min="14870" max="14870" width="8.625" style="3" customWidth="1"/>
    <col min="14871" max="14871" width="1.625" style="3" customWidth="1"/>
    <col min="14872" max="14872" width="10.625" style="3" customWidth="1"/>
    <col min="14873" max="14873" width="8.625" style="3" customWidth="1"/>
    <col min="14874" max="14874" width="1.625" style="3" customWidth="1"/>
    <col min="14875" max="14875" width="10.625" style="3" customWidth="1"/>
    <col min="14876" max="14876" width="8.625" style="3" customWidth="1"/>
    <col min="14877" max="14877" width="1.625" style="3" customWidth="1"/>
    <col min="14878" max="14878" width="10.625" style="3" customWidth="1"/>
    <col min="14879" max="14879" width="8.625" style="3" customWidth="1"/>
    <col min="14880" max="14880" width="1.625" style="3" customWidth="1"/>
    <col min="14881" max="14881" width="10.625" style="3" customWidth="1"/>
    <col min="14882" max="14882" width="8.625" style="3" customWidth="1"/>
    <col min="14883" max="14883" width="1.625" style="3" customWidth="1"/>
    <col min="14884" max="14884" width="10.625" style="3" customWidth="1"/>
    <col min="14885" max="14885" width="8.625" style="3" customWidth="1"/>
    <col min="14886" max="14886" width="1.625" style="3" customWidth="1"/>
    <col min="14887" max="14887" width="10.625" style="3" customWidth="1"/>
    <col min="14888" max="14888" width="7.625" style="3" customWidth="1"/>
    <col min="14889" max="14889" width="1.625" style="3" customWidth="1"/>
    <col min="14890" max="14890" width="11.625" style="3" customWidth="1"/>
    <col min="14891" max="14891" width="7.625" style="3" customWidth="1"/>
    <col min="14892" max="14892" width="1.625" style="3" customWidth="1"/>
    <col min="14893" max="14893" width="11.625" style="3" customWidth="1"/>
    <col min="14894" max="14894" width="7.625" style="3" customWidth="1"/>
    <col min="14895" max="14895" width="1.625" style="3" customWidth="1"/>
    <col min="14896" max="14896" width="11.625" style="3" customWidth="1"/>
    <col min="14897" max="14897" width="7.625" style="3" customWidth="1"/>
    <col min="14898" max="14898" width="1.625" style="3" customWidth="1"/>
    <col min="14899" max="14899" width="11.625" style="3" customWidth="1"/>
    <col min="14900" max="14900" width="7.625" style="3" customWidth="1"/>
    <col min="14901" max="14901" width="1.625" style="3" customWidth="1"/>
    <col min="14902" max="14902" width="11.625" style="3" customWidth="1"/>
    <col min="14903" max="14903" width="7.625" style="3" customWidth="1"/>
    <col min="14904" max="14904" width="1.625" style="3" customWidth="1"/>
    <col min="14905" max="14905" width="11.625" style="3" customWidth="1"/>
    <col min="14906" max="14906" width="7.625" style="3" customWidth="1"/>
    <col min="14907" max="14907" width="1.625" style="3" customWidth="1"/>
    <col min="14908" max="14908" width="11.625" style="3" customWidth="1"/>
    <col min="14909" max="14909" width="7.625" style="3" customWidth="1"/>
    <col min="14910" max="14910" width="1.625" style="3" customWidth="1"/>
    <col min="14911" max="14911" width="11.625" style="3" customWidth="1"/>
    <col min="14912" max="14912" width="7.625" style="3" customWidth="1"/>
    <col min="14913" max="14913" width="1.625" style="3" customWidth="1"/>
    <col min="14914" max="14914" width="11.625" style="3" customWidth="1"/>
    <col min="14915" max="14915" width="7.625" style="3" customWidth="1"/>
    <col min="14916" max="14916" width="1.625" style="3" customWidth="1"/>
    <col min="14917" max="14917" width="11.625" style="3" customWidth="1"/>
    <col min="14918" max="14918" width="7.625" style="3" customWidth="1"/>
    <col min="14919" max="14919" width="1.625" style="3" customWidth="1"/>
    <col min="14920" max="14920" width="11.625" style="3" customWidth="1"/>
    <col min="14921" max="14921" width="7.625" style="3" customWidth="1"/>
    <col min="14922" max="14922" width="1.625" style="3" customWidth="1"/>
    <col min="14923" max="14923" width="11.625" style="3" customWidth="1"/>
    <col min="14924" max="15104" width="9" style="3"/>
    <col min="15105" max="15106" width="2.625" style="3" customWidth="1"/>
    <col min="15107" max="15107" width="9.25" style="3" customWidth="1"/>
    <col min="15108" max="15108" width="9.625" style="3" customWidth="1"/>
    <col min="15109" max="15109" width="1.625" style="3" customWidth="1"/>
    <col min="15110" max="15110" width="13.625" style="3" customWidth="1"/>
    <col min="15111" max="15111" width="8.625" style="3" customWidth="1"/>
    <col min="15112" max="15112" width="1.625" style="3" customWidth="1"/>
    <col min="15113" max="15113" width="13.125" style="3" customWidth="1"/>
    <col min="15114" max="15114" width="8.625" style="3" customWidth="1"/>
    <col min="15115" max="15115" width="1.625" style="3" customWidth="1"/>
    <col min="15116" max="15116" width="10.625" style="3" customWidth="1"/>
    <col min="15117" max="15117" width="8.625" style="3" customWidth="1"/>
    <col min="15118" max="15118" width="1.625" style="3" customWidth="1"/>
    <col min="15119" max="15119" width="10.625" style="3" customWidth="1"/>
    <col min="15120" max="15120" width="8.625" style="3" customWidth="1"/>
    <col min="15121" max="15121" width="1.625" style="3" customWidth="1"/>
    <col min="15122" max="15122" width="10.625" style="3" customWidth="1"/>
    <col min="15123" max="15123" width="8.625" style="3" customWidth="1"/>
    <col min="15124" max="15124" width="1.625" style="3" customWidth="1"/>
    <col min="15125" max="15125" width="10.625" style="3" customWidth="1"/>
    <col min="15126" max="15126" width="8.625" style="3" customWidth="1"/>
    <col min="15127" max="15127" width="1.625" style="3" customWidth="1"/>
    <col min="15128" max="15128" width="10.625" style="3" customWidth="1"/>
    <col min="15129" max="15129" width="8.625" style="3" customWidth="1"/>
    <col min="15130" max="15130" width="1.625" style="3" customWidth="1"/>
    <col min="15131" max="15131" width="10.625" style="3" customWidth="1"/>
    <col min="15132" max="15132" width="8.625" style="3" customWidth="1"/>
    <col min="15133" max="15133" width="1.625" style="3" customWidth="1"/>
    <col min="15134" max="15134" width="10.625" style="3" customWidth="1"/>
    <col min="15135" max="15135" width="8.625" style="3" customWidth="1"/>
    <col min="15136" max="15136" width="1.625" style="3" customWidth="1"/>
    <col min="15137" max="15137" width="10.625" style="3" customWidth="1"/>
    <col min="15138" max="15138" width="8.625" style="3" customWidth="1"/>
    <col min="15139" max="15139" width="1.625" style="3" customWidth="1"/>
    <col min="15140" max="15140" width="10.625" style="3" customWidth="1"/>
    <col min="15141" max="15141" width="8.625" style="3" customWidth="1"/>
    <col min="15142" max="15142" width="1.625" style="3" customWidth="1"/>
    <col min="15143" max="15143" width="10.625" style="3" customWidth="1"/>
    <col min="15144" max="15144" width="7.625" style="3" customWidth="1"/>
    <col min="15145" max="15145" width="1.625" style="3" customWidth="1"/>
    <col min="15146" max="15146" width="11.625" style="3" customWidth="1"/>
    <col min="15147" max="15147" width="7.625" style="3" customWidth="1"/>
    <col min="15148" max="15148" width="1.625" style="3" customWidth="1"/>
    <col min="15149" max="15149" width="11.625" style="3" customWidth="1"/>
    <col min="15150" max="15150" width="7.625" style="3" customWidth="1"/>
    <col min="15151" max="15151" width="1.625" style="3" customWidth="1"/>
    <col min="15152" max="15152" width="11.625" style="3" customWidth="1"/>
    <col min="15153" max="15153" width="7.625" style="3" customWidth="1"/>
    <col min="15154" max="15154" width="1.625" style="3" customWidth="1"/>
    <col min="15155" max="15155" width="11.625" style="3" customWidth="1"/>
    <col min="15156" max="15156" width="7.625" style="3" customWidth="1"/>
    <col min="15157" max="15157" width="1.625" style="3" customWidth="1"/>
    <col min="15158" max="15158" width="11.625" style="3" customWidth="1"/>
    <col min="15159" max="15159" width="7.625" style="3" customWidth="1"/>
    <col min="15160" max="15160" width="1.625" style="3" customWidth="1"/>
    <col min="15161" max="15161" width="11.625" style="3" customWidth="1"/>
    <col min="15162" max="15162" width="7.625" style="3" customWidth="1"/>
    <col min="15163" max="15163" width="1.625" style="3" customWidth="1"/>
    <col min="15164" max="15164" width="11.625" style="3" customWidth="1"/>
    <col min="15165" max="15165" width="7.625" style="3" customWidth="1"/>
    <col min="15166" max="15166" width="1.625" style="3" customWidth="1"/>
    <col min="15167" max="15167" width="11.625" style="3" customWidth="1"/>
    <col min="15168" max="15168" width="7.625" style="3" customWidth="1"/>
    <col min="15169" max="15169" width="1.625" style="3" customWidth="1"/>
    <col min="15170" max="15170" width="11.625" style="3" customWidth="1"/>
    <col min="15171" max="15171" width="7.625" style="3" customWidth="1"/>
    <col min="15172" max="15172" width="1.625" style="3" customWidth="1"/>
    <col min="15173" max="15173" width="11.625" style="3" customWidth="1"/>
    <col min="15174" max="15174" width="7.625" style="3" customWidth="1"/>
    <col min="15175" max="15175" width="1.625" style="3" customWidth="1"/>
    <col min="15176" max="15176" width="11.625" style="3" customWidth="1"/>
    <col min="15177" max="15177" width="7.625" style="3" customWidth="1"/>
    <col min="15178" max="15178" width="1.625" style="3" customWidth="1"/>
    <col min="15179" max="15179" width="11.625" style="3" customWidth="1"/>
    <col min="15180" max="15360" width="9" style="3"/>
    <col min="15361" max="15362" width="2.625" style="3" customWidth="1"/>
    <col min="15363" max="15363" width="9.25" style="3" customWidth="1"/>
    <col min="15364" max="15364" width="9.625" style="3" customWidth="1"/>
    <col min="15365" max="15365" width="1.625" style="3" customWidth="1"/>
    <col min="15366" max="15366" width="13.625" style="3" customWidth="1"/>
    <col min="15367" max="15367" width="8.625" style="3" customWidth="1"/>
    <col min="15368" max="15368" width="1.625" style="3" customWidth="1"/>
    <col min="15369" max="15369" width="13.125" style="3" customWidth="1"/>
    <col min="15370" max="15370" width="8.625" style="3" customWidth="1"/>
    <col min="15371" max="15371" width="1.625" style="3" customWidth="1"/>
    <col min="15372" max="15372" width="10.625" style="3" customWidth="1"/>
    <col min="15373" max="15373" width="8.625" style="3" customWidth="1"/>
    <col min="15374" max="15374" width="1.625" style="3" customWidth="1"/>
    <col min="15375" max="15375" width="10.625" style="3" customWidth="1"/>
    <col min="15376" max="15376" width="8.625" style="3" customWidth="1"/>
    <col min="15377" max="15377" width="1.625" style="3" customWidth="1"/>
    <col min="15378" max="15378" width="10.625" style="3" customWidth="1"/>
    <col min="15379" max="15379" width="8.625" style="3" customWidth="1"/>
    <col min="15380" max="15380" width="1.625" style="3" customWidth="1"/>
    <col min="15381" max="15381" width="10.625" style="3" customWidth="1"/>
    <col min="15382" max="15382" width="8.625" style="3" customWidth="1"/>
    <col min="15383" max="15383" width="1.625" style="3" customWidth="1"/>
    <col min="15384" max="15384" width="10.625" style="3" customWidth="1"/>
    <col min="15385" max="15385" width="8.625" style="3" customWidth="1"/>
    <col min="15386" max="15386" width="1.625" style="3" customWidth="1"/>
    <col min="15387" max="15387" width="10.625" style="3" customWidth="1"/>
    <col min="15388" max="15388" width="8.625" style="3" customWidth="1"/>
    <col min="15389" max="15389" width="1.625" style="3" customWidth="1"/>
    <col min="15390" max="15390" width="10.625" style="3" customWidth="1"/>
    <col min="15391" max="15391" width="8.625" style="3" customWidth="1"/>
    <col min="15392" max="15392" width="1.625" style="3" customWidth="1"/>
    <col min="15393" max="15393" width="10.625" style="3" customWidth="1"/>
    <col min="15394" max="15394" width="8.625" style="3" customWidth="1"/>
    <col min="15395" max="15395" width="1.625" style="3" customWidth="1"/>
    <col min="15396" max="15396" width="10.625" style="3" customWidth="1"/>
    <col min="15397" max="15397" width="8.625" style="3" customWidth="1"/>
    <col min="15398" max="15398" width="1.625" style="3" customWidth="1"/>
    <col min="15399" max="15399" width="10.625" style="3" customWidth="1"/>
    <col min="15400" max="15400" width="7.625" style="3" customWidth="1"/>
    <col min="15401" max="15401" width="1.625" style="3" customWidth="1"/>
    <col min="15402" max="15402" width="11.625" style="3" customWidth="1"/>
    <col min="15403" max="15403" width="7.625" style="3" customWidth="1"/>
    <col min="15404" max="15404" width="1.625" style="3" customWidth="1"/>
    <col min="15405" max="15405" width="11.625" style="3" customWidth="1"/>
    <col min="15406" max="15406" width="7.625" style="3" customWidth="1"/>
    <col min="15407" max="15407" width="1.625" style="3" customWidth="1"/>
    <col min="15408" max="15408" width="11.625" style="3" customWidth="1"/>
    <col min="15409" max="15409" width="7.625" style="3" customWidth="1"/>
    <col min="15410" max="15410" width="1.625" style="3" customWidth="1"/>
    <col min="15411" max="15411" width="11.625" style="3" customWidth="1"/>
    <col min="15412" max="15412" width="7.625" style="3" customWidth="1"/>
    <col min="15413" max="15413" width="1.625" style="3" customWidth="1"/>
    <col min="15414" max="15414" width="11.625" style="3" customWidth="1"/>
    <col min="15415" max="15415" width="7.625" style="3" customWidth="1"/>
    <col min="15416" max="15416" width="1.625" style="3" customWidth="1"/>
    <col min="15417" max="15417" width="11.625" style="3" customWidth="1"/>
    <col min="15418" max="15418" width="7.625" style="3" customWidth="1"/>
    <col min="15419" max="15419" width="1.625" style="3" customWidth="1"/>
    <col min="15420" max="15420" width="11.625" style="3" customWidth="1"/>
    <col min="15421" max="15421" width="7.625" style="3" customWidth="1"/>
    <col min="15422" max="15422" width="1.625" style="3" customWidth="1"/>
    <col min="15423" max="15423" width="11.625" style="3" customWidth="1"/>
    <col min="15424" max="15424" width="7.625" style="3" customWidth="1"/>
    <col min="15425" max="15425" width="1.625" style="3" customWidth="1"/>
    <col min="15426" max="15426" width="11.625" style="3" customWidth="1"/>
    <col min="15427" max="15427" width="7.625" style="3" customWidth="1"/>
    <col min="15428" max="15428" width="1.625" style="3" customWidth="1"/>
    <col min="15429" max="15429" width="11.625" style="3" customWidth="1"/>
    <col min="15430" max="15430" width="7.625" style="3" customWidth="1"/>
    <col min="15431" max="15431" width="1.625" style="3" customWidth="1"/>
    <col min="15432" max="15432" width="11.625" style="3" customWidth="1"/>
    <col min="15433" max="15433" width="7.625" style="3" customWidth="1"/>
    <col min="15434" max="15434" width="1.625" style="3" customWidth="1"/>
    <col min="15435" max="15435" width="11.625" style="3" customWidth="1"/>
    <col min="15436" max="15616" width="9" style="3"/>
    <col min="15617" max="15618" width="2.625" style="3" customWidth="1"/>
    <col min="15619" max="15619" width="9.25" style="3" customWidth="1"/>
    <col min="15620" max="15620" width="9.625" style="3" customWidth="1"/>
    <col min="15621" max="15621" width="1.625" style="3" customWidth="1"/>
    <col min="15622" max="15622" width="13.625" style="3" customWidth="1"/>
    <col min="15623" max="15623" width="8.625" style="3" customWidth="1"/>
    <col min="15624" max="15624" width="1.625" style="3" customWidth="1"/>
    <col min="15625" max="15625" width="13.125" style="3" customWidth="1"/>
    <col min="15626" max="15626" width="8.625" style="3" customWidth="1"/>
    <col min="15627" max="15627" width="1.625" style="3" customWidth="1"/>
    <col min="15628" max="15628" width="10.625" style="3" customWidth="1"/>
    <col min="15629" max="15629" width="8.625" style="3" customWidth="1"/>
    <col min="15630" max="15630" width="1.625" style="3" customWidth="1"/>
    <col min="15631" max="15631" width="10.625" style="3" customWidth="1"/>
    <col min="15632" max="15632" width="8.625" style="3" customWidth="1"/>
    <col min="15633" max="15633" width="1.625" style="3" customWidth="1"/>
    <col min="15634" max="15634" width="10.625" style="3" customWidth="1"/>
    <col min="15635" max="15635" width="8.625" style="3" customWidth="1"/>
    <col min="15636" max="15636" width="1.625" style="3" customWidth="1"/>
    <col min="15637" max="15637" width="10.625" style="3" customWidth="1"/>
    <col min="15638" max="15638" width="8.625" style="3" customWidth="1"/>
    <col min="15639" max="15639" width="1.625" style="3" customWidth="1"/>
    <col min="15640" max="15640" width="10.625" style="3" customWidth="1"/>
    <col min="15641" max="15641" width="8.625" style="3" customWidth="1"/>
    <col min="15642" max="15642" width="1.625" style="3" customWidth="1"/>
    <col min="15643" max="15643" width="10.625" style="3" customWidth="1"/>
    <col min="15644" max="15644" width="8.625" style="3" customWidth="1"/>
    <col min="15645" max="15645" width="1.625" style="3" customWidth="1"/>
    <col min="15646" max="15646" width="10.625" style="3" customWidth="1"/>
    <col min="15647" max="15647" width="8.625" style="3" customWidth="1"/>
    <col min="15648" max="15648" width="1.625" style="3" customWidth="1"/>
    <col min="15649" max="15649" width="10.625" style="3" customWidth="1"/>
    <col min="15650" max="15650" width="8.625" style="3" customWidth="1"/>
    <col min="15651" max="15651" width="1.625" style="3" customWidth="1"/>
    <col min="15652" max="15652" width="10.625" style="3" customWidth="1"/>
    <col min="15653" max="15653" width="8.625" style="3" customWidth="1"/>
    <col min="15654" max="15654" width="1.625" style="3" customWidth="1"/>
    <col min="15655" max="15655" width="10.625" style="3" customWidth="1"/>
    <col min="15656" max="15656" width="7.625" style="3" customWidth="1"/>
    <col min="15657" max="15657" width="1.625" style="3" customWidth="1"/>
    <col min="15658" max="15658" width="11.625" style="3" customWidth="1"/>
    <col min="15659" max="15659" width="7.625" style="3" customWidth="1"/>
    <col min="15660" max="15660" width="1.625" style="3" customWidth="1"/>
    <col min="15661" max="15661" width="11.625" style="3" customWidth="1"/>
    <col min="15662" max="15662" width="7.625" style="3" customWidth="1"/>
    <col min="15663" max="15663" width="1.625" style="3" customWidth="1"/>
    <col min="15664" max="15664" width="11.625" style="3" customWidth="1"/>
    <col min="15665" max="15665" width="7.625" style="3" customWidth="1"/>
    <col min="15666" max="15666" width="1.625" style="3" customWidth="1"/>
    <col min="15667" max="15667" width="11.625" style="3" customWidth="1"/>
    <col min="15668" max="15668" width="7.625" style="3" customWidth="1"/>
    <col min="15669" max="15669" width="1.625" style="3" customWidth="1"/>
    <col min="15670" max="15670" width="11.625" style="3" customWidth="1"/>
    <col min="15671" max="15671" width="7.625" style="3" customWidth="1"/>
    <col min="15672" max="15672" width="1.625" style="3" customWidth="1"/>
    <col min="15673" max="15673" width="11.625" style="3" customWidth="1"/>
    <col min="15674" max="15674" width="7.625" style="3" customWidth="1"/>
    <col min="15675" max="15675" width="1.625" style="3" customWidth="1"/>
    <col min="15676" max="15676" width="11.625" style="3" customWidth="1"/>
    <col min="15677" max="15677" width="7.625" style="3" customWidth="1"/>
    <col min="15678" max="15678" width="1.625" style="3" customWidth="1"/>
    <col min="15679" max="15679" width="11.625" style="3" customWidth="1"/>
    <col min="15680" max="15680" width="7.625" style="3" customWidth="1"/>
    <col min="15681" max="15681" width="1.625" style="3" customWidth="1"/>
    <col min="15682" max="15682" width="11.625" style="3" customWidth="1"/>
    <col min="15683" max="15683" width="7.625" style="3" customWidth="1"/>
    <col min="15684" max="15684" width="1.625" style="3" customWidth="1"/>
    <col min="15685" max="15685" width="11.625" style="3" customWidth="1"/>
    <col min="15686" max="15686" width="7.625" style="3" customWidth="1"/>
    <col min="15687" max="15687" width="1.625" style="3" customWidth="1"/>
    <col min="15688" max="15688" width="11.625" style="3" customWidth="1"/>
    <col min="15689" max="15689" width="7.625" style="3" customWidth="1"/>
    <col min="15690" max="15690" width="1.625" style="3" customWidth="1"/>
    <col min="15691" max="15691" width="11.625" style="3" customWidth="1"/>
    <col min="15692" max="15872" width="9" style="3"/>
    <col min="15873" max="15874" width="2.625" style="3" customWidth="1"/>
    <col min="15875" max="15875" width="9.25" style="3" customWidth="1"/>
    <col min="15876" max="15876" width="9.625" style="3" customWidth="1"/>
    <col min="15877" max="15877" width="1.625" style="3" customWidth="1"/>
    <col min="15878" max="15878" width="13.625" style="3" customWidth="1"/>
    <col min="15879" max="15879" width="8.625" style="3" customWidth="1"/>
    <col min="15880" max="15880" width="1.625" style="3" customWidth="1"/>
    <col min="15881" max="15881" width="13.125" style="3" customWidth="1"/>
    <col min="15882" max="15882" width="8.625" style="3" customWidth="1"/>
    <col min="15883" max="15883" width="1.625" style="3" customWidth="1"/>
    <col min="15884" max="15884" width="10.625" style="3" customWidth="1"/>
    <col min="15885" max="15885" width="8.625" style="3" customWidth="1"/>
    <col min="15886" max="15886" width="1.625" style="3" customWidth="1"/>
    <col min="15887" max="15887" width="10.625" style="3" customWidth="1"/>
    <col min="15888" max="15888" width="8.625" style="3" customWidth="1"/>
    <col min="15889" max="15889" width="1.625" style="3" customWidth="1"/>
    <col min="15890" max="15890" width="10.625" style="3" customWidth="1"/>
    <col min="15891" max="15891" width="8.625" style="3" customWidth="1"/>
    <col min="15892" max="15892" width="1.625" style="3" customWidth="1"/>
    <col min="15893" max="15893" width="10.625" style="3" customWidth="1"/>
    <col min="15894" max="15894" width="8.625" style="3" customWidth="1"/>
    <col min="15895" max="15895" width="1.625" style="3" customWidth="1"/>
    <col min="15896" max="15896" width="10.625" style="3" customWidth="1"/>
    <col min="15897" max="15897" width="8.625" style="3" customWidth="1"/>
    <col min="15898" max="15898" width="1.625" style="3" customWidth="1"/>
    <col min="15899" max="15899" width="10.625" style="3" customWidth="1"/>
    <col min="15900" max="15900" width="8.625" style="3" customWidth="1"/>
    <col min="15901" max="15901" width="1.625" style="3" customWidth="1"/>
    <col min="15902" max="15902" width="10.625" style="3" customWidth="1"/>
    <col min="15903" max="15903" width="8.625" style="3" customWidth="1"/>
    <col min="15904" max="15904" width="1.625" style="3" customWidth="1"/>
    <col min="15905" max="15905" width="10.625" style="3" customWidth="1"/>
    <col min="15906" max="15906" width="8.625" style="3" customWidth="1"/>
    <col min="15907" max="15907" width="1.625" style="3" customWidth="1"/>
    <col min="15908" max="15908" width="10.625" style="3" customWidth="1"/>
    <col min="15909" max="15909" width="8.625" style="3" customWidth="1"/>
    <col min="15910" max="15910" width="1.625" style="3" customWidth="1"/>
    <col min="15911" max="15911" width="10.625" style="3" customWidth="1"/>
    <col min="15912" max="15912" width="7.625" style="3" customWidth="1"/>
    <col min="15913" max="15913" width="1.625" style="3" customWidth="1"/>
    <col min="15914" max="15914" width="11.625" style="3" customWidth="1"/>
    <col min="15915" max="15915" width="7.625" style="3" customWidth="1"/>
    <col min="15916" max="15916" width="1.625" style="3" customWidth="1"/>
    <col min="15917" max="15917" width="11.625" style="3" customWidth="1"/>
    <col min="15918" max="15918" width="7.625" style="3" customWidth="1"/>
    <col min="15919" max="15919" width="1.625" style="3" customWidth="1"/>
    <col min="15920" max="15920" width="11.625" style="3" customWidth="1"/>
    <col min="15921" max="15921" width="7.625" style="3" customWidth="1"/>
    <col min="15922" max="15922" width="1.625" style="3" customWidth="1"/>
    <col min="15923" max="15923" width="11.625" style="3" customWidth="1"/>
    <col min="15924" max="15924" width="7.625" style="3" customWidth="1"/>
    <col min="15925" max="15925" width="1.625" style="3" customWidth="1"/>
    <col min="15926" max="15926" width="11.625" style="3" customWidth="1"/>
    <col min="15927" max="15927" width="7.625" style="3" customWidth="1"/>
    <col min="15928" max="15928" width="1.625" style="3" customWidth="1"/>
    <col min="15929" max="15929" width="11.625" style="3" customWidth="1"/>
    <col min="15930" max="15930" width="7.625" style="3" customWidth="1"/>
    <col min="15931" max="15931" width="1.625" style="3" customWidth="1"/>
    <col min="15932" max="15932" width="11.625" style="3" customWidth="1"/>
    <col min="15933" max="15933" width="7.625" style="3" customWidth="1"/>
    <col min="15934" max="15934" width="1.625" style="3" customWidth="1"/>
    <col min="15935" max="15935" width="11.625" style="3" customWidth="1"/>
    <col min="15936" max="15936" width="7.625" style="3" customWidth="1"/>
    <col min="15937" max="15937" width="1.625" style="3" customWidth="1"/>
    <col min="15938" max="15938" width="11.625" style="3" customWidth="1"/>
    <col min="15939" max="15939" width="7.625" style="3" customWidth="1"/>
    <col min="15940" max="15940" width="1.625" style="3" customWidth="1"/>
    <col min="15941" max="15941" width="11.625" style="3" customWidth="1"/>
    <col min="15942" max="15942" width="7.625" style="3" customWidth="1"/>
    <col min="15943" max="15943" width="1.625" style="3" customWidth="1"/>
    <col min="15944" max="15944" width="11.625" style="3" customWidth="1"/>
    <col min="15945" max="15945" width="7.625" style="3" customWidth="1"/>
    <col min="15946" max="15946" width="1.625" style="3" customWidth="1"/>
    <col min="15947" max="15947" width="11.625" style="3" customWidth="1"/>
    <col min="15948" max="16128" width="9" style="3"/>
    <col min="16129" max="16130" width="2.625" style="3" customWidth="1"/>
    <col min="16131" max="16131" width="9.25" style="3" customWidth="1"/>
    <col min="16132" max="16132" width="9.625" style="3" customWidth="1"/>
    <col min="16133" max="16133" width="1.625" style="3" customWidth="1"/>
    <col min="16134" max="16134" width="13.625" style="3" customWidth="1"/>
    <col min="16135" max="16135" width="8.625" style="3" customWidth="1"/>
    <col min="16136" max="16136" width="1.625" style="3" customWidth="1"/>
    <col min="16137" max="16137" width="13.125" style="3" customWidth="1"/>
    <col min="16138" max="16138" width="8.625" style="3" customWidth="1"/>
    <col min="16139" max="16139" width="1.625" style="3" customWidth="1"/>
    <col min="16140" max="16140" width="10.625" style="3" customWidth="1"/>
    <col min="16141" max="16141" width="8.625" style="3" customWidth="1"/>
    <col min="16142" max="16142" width="1.625" style="3" customWidth="1"/>
    <col min="16143" max="16143" width="10.625" style="3" customWidth="1"/>
    <col min="16144" max="16144" width="8.625" style="3" customWidth="1"/>
    <col min="16145" max="16145" width="1.625" style="3" customWidth="1"/>
    <col min="16146" max="16146" width="10.625" style="3" customWidth="1"/>
    <col min="16147" max="16147" width="8.625" style="3" customWidth="1"/>
    <col min="16148" max="16148" width="1.625" style="3" customWidth="1"/>
    <col min="16149" max="16149" width="10.625" style="3" customWidth="1"/>
    <col min="16150" max="16150" width="8.625" style="3" customWidth="1"/>
    <col min="16151" max="16151" width="1.625" style="3" customWidth="1"/>
    <col min="16152" max="16152" width="10.625" style="3" customWidth="1"/>
    <col min="16153" max="16153" width="8.625" style="3" customWidth="1"/>
    <col min="16154" max="16154" width="1.625" style="3" customWidth="1"/>
    <col min="16155" max="16155" width="10.625" style="3" customWidth="1"/>
    <col min="16156" max="16156" width="8.625" style="3" customWidth="1"/>
    <col min="16157" max="16157" width="1.625" style="3" customWidth="1"/>
    <col min="16158" max="16158" width="10.625" style="3" customWidth="1"/>
    <col min="16159" max="16159" width="8.625" style="3" customWidth="1"/>
    <col min="16160" max="16160" width="1.625" style="3" customWidth="1"/>
    <col min="16161" max="16161" width="10.625" style="3" customWidth="1"/>
    <col min="16162" max="16162" width="8.625" style="3" customWidth="1"/>
    <col min="16163" max="16163" width="1.625" style="3" customWidth="1"/>
    <col min="16164" max="16164" width="10.625" style="3" customWidth="1"/>
    <col min="16165" max="16165" width="8.625" style="3" customWidth="1"/>
    <col min="16166" max="16166" width="1.625" style="3" customWidth="1"/>
    <col min="16167" max="16167" width="10.625" style="3" customWidth="1"/>
    <col min="16168" max="16168" width="7.625" style="3" customWidth="1"/>
    <col min="16169" max="16169" width="1.625" style="3" customWidth="1"/>
    <col min="16170" max="16170" width="11.625" style="3" customWidth="1"/>
    <col min="16171" max="16171" width="7.625" style="3" customWidth="1"/>
    <col min="16172" max="16172" width="1.625" style="3" customWidth="1"/>
    <col min="16173" max="16173" width="11.625" style="3" customWidth="1"/>
    <col min="16174" max="16174" width="7.625" style="3" customWidth="1"/>
    <col min="16175" max="16175" width="1.625" style="3" customWidth="1"/>
    <col min="16176" max="16176" width="11.625" style="3" customWidth="1"/>
    <col min="16177" max="16177" width="7.625" style="3" customWidth="1"/>
    <col min="16178" max="16178" width="1.625" style="3" customWidth="1"/>
    <col min="16179" max="16179" width="11.625" style="3" customWidth="1"/>
    <col min="16180" max="16180" width="7.625" style="3" customWidth="1"/>
    <col min="16181" max="16181" width="1.625" style="3" customWidth="1"/>
    <col min="16182" max="16182" width="11.625" style="3" customWidth="1"/>
    <col min="16183" max="16183" width="7.625" style="3" customWidth="1"/>
    <col min="16184" max="16184" width="1.625" style="3" customWidth="1"/>
    <col min="16185" max="16185" width="11.625" style="3" customWidth="1"/>
    <col min="16186" max="16186" width="7.625" style="3" customWidth="1"/>
    <col min="16187" max="16187" width="1.625" style="3" customWidth="1"/>
    <col min="16188" max="16188" width="11.625" style="3" customWidth="1"/>
    <col min="16189" max="16189" width="7.625" style="3" customWidth="1"/>
    <col min="16190" max="16190" width="1.625" style="3" customWidth="1"/>
    <col min="16191" max="16191" width="11.625" style="3" customWidth="1"/>
    <col min="16192" max="16192" width="7.625" style="3" customWidth="1"/>
    <col min="16193" max="16193" width="1.625" style="3" customWidth="1"/>
    <col min="16194" max="16194" width="11.625" style="3" customWidth="1"/>
    <col min="16195" max="16195" width="7.625" style="3" customWidth="1"/>
    <col min="16196" max="16196" width="1.625" style="3" customWidth="1"/>
    <col min="16197" max="16197" width="11.625" style="3" customWidth="1"/>
    <col min="16198" max="16198" width="7.625" style="3" customWidth="1"/>
    <col min="16199" max="16199" width="1.625" style="3" customWidth="1"/>
    <col min="16200" max="16200" width="11.625" style="3" customWidth="1"/>
    <col min="16201" max="16201" width="7.625" style="3" customWidth="1"/>
    <col min="16202" max="16202" width="1.625" style="3" customWidth="1"/>
    <col min="16203" max="16203" width="11.625" style="3" customWidth="1"/>
    <col min="16204" max="16384" width="9" style="3"/>
  </cols>
  <sheetData>
    <row r="1" spans="1:75" ht="30" customHeight="1">
      <c r="A1" s="90" t="s">
        <v>162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  <c r="S1" s="90"/>
      <c r="T1" s="90"/>
      <c r="U1" s="90"/>
      <c r="V1" s="90"/>
      <c r="W1" s="90"/>
      <c r="X1" s="90"/>
      <c r="Y1" s="90"/>
      <c r="Z1" s="90"/>
      <c r="AA1" s="90"/>
      <c r="AB1" s="90"/>
      <c r="AC1" s="90"/>
      <c r="AD1" s="90"/>
      <c r="AE1" s="90"/>
      <c r="AF1" s="90"/>
      <c r="AG1" s="90"/>
      <c r="AH1" s="90"/>
      <c r="AI1" s="90"/>
      <c r="AJ1" s="90"/>
      <c r="AK1" s="90"/>
      <c r="AL1" s="90"/>
      <c r="AM1" s="90"/>
      <c r="AN1" s="90" t="s">
        <v>161</v>
      </c>
      <c r="AO1" s="90"/>
      <c r="AP1" s="90"/>
      <c r="AQ1" s="90"/>
      <c r="AR1" s="90"/>
      <c r="AS1" s="90"/>
      <c r="AT1" s="90"/>
      <c r="AU1" s="90"/>
      <c r="AV1" s="90"/>
      <c r="AW1" s="90"/>
      <c r="AX1" s="90"/>
      <c r="AY1" s="90"/>
      <c r="AZ1" s="90"/>
      <c r="BA1" s="90"/>
      <c r="BB1" s="90"/>
      <c r="BC1" s="90"/>
      <c r="BD1" s="90"/>
      <c r="BE1" s="90"/>
      <c r="BF1" s="90"/>
      <c r="BG1" s="90"/>
      <c r="BH1" s="90"/>
      <c r="BI1" s="90"/>
      <c r="BJ1" s="90"/>
      <c r="BK1" s="90"/>
      <c r="BL1" s="90"/>
      <c r="BM1" s="90"/>
      <c r="BN1" s="90"/>
      <c r="BO1" s="90"/>
      <c r="BP1" s="90"/>
      <c r="BQ1" s="90"/>
      <c r="BR1" s="90"/>
      <c r="BS1" s="90"/>
      <c r="BT1" s="90"/>
      <c r="BU1" s="90"/>
      <c r="BV1" s="90"/>
      <c r="BW1" s="90"/>
    </row>
    <row r="2" spans="1:75" s="9" customFormat="1" ht="10.5" customHeight="1">
      <c r="A2" s="4"/>
      <c r="B2" s="4"/>
      <c r="C2" s="4"/>
      <c r="D2" s="5"/>
      <c r="E2" s="6"/>
      <c r="F2" s="7"/>
      <c r="G2" s="8"/>
      <c r="H2" s="6"/>
      <c r="I2" s="8"/>
      <c r="J2" s="8"/>
      <c r="K2" s="6"/>
      <c r="L2" s="8"/>
      <c r="M2" s="8"/>
      <c r="N2" s="6"/>
      <c r="O2" s="8"/>
      <c r="P2" s="8"/>
      <c r="Q2" s="6"/>
      <c r="R2" s="8"/>
      <c r="S2" s="8"/>
      <c r="T2" s="6"/>
      <c r="U2" s="8"/>
      <c r="V2" s="8"/>
      <c r="W2" s="6"/>
      <c r="X2" s="8"/>
      <c r="Y2" s="8"/>
      <c r="Z2" s="6"/>
      <c r="AA2" s="8"/>
      <c r="AB2" s="8"/>
      <c r="AC2" s="6"/>
      <c r="AD2" s="8"/>
      <c r="AE2" s="8"/>
      <c r="AF2" s="6"/>
      <c r="AG2" s="8"/>
      <c r="AH2" s="8"/>
      <c r="AI2" s="6"/>
      <c r="AJ2" s="8"/>
      <c r="AK2" s="8"/>
      <c r="AL2" s="6"/>
      <c r="AM2" s="8"/>
      <c r="AN2" s="8"/>
      <c r="AO2" s="6"/>
      <c r="AP2" s="8"/>
      <c r="AQ2" s="8"/>
      <c r="AR2" s="6"/>
      <c r="AS2" s="8"/>
      <c r="AT2" s="8"/>
      <c r="AU2" s="6"/>
      <c r="AV2" s="8"/>
      <c r="AW2" s="8"/>
      <c r="AX2" s="6"/>
      <c r="AY2" s="8"/>
      <c r="AZ2" s="8"/>
      <c r="BA2" s="6"/>
      <c r="BB2" s="8"/>
      <c r="BC2" s="8"/>
      <c r="BD2" s="6"/>
      <c r="BE2" s="8"/>
      <c r="BF2" s="8"/>
      <c r="BG2" s="6"/>
      <c r="BH2" s="8"/>
      <c r="BI2" s="8"/>
      <c r="BJ2" s="6"/>
      <c r="BK2" s="8"/>
      <c r="BL2" s="8"/>
      <c r="BM2" s="6"/>
      <c r="BN2" s="8"/>
      <c r="BO2" s="8"/>
      <c r="BP2" s="6"/>
      <c r="BQ2" s="8"/>
      <c r="BR2" s="8"/>
      <c r="BS2" s="6"/>
      <c r="BT2" s="8"/>
      <c r="BU2" s="8"/>
      <c r="BV2" s="6"/>
      <c r="BW2" s="8"/>
    </row>
    <row r="3" spans="1:75" s="26" customFormat="1" ht="24.95" customHeight="1">
      <c r="A3" s="91" t="s">
        <v>0</v>
      </c>
      <c r="B3" s="92"/>
      <c r="C3" s="93"/>
      <c r="D3" s="97" t="s">
        <v>128</v>
      </c>
      <c r="E3" s="98"/>
      <c r="F3" s="99"/>
      <c r="G3" s="103" t="s">
        <v>129</v>
      </c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4"/>
      <c r="S3" s="104"/>
      <c r="T3" s="104"/>
      <c r="U3" s="104"/>
      <c r="V3" s="104"/>
      <c r="W3" s="104"/>
      <c r="X3" s="104"/>
      <c r="Y3" s="104"/>
      <c r="Z3" s="104"/>
      <c r="AA3" s="104"/>
      <c r="AB3" s="104"/>
      <c r="AC3" s="104"/>
      <c r="AD3" s="104"/>
      <c r="AE3" s="104"/>
      <c r="AF3" s="104"/>
      <c r="AG3" s="104"/>
      <c r="AH3" s="104"/>
      <c r="AI3" s="104"/>
      <c r="AJ3" s="104"/>
      <c r="AK3" s="104"/>
      <c r="AL3" s="104"/>
      <c r="AM3" s="105"/>
      <c r="AN3" s="103" t="s">
        <v>130</v>
      </c>
      <c r="AO3" s="104"/>
      <c r="AP3" s="104"/>
      <c r="AQ3" s="104"/>
      <c r="AR3" s="104"/>
      <c r="AS3" s="104"/>
      <c r="AT3" s="104"/>
      <c r="AU3" s="104"/>
      <c r="AV3" s="104"/>
      <c r="AW3" s="104"/>
      <c r="AX3" s="104"/>
      <c r="AY3" s="104"/>
      <c r="AZ3" s="104"/>
      <c r="BA3" s="104"/>
      <c r="BB3" s="104"/>
      <c r="BC3" s="104"/>
      <c r="BD3" s="104"/>
      <c r="BE3" s="104"/>
      <c r="BF3" s="104"/>
      <c r="BG3" s="104"/>
      <c r="BH3" s="104"/>
      <c r="BI3" s="104"/>
      <c r="BJ3" s="104"/>
      <c r="BK3" s="104"/>
      <c r="BL3" s="104"/>
      <c r="BM3" s="104"/>
      <c r="BN3" s="104"/>
      <c r="BO3" s="104"/>
      <c r="BP3" s="104"/>
      <c r="BQ3" s="104"/>
      <c r="BR3" s="104"/>
      <c r="BS3" s="104"/>
      <c r="BT3" s="104"/>
      <c r="BU3" s="104"/>
      <c r="BV3" s="104"/>
      <c r="BW3" s="105"/>
    </row>
    <row r="4" spans="1:75" s="27" customFormat="1" ht="24.95" customHeight="1">
      <c r="A4" s="94"/>
      <c r="B4" s="95"/>
      <c r="C4" s="96"/>
      <c r="D4" s="100"/>
      <c r="E4" s="101"/>
      <c r="F4" s="102"/>
      <c r="G4" s="106" t="s">
        <v>131</v>
      </c>
      <c r="H4" s="107"/>
      <c r="I4" s="108"/>
      <c r="J4" s="106" t="s">
        <v>132</v>
      </c>
      <c r="K4" s="107"/>
      <c r="L4" s="108"/>
      <c r="M4" s="106" t="s">
        <v>133</v>
      </c>
      <c r="N4" s="107"/>
      <c r="O4" s="108"/>
      <c r="P4" s="106" t="s">
        <v>134</v>
      </c>
      <c r="Q4" s="107"/>
      <c r="R4" s="108"/>
      <c r="S4" s="106" t="s">
        <v>135</v>
      </c>
      <c r="T4" s="107"/>
      <c r="U4" s="108"/>
      <c r="V4" s="106" t="s">
        <v>136</v>
      </c>
      <c r="W4" s="107"/>
      <c r="X4" s="108"/>
      <c r="Y4" s="106" t="s">
        <v>137</v>
      </c>
      <c r="Z4" s="107"/>
      <c r="AA4" s="108"/>
      <c r="AB4" s="106" t="s">
        <v>138</v>
      </c>
      <c r="AC4" s="107"/>
      <c r="AD4" s="108"/>
      <c r="AE4" s="106" t="s">
        <v>139</v>
      </c>
      <c r="AF4" s="107"/>
      <c r="AG4" s="108"/>
      <c r="AH4" s="106" t="s">
        <v>140</v>
      </c>
      <c r="AI4" s="107"/>
      <c r="AJ4" s="108"/>
      <c r="AK4" s="106" t="s">
        <v>141</v>
      </c>
      <c r="AL4" s="107"/>
      <c r="AM4" s="108"/>
      <c r="AN4" s="106" t="s">
        <v>142</v>
      </c>
      <c r="AO4" s="107"/>
      <c r="AP4" s="108"/>
      <c r="AQ4" s="106" t="s">
        <v>143</v>
      </c>
      <c r="AR4" s="107"/>
      <c r="AS4" s="108"/>
      <c r="AT4" s="106" t="s">
        <v>144</v>
      </c>
      <c r="AU4" s="107"/>
      <c r="AV4" s="108"/>
      <c r="AW4" s="106" t="s">
        <v>145</v>
      </c>
      <c r="AX4" s="107"/>
      <c r="AY4" s="108"/>
      <c r="AZ4" s="106" t="s">
        <v>146</v>
      </c>
      <c r="BA4" s="107"/>
      <c r="BB4" s="108"/>
      <c r="BC4" s="106" t="s">
        <v>147</v>
      </c>
      <c r="BD4" s="107"/>
      <c r="BE4" s="108"/>
      <c r="BF4" s="106" t="s">
        <v>148</v>
      </c>
      <c r="BG4" s="107"/>
      <c r="BH4" s="108"/>
      <c r="BI4" s="106" t="s">
        <v>149</v>
      </c>
      <c r="BJ4" s="107"/>
      <c r="BK4" s="108"/>
      <c r="BL4" s="106" t="s">
        <v>150</v>
      </c>
      <c r="BM4" s="107"/>
      <c r="BN4" s="108"/>
      <c r="BO4" s="106" t="s">
        <v>151</v>
      </c>
      <c r="BP4" s="107"/>
      <c r="BQ4" s="108"/>
      <c r="BR4" s="106" t="s">
        <v>152</v>
      </c>
      <c r="BS4" s="107"/>
      <c r="BT4" s="108"/>
      <c r="BU4" s="106" t="s">
        <v>172</v>
      </c>
      <c r="BV4" s="107"/>
      <c r="BW4" s="108"/>
    </row>
    <row r="5" spans="1:75" s="18" customFormat="1" ht="24.95" customHeight="1">
      <c r="A5" s="109" t="s">
        <v>154</v>
      </c>
      <c r="B5" s="110"/>
      <c r="C5" s="111"/>
      <c r="D5" s="15" t="s">
        <v>155</v>
      </c>
      <c r="E5" s="16" t="s">
        <v>156</v>
      </c>
      <c r="F5" s="17" t="s">
        <v>157</v>
      </c>
      <c r="G5" s="15" t="s">
        <v>155</v>
      </c>
      <c r="H5" s="16" t="s">
        <v>156</v>
      </c>
      <c r="I5" s="17" t="s">
        <v>157</v>
      </c>
      <c r="J5" s="15" t="s">
        <v>155</v>
      </c>
      <c r="K5" s="16" t="s">
        <v>156</v>
      </c>
      <c r="L5" s="17" t="s">
        <v>157</v>
      </c>
      <c r="M5" s="15" t="s">
        <v>155</v>
      </c>
      <c r="N5" s="16" t="s">
        <v>156</v>
      </c>
      <c r="O5" s="17" t="s">
        <v>157</v>
      </c>
      <c r="P5" s="15" t="s">
        <v>155</v>
      </c>
      <c r="Q5" s="16" t="s">
        <v>156</v>
      </c>
      <c r="R5" s="17" t="s">
        <v>157</v>
      </c>
      <c r="S5" s="15" t="s">
        <v>155</v>
      </c>
      <c r="T5" s="16" t="s">
        <v>156</v>
      </c>
      <c r="U5" s="17" t="s">
        <v>157</v>
      </c>
      <c r="V5" s="15" t="s">
        <v>155</v>
      </c>
      <c r="W5" s="16" t="s">
        <v>156</v>
      </c>
      <c r="X5" s="17" t="s">
        <v>157</v>
      </c>
      <c r="Y5" s="15" t="s">
        <v>155</v>
      </c>
      <c r="Z5" s="16" t="s">
        <v>156</v>
      </c>
      <c r="AA5" s="17" t="s">
        <v>157</v>
      </c>
      <c r="AB5" s="15" t="s">
        <v>155</v>
      </c>
      <c r="AC5" s="16" t="s">
        <v>156</v>
      </c>
      <c r="AD5" s="17" t="s">
        <v>157</v>
      </c>
      <c r="AE5" s="15" t="s">
        <v>155</v>
      </c>
      <c r="AF5" s="16" t="s">
        <v>156</v>
      </c>
      <c r="AG5" s="17" t="s">
        <v>157</v>
      </c>
      <c r="AH5" s="15" t="s">
        <v>155</v>
      </c>
      <c r="AI5" s="16" t="s">
        <v>156</v>
      </c>
      <c r="AJ5" s="17" t="s">
        <v>157</v>
      </c>
      <c r="AK5" s="15" t="s">
        <v>155</v>
      </c>
      <c r="AL5" s="16" t="s">
        <v>156</v>
      </c>
      <c r="AM5" s="17" t="s">
        <v>157</v>
      </c>
      <c r="AN5" s="15" t="s">
        <v>155</v>
      </c>
      <c r="AO5" s="16" t="s">
        <v>156</v>
      </c>
      <c r="AP5" s="17" t="s">
        <v>157</v>
      </c>
      <c r="AQ5" s="15" t="s">
        <v>155</v>
      </c>
      <c r="AR5" s="16" t="s">
        <v>156</v>
      </c>
      <c r="AS5" s="17" t="s">
        <v>157</v>
      </c>
      <c r="AT5" s="15" t="s">
        <v>155</v>
      </c>
      <c r="AU5" s="16" t="s">
        <v>156</v>
      </c>
      <c r="AV5" s="17" t="s">
        <v>157</v>
      </c>
      <c r="AW5" s="15" t="s">
        <v>155</v>
      </c>
      <c r="AX5" s="16" t="s">
        <v>156</v>
      </c>
      <c r="AY5" s="17" t="s">
        <v>157</v>
      </c>
      <c r="AZ5" s="15" t="s">
        <v>155</v>
      </c>
      <c r="BA5" s="16" t="s">
        <v>156</v>
      </c>
      <c r="BB5" s="17" t="s">
        <v>157</v>
      </c>
      <c r="BC5" s="15" t="s">
        <v>155</v>
      </c>
      <c r="BD5" s="16" t="s">
        <v>156</v>
      </c>
      <c r="BE5" s="17" t="s">
        <v>157</v>
      </c>
      <c r="BF5" s="15" t="s">
        <v>155</v>
      </c>
      <c r="BG5" s="16" t="s">
        <v>156</v>
      </c>
      <c r="BH5" s="17" t="s">
        <v>157</v>
      </c>
      <c r="BI5" s="15" t="s">
        <v>155</v>
      </c>
      <c r="BJ5" s="16" t="s">
        <v>156</v>
      </c>
      <c r="BK5" s="17" t="s">
        <v>157</v>
      </c>
      <c r="BL5" s="15" t="s">
        <v>155</v>
      </c>
      <c r="BM5" s="16" t="s">
        <v>156</v>
      </c>
      <c r="BN5" s="17" t="s">
        <v>157</v>
      </c>
      <c r="BO5" s="15" t="s">
        <v>155</v>
      </c>
      <c r="BP5" s="16" t="s">
        <v>156</v>
      </c>
      <c r="BQ5" s="17" t="s">
        <v>157</v>
      </c>
      <c r="BR5" s="15" t="s">
        <v>155</v>
      </c>
      <c r="BS5" s="16" t="s">
        <v>156</v>
      </c>
      <c r="BT5" s="17" t="s">
        <v>157</v>
      </c>
      <c r="BU5" s="15" t="s">
        <v>155</v>
      </c>
      <c r="BV5" s="16" t="s">
        <v>156</v>
      </c>
      <c r="BW5" s="17" t="s">
        <v>157</v>
      </c>
    </row>
    <row r="6" spans="1:75" s="23" customFormat="1" ht="25.5" customHeight="1">
      <c r="A6" s="112" t="s">
        <v>158</v>
      </c>
      <c r="B6" s="113"/>
      <c r="C6" s="114"/>
      <c r="D6" s="20" t="e">
        <f>SUM(G6,J6,M6,P6,S6,V6,Y6,AB6,AE6,AH6,AK6,AN6,AQ6,AT6,AW6,AZ6,BC6,BF6,BI6,BL6,BO6,BR6,BU6)</f>
        <v>#REF!</v>
      </c>
      <c r="E6" s="21" t="s">
        <v>156</v>
      </c>
      <c r="F6" s="22" t="e">
        <f>SUM(I6,L6,O6,R6,U6,X6,AA6,AD6,AG6,AJ6,AM6,AP6,AS6,AV6,AY6,BB6,BE6,BH6,BK6,BN6,BQ6,BT6,BW6)</f>
        <v>#REF!</v>
      </c>
      <c r="G6" s="20" t="e">
        <f>SUM(G7,G46)</f>
        <v>#REF!</v>
      </c>
      <c r="H6" s="21" t="s">
        <v>156</v>
      </c>
      <c r="I6" s="22" t="e">
        <f>SUM(I7,I46)</f>
        <v>#REF!</v>
      </c>
      <c r="J6" s="20" t="e">
        <f>SUM(J7,J46)</f>
        <v>#REF!</v>
      </c>
      <c r="K6" s="21" t="s">
        <v>156</v>
      </c>
      <c r="L6" s="22" t="e">
        <f>SUM(L7,L46)</f>
        <v>#REF!</v>
      </c>
      <c r="M6" s="20" t="e">
        <f>SUM(M7,M46)</f>
        <v>#REF!</v>
      </c>
      <c r="N6" s="21" t="s">
        <v>156</v>
      </c>
      <c r="O6" s="22" t="e">
        <f>SUM(O7,O46)</f>
        <v>#REF!</v>
      </c>
      <c r="P6" s="20" t="e">
        <f>SUM(P7,P46)</f>
        <v>#REF!</v>
      </c>
      <c r="Q6" s="21" t="s">
        <v>156</v>
      </c>
      <c r="R6" s="22" t="e">
        <f>SUM(R7,R46)</f>
        <v>#REF!</v>
      </c>
      <c r="S6" s="20" t="e">
        <f>SUM(S7,S46)</f>
        <v>#REF!</v>
      </c>
      <c r="T6" s="21" t="s">
        <v>156</v>
      </c>
      <c r="U6" s="22" t="e">
        <f>SUM(U7,U46)</f>
        <v>#REF!</v>
      </c>
      <c r="V6" s="20" t="e">
        <f>SUM(V7,V46)</f>
        <v>#REF!</v>
      </c>
      <c r="W6" s="21" t="s">
        <v>156</v>
      </c>
      <c r="X6" s="22" t="e">
        <f>SUM(X7,X46)</f>
        <v>#REF!</v>
      </c>
      <c r="Y6" s="20" t="e">
        <f>SUM(Y7,Y46)</f>
        <v>#REF!</v>
      </c>
      <c r="Z6" s="21" t="s">
        <v>156</v>
      </c>
      <c r="AA6" s="22" t="e">
        <f>SUM(AA7,AA46)</f>
        <v>#REF!</v>
      </c>
      <c r="AB6" s="20" t="e">
        <f>SUM(AB7,AB46)</f>
        <v>#REF!</v>
      </c>
      <c r="AC6" s="21" t="s">
        <v>156</v>
      </c>
      <c r="AD6" s="22" t="e">
        <f>SUM(AD7,AD46)</f>
        <v>#REF!</v>
      </c>
      <c r="AE6" s="20" t="e">
        <f>SUM(AE7,AE46)</f>
        <v>#REF!</v>
      </c>
      <c r="AF6" s="21" t="s">
        <v>156</v>
      </c>
      <c r="AG6" s="22" t="e">
        <f>SUM(AG7,AG46)</f>
        <v>#REF!</v>
      </c>
      <c r="AH6" s="20" t="e">
        <f>SUM(AH7,AH46)</f>
        <v>#REF!</v>
      </c>
      <c r="AI6" s="21" t="s">
        <v>156</v>
      </c>
      <c r="AJ6" s="22" t="e">
        <f>SUM(AJ7,AJ46)</f>
        <v>#REF!</v>
      </c>
      <c r="AK6" s="20" t="e">
        <f>SUM(AK7,AK46)</f>
        <v>#REF!</v>
      </c>
      <c r="AL6" s="21" t="s">
        <v>156</v>
      </c>
      <c r="AM6" s="22" t="e">
        <f>SUM(AM7,AM46)</f>
        <v>#REF!</v>
      </c>
      <c r="AN6" s="20" t="e">
        <f>SUM(AN7,AN46)</f>
        <v>#REF!</v>
      </c>
      <c r="AO6" s="21" t="s">
        <v>156</v>
      </c>
      <c r="AP6" s="22" t="e">
        <f>SUM(AP7,AP46)</f>
        <v>#REF!</v>
      </c>
      <c r="AQ6" s="20" t="e">
        <f>SUM(AQ7,AQ46)</f>
        <v>#REF!</v>
      </c>
      <c r="AR6" s="21" t="s">
        <v>156</v>
      </c>
      <c r="AS6" s="22" t="e">
        <f>SUM(AS7,AS46)</f>
        <v>#REF!</v>
      </c>
      <c r="AT6" s="20" t="e">
        <f>SUM(AT7,AT46)</f>
        <v>#REF!</v>
      </c>
      <c r="AU6" s="21" t="s">
        <v>156</v>
      </c>
      <c r="AV6" s="22" t="e">
        <f>SUM(AV7,AV46)</f>
        <v>#REF!</v>
      </c>
      <c r="AW6" s="20" t="e">
        <f>SUM(AW7,AW46)</f>
        <v>#REF!</v>
      </c>
      <c r="AX6" s="21" t="s">
        <v>156</v>
      </c>
      <c r="AY6" s="22" t="e">
        <f>SUM(AY7,AY46)</f>
        <v>#REF!</v>
      </c>
      <c r="AZ6" s="20" t="e">
        <f>SUM(AZ7,AZ46)</f>
        <v>#REF!</v>
      </c>
      <c r="BA6" s="21" t="s">
        <v>156</v>
      </c>
      <c r="BB6" s="22" t="e">
        <f>SUM(BB7,BB46)</f>
        <v>#REF!</v>
      </c>
      <c r="BC6" s="20" t="e">
        <f>SUM(BC7,BC46)</f>
        <v>#REF!</v>
      </c>
      <c r="BD6" s="21" t="s">
        <v>156</v>
      </c>
      <c r="BE6" s="22" t="e">
        <f>SUM(BE7,BE46)</f>
        <v>#REF!</v>
      </c>
      <c r="BF6" s="20" t="e">
        <f>SUM(BF7,BF46)</f>
        <v>#REF!</v>
      </c>
      <c r="BG6" s="21" t="s">
        <v>156</v>
      </c>
      <c r="BH6" s="22" t="e">
        <f>SUM(BH7,BH46)</f>
        <v>#REF!</v>
      </c>
      <c r="BI6" s="20" t="e">
        <f>SUM(BI7,BI46)</f>
        <v>#REF!</v>
      </c>
      <c r="BJ6" s="21" t="s">
        <v>156</v>
      </c>
      <c r="BK6" s="22" t="e">
        <f>SUM(BK7,BK46)</f>
        <v>#REF!</v>
      </c>
      <c r="BL6" s="20" t="e">
        <f>SUM(BL7,BL46)</f>
        <v>#REF!</v>
      </c>
      <c r="BM6" s="21" t="s">
        <v>156</v>
      </c>
      <c r="BN6" s="22" t="e">
        <f>SUM(BN7,BN46)</f>
        <v>#REF!</v>
      </c>
      <c r="BO6" s="20" t="e">
        <f>SUM(BO7,BO46)</f>
        <v>#REF!</v>
      </c>
      <c r="BP6" s="21" t="s">
        <v>156</v>
      </c>
      <c r="BQ6" s="22" t="e">
        <f>SUM(BQ7,BQ46)</f>
        <v>#REF!</v>
      </c>
      <c r="BR6" s="20" t="e">
        <f>SUM(BR7,BR46)</f>
        <v>#REF!</v>
      </c>
      <c r="BS6" s="21" t="s">
        <v>156</v>
      </c>
      <c r="BT6" s="22" t="e">
        <f>SUM(BT7,BT46)</f>
        <v>#REF!</v>
      </c>
      <c r="BU6" s="20" t="e">
        <f>SUM(BU7,BU46)</f>
        <v>#REF!</v>
      </c>
      <c r="BV6" s="21" t="s">
        <v>156</v>
      </c>
      <c r="BW6" s="22" t="e">
        <f>SUM(BW7,BW46)</f>
        <v>#REF!</v>
      </c>
    </row>
    <row r="7" spans="1:75" s="31" customFormat="1" ht="25.5" customHeight="1">
      <c r="A7" s="115" t="s">
        <v>159</v>
      </c>
      <c r="B7" s="116"/>
      <c r="C7" s="117"/>
      <c r="D7" s="28" t="e">
        <f t="shared" ref="D7:D70" si="0">SUM(G7,J7,M7,P7,S7,V7,Y7,AB7,AE7,AH7,AK7,AN7,AQ7,AT7,AW7,AZ7,BC7,BF7,BI7,BL7,BO7,BR7,BU7)</f>
        <v>#REF!</v>
      </c>
      <c r="E7" s="29" t="s">
        <v>1</v>
      </c>
      <c r="F7" s="30" t="e">
        <f t="shared" ref="F7:F70" si="1">SUM(I7,L7,O7,R7,U7,X7,AA7,AD7,AG7,AJ7,AM7,AP7,AS7,AV7,AY7,BB7,BE7,BH7,BK7,BN7,BQ7,BT7,BW7)</f>
        <v>#REF!</v>
      </c>
      <c r="G7" s="28" t="e">
        <f>SUM(G8,G17,G26,G34)</f>
        <v>#REF!</v>
      </c>
      <c r="H7" s="29" t="s">
        <v>156</v>
      </c>
      <c r="I7" s="30" t="e">
        <f>SUM(I8,I17,I26,I34)</f>
        <v>#REF!</v>
      </c>
      <c r="J7" s="28" t="e">
        <f>SUM(J8,J17,J26,J34)</f>
        <v>#REF!</v>
      </c>
      <c r="K7" s="29" t="s">
        <v>156</v>
      </c>
      <c r="L7" s="30" t="e">
        <f>SUM(L8,L17,L26,L34)</f>
        <v>#REF!</v>
      </c>
      <c r="M7" s="28" t="e">
        <f>SUM(M8,M17,M26,M34)</f>
        <v>#REF!</v>
      </c>
      <c r="N7" s="29" t="s">
        <v>156</v>
      </c>
      <c r="O7" s="30" t="e">
        <f>SUM(O8,O17,O26,O34)</f>
        <v>#REF!</v>
      </c>
      <c r="P7" s="28" t="e">
        <f>SUM(P8,P17,P26,P34)</f>
        <v>#REF!</v>
      </c>
      <c r="Q7" s="29" t="s">
        <v>156</v>
      </c>
      <c r="R7" s="30" t="e">
        <f>SUM(R8,R17,R26,R34)</f>
        <v>#REF!</v>
      </c>
      <c r="S7" s="28" t="e">
        <f>SUM(S8,S17,S26,S34)</f>
        <v>#REF!</v>
      </c>
      <c r="T7" s="29" t="s">
        <v>156</v>
      </c>
      <c r="U7" s="30" t="e">
        <f>SUM(U8,U17,U26,U34)</f>
        <v>#REF!</v>
      </c>
      <c r="V7" s="28" t="e">
        <f>SUM(V8,V17,V26,V34)</f>
        <v>#REF!</v>
      </c>
      <c r="W7" s="29" t="s">
        <v>156</v>
      </c>
      <c r="X7" s="30" t="e">
        <f>SUM(X8,X17,X26,X34)</f>
        <v>#REF!</v>
      </c>
      <c r="Y7" s="28" t="e">
        <f>SUM(Y8,Y17,Y26,Y34)</f>
        <v>#REF!</v>
      </c>
      <c r="Z7" s="29" t="s">
        <v>156</v>
      </c>
      <c r="AA7" s="30" t="e">
        <f>SUM(AA8,AA17,AA26,AA34)</f>
        <v>#REF!</v>
      </c>
      <c r="AB7" s="28" t="e">
        <f>SUM(AB8,AB17,AB26,AB34)</f>
        <v>#REF!</v>
      </c>
      <c r="AC7" s="29" t="s">
        <v>156</v>
      </c>
      <c r="AD7" s="30" t="e">
        <f>SUM(AD8,AD17,AD26,AD34)</f>
        <v>#REF!</v>
      </c>
      <c r="AE7" s="28" t="e">
        <f>SUM(AE8,AE17,AE26,AE34)</f>
        <v>#REF!</v>
      </c>
      <c r="AF7" s="29" t="s">
        <v>156</v>
      </c>
      <c r="AG7" s="30" t="e">
        <f>SUM(AG8,AG17,AG26,AG34)</f>
        <v>#REF!</v>
      </c>
      <c r="AH7" s="28" t="e">
        <f>SUM(AH8,AH17,AH26,AH34)</f>
        <v>#REF!</v>
      </c>
      <c r="AI7" s="29" t="s">
        <v>156</v>
      </c>
      <c r="AJ7" s="30" t="e">
        <f>SUM(AJ8,AJ17,AJ26,AJ34)</f>
        <v>#REF!</v>
      </c>
      <c r="AK7" s="28" t="e">
        <f>SUM(AK8,AK17,AK26,AK34)</f>
        <v>#REF!</v>
      </c>
      <c r="AL7" s="29" t="s">
        <v>156</v>
      </c>
      <c r="AM7" s="30" t="e">
        <f>SUM(AM8,AM17,AM26,AM34)</f>
        <v>#REF!</v>
      </c>
      <c r="AN7" s="28" t="e">
        <f>SUM(AN8,AN17,AN26,AN34)</f>
        <v>#REF!</v>
      </c>
      <c r="AO7" s="29" t="s">
        <v>156</v>
      </c>
      <c r="AP7" s="30" t="e">
        <f>SUM(AP8,AP17,AP26,AP34)</f>
        <v>#REF!</v>
      </c>
      <c r="AQ7" s="28" t="e">
        <f>SUM(AQ8,AQ17,AQ26,AQ34)</f>
        <v>#REF!</v>
      </c>
      <c r="AR7" s="29" t="s">
        <v>156</v>
      </c>
      <c r="AS7" s="30" t="e">
        <f>SUM(AS8,AS17,AS26,AS34)</f>
        <v>#REF!</v>
      </c>
      <c r="AT7" s="28" t="e">
        <f>SUM(AT8,AT17,AT26,AT34)</f>
        <v>#REF!</v>
      </c>
      <c r="AU7" s="29" t="s">
        <v>156</v>
      </c>
      <c r="AV7" s="30" t="e">
        <f>SUM(AV8,AV17,AV26,AV34)</f>
        <v>#REF!</v>
      </c>
      <c r="AW7" s="28" t="e">
        <f>SUM(AW8,AW17,AW26,AW34)</f>
        <v>#REF!</v>
      </c>
      <c r="AX7" s="29" t="s">
        <v>156</v>
      </c>
      <c r="AY7" s="30" t="e">
        <f>SUM(AY8,AY17,AY26,AY34)</f>
        <v>#REF!</v>
      </c>
      <c r="AZ7" s="28" t="e">
        <f>SUM(AZ8,AZ17,AZ26,AZ34)</f>
        <v>#REF!</v>
      </c>
      <c r="BA7" s="29" t="s">
        <v>156</v>
      </c>
      <c r="BB7" s="30" t="e">
        <f>SUM(BB8,BB17,BB26,BB34)</f>
        <v>#REF!</v>
      </c>
      <c r="BC7" s="28" t="e">
        <f>SUM(BC8,BC17,BC26,BC34)</f>
        <v>#REF!</v>
      </c>
      <c r="BD7" s="29" t="s">
        <v>156</v>
      </c>
      <c r="BE7" s="30" t="e">
        <f>SUM(BE8,BE17,BE26,BE34)</f>
        <v>#REF!</v>
      </c>
      <c r="BF7" s="28" t="e">
        <f>SUM(BF8,BF17,BF26,BF34)</f>
        <v>#REF!</v>
      </c>
      <c r="BG7" s="29" t="s">
        <v>156</v>
      </c>
      <c r="BH7" s="30" t="e">
        <f>SUM(BH8,BH17,BH26,BH34)</f>
        <v>#REF!</v>
      </c>
      <c r="BI7" s="28" t="e">
        <f>SUM(BI8,BI17,BI26,BI34)</f>
        <v>#REF!</v>
      </c>
      <c r="BJ7" s="29" t="s">
        <v>156</v>
      </c>
      <c r="BK7" s="30" t="e">
        <f>SUM(BK8,BK17,BK26,BK34)</f>
        <v>#REF!</v>
      </c>
      <c r="BL7" s="28" t="e">
        <f>SUM(BL8,BL17,BL26,BL34)</f>
        <v>#REF!</v>
      </c>
      <c r="BM7" s="29" t="s">
        <v>156</v>
      </c>
      <c r="BN7" s="30" t="e">
        <f>SUM(BN8,BN17,BN26,BN34)</f>
        <v>#REF!</v>
      </c>
      <c r="BO7" s="28" t="e">
        <f>SUM(BO8,BO17,BO26,BO34)</f>
        <v>#REF!</v>
      </c>
      <c r="BP7" s="29" t="s">
        <v>156</v>
      </c>
      <c r="BQ7" s="30" t="e">
        <f>SUM(BQ8,BQ17,BQ26,BQ34)</f>
        <v>#REF!</v>
      </c>
      <c r="BR7" s="28" t="e">
        <f>SUM(BR8,BR17,BR26,BR34)</f>
        <v>#REF!</v>
      </c>
      <c r="BS7" s="29" t="s">
        <v>156</v>
      </c>
      <c r="BT7" s="30" t="e">
        <f>SUM(BT8,BT17,BT26,BT34)</f>
        <v>#REF!</v>
      </c>
      <c r="BU7" s="28" t="e">
        <f>SUM(BU8,BU17,BU26,BU34)</f>
        <v>#REF!</v>
      </c>
      <c r="BV7" s="29" t="s">
        <v>156</v>
      </c>
      <c r="BW7" s="30" t="e">
        <f>SUM(BW8,BW17,BW26,BW34)</f>
        <v>#REF!</v>
      </c>
    </row>
    <row r="8" spans="1:75" s="36" customFormat="1" ht="25.5" customHeight="1">
      <c r="A8" s="32"/>
      <c r="B8" s="118" t="s">
        <v>2</v>
      </c>
      <c r="C8" s="119"/>
      <c r="D8" s="33" t="e">
        <f t="shared" si="0"/>
        <v>#REF!</v>
      </c>
      <c r="E8" s="34" t="s">
        <v>1</v>
      </c>
      <c r="F8" s="35" t="e">
        <f t="shared" si="1"/>
        <v>#REF!</v>
      </c>
      <c r="G8" s="33" t="e">
        <f>SUM(G9:G16)</f>
        <v>#REF!</v>
      </c>
      <c r="H8" s="34" t="s">
        <v>156</v>
      </c>
      <c r="I8" s="35" t="e">
        <f>SUM(I9:I16)</f>
        <v>#REF!</v>
      </c>
      <c r="J8" s="33" t="e">
        <f>SUM(J9:J16)</f>
        <v>#REF!</v>
      </c>
      <c r="K8" s="34" t="s">
        <v>156</v>
      </c>
      <c r="L8" s="35" t="e">
        <f>SUM(L9:L16)</f>
        <v>#REF!</v>
      </c>
      <c r="M8" s="33" t="e">
        <f>SUM(M9:M16)</f>
        <v>#REF!</v>
      </c>
      <c r="N8" s="34" t="s">
        <v>156</v>
      </c>
      <c r="O8" s="35" t="e">
        <f>SUM(O9:O16)</f>
        <v>#REF!</v>
      </c>
      <c r="P8" s="33" t="e">
        <f>SUM(P9:P16)</f>
        <v>#REF!</v>
      </c>
      <c r="Q8" s="34" t="s">
        <v>156</v>
      </c>
      <c r="R8" s="35" t="e">
        <f>SUM(R9:R16)</f>
        <v>#REF!</v>
      </c>
      <c r="S8" s="33" t="e">
        <f>SUM(S9:S16)</f>
        <v>#REF!</v>
      </c>
      <c r="T8" s="34" t="s">
        <v>156</v>
      </c>
      <c r="U8" s="35" t="e">
        <f>SUM(U9:U16)</f>
        <v>#REF!</v>
      </c>
      <c r="V8" s="33" t="e">
        <f>SUM(V9:V16)</f>
        <v>#REF!</v>
      </c>
      <c r="W8" s="34" t="s">
        <v>156</v>
      </c>
      <c r="X8" s="35" t="e">
        <f>SUM(X9:X16)</f>
        <v>#REF!</v>
      </c>
      <c r="Y8" s="33" t="e">
        <f>SUM(Y9:Y16)</f>
        <v>#REF!</v>
      </c>
      <c r="Z8" s="34" t="s">
        <v>156</v>
      </c>
      <c r="AA8" s="35" t="e">
        <f>SUM(AA9:AA16)</f>
        <v>#REF!</v>
      </c>
      <c r="AB8" s="33" t="e">
        <f>SUM(AB9:AB16)</f>
        <v>#REF!</v>
      </c>
      <c r="AC8" s="34" t="s">
        <v>156</v>
      </c>
      <c r="AD8" s="35" t="e">
        <f>SUM(AD9:AD16)</f>
        <v>#REF!</v>
      </c>
      <c r="AE8" s="33" t="e">
        <f>SUM(AE9:AE16)</f>
        <v>#REF!</v>
      </c>
      <c r="AF8" s="34" t="s">
        <v>156</v>
      </c>
      <c r="AG8" s="35" t="e">
        <f>SUM(AG9:AG16)</f>
        <v>#REF!</v>
      </c>
      <c r="AH8" s="33" t="e">
        <f>SUM(AH9:AH16)</f>
        <v>#REF!</v>
      </c>
      <c r="AI8" s="34" t="s">
        <v>156</v>
      </c>
      <c r="AJ8" s="35" t="e">
        <f>SUM(AJ9:AJ16)</f>
        <v>#REF!</v>
      </c>
      <c r="AK8" s="33" t="e">
        <f>SUM(AK9:AK16)</f>
        <v>#REF!</v>
      </c>
      <c r="AL8" s="34" t="s">
        <v>156</v>
      </c>
      <c r="AM8" s="35" t="e">
        <f>SUM(AM9:AM16)</f>
        <v>#REF!</v>
      </c>
      <c r="AN8" s="33" t="e">
        <f>SUM(AN9:AN16)</f>
        <v>#REF!</v>
      </c>
      <c r="AO8" s="34" t="s">
        <v>156</v>
      </c>
      <c r="AP8" s="35" t="e">
        <f>SUM(AP9:AP16)</f>
        <v>#REF!</v>
      </c>
      <c r="AQ8" s="33" t="e">
        <f>SUM(AQ9:AQ16)</f>
        <v>#REF!</v>
      </c>
      <c r="AR8" s="34" t="s">
        <v>156</v>
      </c>
      <c r="AS8" s="35" t="e">
        <f>SUM(AS9:AS16)</f>
        <v>#REF!</v>
      </c>
      <c r="AT8" s="33" t="e">
        <f>SUM(AT9:AT16)</f>
        <v>#REF!</v>
      </c>
      <c r="AU8" s="34" t="s">
        <v>156</v>
      </c>
      <c r="AV8" s="35" t="e">
        <f>SUM(AV9:AV16)</f>
        <v>#REF!</v>
      </c>
      <c r="AW8" s="33" t="e">
        <f>SUM(AW9:AW16)</f>
        <v>#REF!</v>
      </c>
      <c r="AX8" s="34" t="s">
        <v>156</v>
      </c>
      <c r="AY8" s="35" t="e">
        <f>SUM(AY9:AY16)</f>
        <v>#REF!</v>
      </c>
      <c r="AZ8" s="33" t="e">
        <f>SUM(AZ9:AZ16)</f>
        <v>#REF!</v>
      </c>
      <c r="BA8" s="34" t="s">
        <v>156</v>
      </c>
      <c r="BB8" s="35" t="e">
        <f>SUM(BB9:BB16)</f>
        <v>#REF!</v>
      </c>
      <c r="BC8" s="33" t="e">
        <f>SUM(BC9:BC16)</f>
        <v>#REF!</v>
      </c>
      <c r="BD8" s="34" t="s">
        <v>156</v>
      </c>
      <c r="BE8" s="35" t="e">
        <f>SUM(BE9:BE16)</f>
        <v>#REF!</v>
      </c>
      <c r="BF8" s="33" t="e">
        <f>SUM(BF9:BF16)</f>
        <v>#REF!</v>
      </c>
      <c r="BG8" s="34" t="s">
        <v>156</v>
      </c>
      <c r="BH8" s="35" t="e">
        <f>SUM(BH9:BH16)</f>
        <v>#REF!</v>
      </c>
      <c r="BI8" s="33" t="e">
        <f>SUM(BI9:BI16)</f>
        <v>#REF!</v>
      </c>
      <c r="BJ8" s="34" t="s">
        <v>156</v>
      </c>
      <c r="BK8" s="35" t="e">
        <f>SUM(BK9:BK16)</f>
        <v>#REF!</v>
      </c>
      <c r="BL8" s="33" t="e">
        <f>SUM(BL9:BL16)</f>
        <v>#REF!</v>
      </c>
      <c r="BM8" s="34" t="s">
        <v>156</v>
      </c>
      <c r="BN8" s="35" t="e">
        <f>SUM(BN9:BN16)</f>
        <v>#REF!</v>
      </c>
      <c r="BO8" s="33" t="e">
        <f>SUM(BO9:BO16)</f>
        <v>#REF!</v>
      </c>
      <c r="BP8" s="34" t="s">
        <v>156</v>
      </c>
      <c r="BQ8" s="35" t="e">
        <f>SUM(BQ9:BQ16)</f>
        <v>#REF!</v>
      </c>
      <c r="BR8" s="33" t="e">
        <f>SUM(BR9:BR16)</f>
        <v>#REF!</v>
      </c>
      <c r="BS8" s="34" t="s">
        <v>156</v>
      </c>
      <c r="BT8" s="35" t="e">
        <f>SUM(BT9:BT16)</f>
        <v>#REF!</v>
      </c>
      <c r="BU8" s="33" t="e">
        <f>SUM(BU9:BU16)</f>
        <v>#REF!</v>
      </c>
      <c r="BV8" s="34" t="s">
        <v>156</v>
      </c>
      <c r="BW8" s="35" t="e">
        <f>SUM(BW9:BW16)</f>
        <v>#REF!</v>
      </c>
    </row>
    <row r="9" spans="1:75" ht="25.5" customHeight="1">
      <c r="A9" s="32"/>
      <c r="B9" s="37"/>
      <c r="C9" s="38" t="s">
        <v>3</v>
      </c>
      <c r="D9" s="24" t="e">
        <f t="shared" si="0"/>
        <v>#REF!</v>
      </c>
      <c r="E9" s="16" t="s">
        <v>1</v>
      </c>
      <c r="F9" s="25" t="e">
        <f t="shared" si="1"/>
        <v>#REF!</v>
      </c>
      <c r="G9" s="24" t="e">
        <f>COUNTIF(#REF!,$C9&amp;"답")</f>
        <v>#REF!</v>
      </c>
      <c r="H9" s="16" t="s">
        <v>156</v>
      </c>
      <c r="I9" s="25" t="e">
        <f>SUMIF(#REF!,$C9&amp;"답",#REF!)</f>
        <v>#REF!</v>
      </c>
      <c r="J9" s="24" t="e">
        <f>COUNTIF(#REF!,$C9&amp;"전")</f>
        <v>#REF!</v>
      </c>
      <c r="K9" s="16" t="s">
        <v>156</v>
      </c>
      <c r="L9" s="25" t="e">
        <f>SUMIF(#REF!,$C9&amp;"전",#REF!)</f>
        <v>#REF!</v>
      </c>
      <c r="M9" s="24" t="e">
        <f>COUNTIF(#REF!,$C9&amp;"과")</f>
        <v>#REF!</v>
      </c>
      <c r="N9" s="16" t="s">
        <v>156</v>
      </c>
      <c r="O9" s="25" t="e">
        <f>SUMIF(#REF!,$C9&amp;"과",#REF!)</f>
        <v>#REF!</v>
      </c>
      <c r="P9" s="24" t="e">
        <f>COUNTIF(#REF!,$C9&amp;"임")</f>
        <v>#REF!</v>
      </c>
      <c r="Q9" s="16" t="s">
        <v>156</v>
      </c>
      <c r="R9" s="25" t="e">
        <f>SUMIF(#REF!,$C9&amp;"임",#REF!)</f>
        <v>#REF!</v>
      </c>
      <c r="S9" s="24" t="e">
        <f>COUNTIF(#REF!,$C9&amp;"대")</f>
        <v>#REF!</v>
      </c>
      <c r="T9" s="16" t="s">
        <v>156</v>
      </c>
      <c r="U9" s="25" t="e">
        <f>SUMIF(#REF!,$C9&amp;"대",#REF!)</f>
        <v>#REF!</v>
      </c>
      <c r="V9" s="24" t="e">
        <f>COUNTIF(#REF!,$C9&amp;"구")</f>
        <v>#REF!</v>
      </c>
      <c r="W9" s="16" t="s">
        <v>156</v>
      </c>
      <c r="X9" s="25" t="e">
        <f>SUMIF(#REF!,$C9&amp;"구",#REF!)</f>
        <v>#REF!</v>
      </c>
      <c r="Y9" s="24" t="e">
        <f>COUNTIF(#REF!,$C9&amp;"도")</f>
        <v>#REF!</v>
      </c>
      <c r="Z9" s="16" t="s">
        <v>156</v>
      </c>
      <c r="AA9" s="25" t="e">
        <f>SUMIF(#REF!,$C9&amp;"도",#REF!)</f>
        <v>#REF!</v>
      </c>
      <c r="AB9" s="24" t="e">
        <f>COUNTIF(#REF!,$C9&amp;"목")</f>
        <v>#REF!</v>
      </c>
      <c r="AC9" s="16" t="s">
        <v>156</v>
      </c>
      <c r="AD9" s="25" t="e">
        <f>SUMIF(#REF!,$C9&amp;"목",#REF!)</f>
        <v>#REF!</v>
      </c>
      <c r="AE9" s="24" t="e">
        <f>COUNTIF(#REF!,$C9&amp;"묘")</f>
        <v>#REF!</v>
      </c>
      <c r="AF9" s="16" t="s">
        <v>156</v>
      </c>
      <c r="AG9" s="25" t="e">
        <f>SUMIF(#REF!,$C9&amp;"묘",#REF!)</f>
        <v>#REF!</v>
      </c>
      <c r="AH9" s="24" t="e">
        <f>COUNTIF(#REF!,$C9&amp;"유")</f>
        <v>#REF!</v>
      </c>
      <c r="AI9" s="16" t="s">
        <v>156</v>
      </c>
      <c r="AJ9" s="25" t="e">
        <f>SUMIF(#REF!,$C9&amp;"유",#REF!)</f>
        <v>#REF!</v>
      </c>
      <c r="AK9" s="24" t="e">
        <f>COUNTIF(#REF!,$C9&amp;"잡")</f>
        <v>#REF!</v>
      </c>
      <c r="AL9" s="16" t="s">
        <v>156</v>
      </c>
      <c r="AM9" s="25" t="e">
        <f>SUMIF(#REF!,$C9&amp;"잡",#REF!)</f>
        <v>#REF!</v>
      </c>
      <c r="AN9" s="24" t="e">
        <f>COUNTIF(#REF!,$C9&amp;"장")</f>
        <v>#REF!</v>
      </c>
      <c r="AO9" s="16" t="s">
        <v>156</v>
      </c>
      <c r="AP9" s="25" t="e">
        <f>SUMIF(#REF!,$C9&amp;"장",#REF!)</f>
        <v>#REF!</v>
      </c>
      <c r="AQ9" s="24" t="e">
        <f>COUNTIF(#REF!,$C9&amp;"수")</f>
        <v>#REF!</v>
      </c>
      <c r="AR9" s="16" t="s">
        <v>156</v>
      </c>
      <c r="AS9" s="25" t="e">
        <f>SUMIF(#REF!,$C9&amp;"수",#REF!)</f>
        <v>#REF!</v>
      </c>
      <c r="AT9" s="24" t="e">
        <f>COUNTIF(#REF!,$C9&amp;"제")</f>
        <v>#REF!</v>
      </c>
      <c r="AU9" s="16" t="s">
        <v>156</v>
      </c>
      <c r="AV9" s="25" t="e">
        <f>SUMIF(#REF!,$C9&amp;"제",#REF!)</f>
        <v>#REF!</v>
      </c>
      <c r="AW9" s="24" t="e">
        <f>COUNTIF(#REF!,$C9&amp;"종")</f>
        <v>#REF!</v>
      </c>
      <c r="AX9" s="16" t="s">
        <v>156</v>
      </c>
      <c r="AY9" s="25" t="e">
        <f>SUMIF(#REF!,$C9&amp;"종",#REF!)</f>
        <v>#REF!</v>
      </c>
      <c r="AZ9" s="24" t="e">
        <f>COUNTIF(#REF!,$C9&amp;"주")</f>
        <v>#REF!</v>
      </c>
      <c r="BA9" s="16" t="s">
        <v>156</v>
      </c>
      <c r="BB9" s="25" t="e">
        <f>SUMIF(#REF!,$C9&amp;"주",#REF!)</f>
        <v>#REF!</v>
      </c>
      <c r="BC9" s="24" t="e">
        <f>COUNTIF(#REF!,$C9&amp;"양")</f>
        <v>#REF!</v>
      </c>
      <c r="BD9" s="16" t="s">
        <v>156</v>
      </c>
      <c r="BE9" s="25" t="e">
        <f>SUMIF(#REF!,$C9&amp;"양",#REF!)</f>
        <v>#REF!</v>
      </c>
      <c r="BF9" s="24" t="e">
        <f>COUNTIF(#REF!,$C9&amp;"염")</f>
        <v>#REF!</v>
      </c>
      <c r="BG9" s="16" t="s">
        <v>156</v>
      </c>
      <c r="BH9" s="25" t="e">
        <f>SUMIF(#REF!,$C9&amp;"염",#REF!)</f>
        <v>#REF!</v>
      </c>
      <c r="BI9" s="24" t="e">
        <f>COUNTIF(#REF!,$C9&amp;"창")</f>
        <v>#REF!</v>
      </c>
      <c r="BJ9" s="16" t="s">
        <v>156</v>
      </c>
      <c r="BK9" s="25" t="e">
        <f>SUMIF(#REF!,$C9&amp;"창",#REF!)</f>
        <v>#REF!</v>
      </c>
      <c r="BL9" s="24" t="e">
        <f>COUNTIF(#REF!,$C9&amp;"천")</f>
        <v>#REF!</v>
      </c>
      <c r="BM9" s="16" t="s">
        <v>156</v>
      </c>
      <c r="BN9" s="25" t="e">
        <f>SUMIF(#REF!,$C9&amp;"천",#REF!)</f>
        <v>#REF!</v>
      </c>
      <c r="BO9" s="24" t="e">
        <f>COUNTIF(#REF!,$C9&amp;"철")</f>
        <v>#REF!</v>
      </c>
      <c r="BP9" s="16" t="s">
        <v>156</v>
      </c>
      <c r="BQ9" s="25" t="e">
        <f>SUMIF(#REF!,$C9&amp;"철",#REF!)</f>
        <v>#REF!</v>
      </c>
      <c r="BR9" s="24" t="e">
        <f>COUNTIF(#REF!,$C9&amp;"체")</f>
        <v>#REF!</v>
      </c>
      <c r="BS9" s="16" t="s">
        <v>156</v>
      </c>
      <c r="BT9" s="25" t="e">
        <f>SUMIF(#REF!,$C9&amp;"체",#REF!)</f>
        <v>#REF!</v>
      </c>
      <c r="BU9" s="24" t="e">
        <f>COUNTIF(#REF!,$C9&amp;"가")</f>
        <v>#REF!</v>
      </c>
      <c r="BV9" s="16" t="s">
        <v>156</v>
      </c>
      <c r="BW9" s="25" t="e">
        <f>SUMIF(#REF!,$C9&amp;"가",#REF!)</f>
        <v>#REF!</v>
      </c>
    </row>
    <row r="10" spans="1:75" ht="25.5" customHeight="1">
      <c r="A10" s="32"/>
      <c r="B10" s="37"/>
      <c r="C10" s="38" t="s">
        <v>4</v>
      </c>
      <c r="D10" s="24" t="e">
        <f t="shared" si="0"/>
        <v>#REF!</v>
      </c>
      <c r="E10" s="16" t="s">
        <v>1</v>
      </c>
      <c r="F10" s="25" t="e">
        <f t="shared" si="1"/>
        <v>#REF!</v>
      </c>
      <c r="G10" s="24" t="e">
        <f>COUNTIF(#REF!,$C10&amp;"답")</f>
        <v>#REF!</v>
      </c>
      <c r="H10" s="16" t="s">
        <v>156</v>
      </c>
      <c r="I10" s="25" t="e">
        <f>SUMIF(#REF!,$C10&amp;"답",#REF!)</f>
        <v>#REF!</v>
      </c>
      <c r="J10" s="24" t="e">
        <f>COUNTIF(#REF!,$C10&amp;"전")</f>
        <v>#REF!</v>
      </c>
      <c r="K10" s="16" t="s">
        <v>156</v>
      </c>
      <c r="L10" s="25" t="e">
        <f>SUMIF(#REF!,$C10&amp;"전",#REF!)</f>
        <v>#REF!</v>
      </c>
      <c r="M10" s="24" t="e">
        <f>COUNTIF(#REF!,$C10&amp;"과")</f>
        <v>#REF!</v>
      </c>
      <c r="N10" s="16" t="s">
        <v>156</v>
      </c>
      <c r="O10" s="25" t="e">
        <f>SUMIF(#REF!,$C10&amp;"과",#REF!)</f>
        <v>#REF!</v>
      </c>
      <c r="P10" s="24" t="e">
        <f>COUNTIF(#REF!,$C10&amp;"임")</f>
        <v>#REF!</v>
      </c>
      <c r="Q10" s="16" t="s">
        <v>156</v>
      </c>
      <c r="R10" s="25" t="e">
        <f>SUMIF(#REF!,$C10&amp;"임",#REF!)</f>
        <v>#REF!</v>
      </c>
      <c r="S10" s="24" t="e">
        <f>COUNTIF(#REF!,$C10&amp;"대")</f>
        <v>#REF!</v>
      </c>
      <c r="T10" s="16" t="s">
        <v>156</v>
      </c>
      <c r="U10" s="25" t="e">
        <f>SUMIF(#REF!,$C10&amp;"대",#REF!)</f>
        <v>#REF!</v>
      </c>
      <c r="V10" s="24" t="e">
        <f>COUNTIF(#REF!,$C10&amp;"구")</f>
        <v>#REF!</v>
      </c>
      <c r="W10" s="16" t="s">
        <v>156</v>
      </c>
      <c r="X10" s="25" t="e">
        <f>SUMIF(#REF!,$C10&amp;"구",#REF!)</f>
        <v>#REF!</v>
      </c>
      <c r="Y10" s="24" t="e">
        <f>COUNTIF(#REF!,$C10&amp;"도")</f>
        <v>#REF!</v>
      </c>
      <c r="Z10" s="16" t="s">
        <v>156</v>
      </c>
      <c r="AA10" s="25" t="e">
        <f>SUMIF(#REF!,$C10&amp;"도",#REF!)</f>
        <v>#REF!</v>
      </c>
      <c r="AB10" s="24" t="e">
        <f>COUNTIF(#REF!,$C10&amp;"목")</f>
        <v>#REF!</v>
      </c>
      <c r="AC10" s="16" t="s">
        <v>156</v>
      </c>
      <c r="AD10" s="25" t="e">
        <f>SUMIF(#REF!,$C10&amp;"목",#REF!)</f>
        <v>#REF!</v>
      </c>
      <c r="AE10" s="24" t="e">
        <f>COUNTIF(#REF!,$C10&amp;"묘")</f>
        <v>#REF!</v>
      </c>
      <c r="AF10" s="16" t="s">
        <v>156</v>
      </c>
      <c r="AG10" s="25" t="e">
        <f>SUMIF(#REF!,$C10&amp;"묘",#REF!)</f>
        <v>#REF!</v>
      </c>
      <c r="AH10" s="24" t="e">
        <f>COUNTIF(#REF!,$C10&amp;"유")</f>
        <v>#REF!</v>
      </c>
      <c r="AI10" s="16" t="s">
        <v>156</v>
      </c>
      <c r="AJ10" s="25" t="e">
        <f>SUMIF(#REF!,$C10&amp;"유",#REF!)</f>
        <v>#REF!</v>
      </c>
      <c r="AK10" s="24" t="e">
        <f>COUNTIF(#REF!,$C10&amp;"잡")</f>
        <v>#REF!</v>
      </c>
      <c r="AL10" s="16" t="s">
        <v>156</v>
      </c>
      <c r="AM10" s="25" t="e">
        <f>SUMIF(#REF!,$C10&amp;"잡",#REF!)</f>
        <v>#REF!</v>
      </c>
      <c r="AN10" s="24" t="e">
        <f>COUNTIF(#REF!,$C10&amp;"장")</f>
        <v>#REF!</v>
      </c>
      <c r="AO10" s="16" t="s">
        <v>156</v>
      </c>
      <c r="AP10" s="25" t="e">
        <f>SUMIF(#REF!,$C10&amp;"장",#REF!)</f>
        <v>#REF!</v>
      </c>
      <c r="AQ10" s="24" t="e">
        <f>COUNTIF(#REF!,$C10&amp;"수")</f>
        <v>#REF!</v>
      </c>
      <c r="AR10" s="16" t="s">
        <v>156</v>
      </c>
      <c r="AS10" s="25" t="e">
        <f>SUMIF(#REF!,$C10&amp;"수",#REF!)</f>
        <v>#REF!</v>
      </c>
      <c r="AT10" s="24" t="e">
        <f>COUNTIF(#REF!,$C10&amp;"제")</f>
        <v>#REF!</v>
      </c>
      <c r="AU10" s="16" t="s">
        <v>156</v>
      </c>
      <c r="AV10" s="25" t="e">
        <f>SUMIF(#REF!,$C10&amp;"제",#REF!)</f>
        <v>#REF!</v>
      </c>
      <c r="AW10" s="24" t="e">
        <f>COUNTIF(#REF!,$C10&amp;"종")</f>
        <v>#REF!</v>
      </c>
      <c r="AX10" s="16" t="s">
        <v>156</v>
      </c>
      <c r="AY10" s="25" t="e">
        <f>SUMIF(#REF!,$C10&amp;"종",#REF!)</f>
        <v>#REF!</v>
      </c>
      <c r="AZ10" s="24" t="e">
        <f>COUNTIF(#REF!,$C10&amp;"주")</f>
        <v>#REF!</v>
      </c>
      <c r="BA10" s="16" t="s">
        <v>156</v>
      </c>
      <c r="BB10" s="25" t="e">
        <f>SUMIF(#REF!,$C10&amp;"주",#REF!)</f>
        <v>#REF!</v>
      </c>
      <c r="BC10" s="24" t="e">
        <f>COUNTIF(#REF!,$C10&amp;"양")</f>
        <v>#REF!</v>
      </c>
      <c r="BD10" s="16" t="s">
        <v>156</v>
      </c>
      <c r="BE10" s="25" t="e">
        <f>SUMIF(#REF!,$C10&amp;"양",#REF!)</f>
        <v>#REF!</v>
      </c>
      <c r="BF10" s="24" t="e">
        <f>COUNTIF(#REF!,$C10&amp;"염")</f>
        <v>#REF!</v>
      </c>
      <c r="BG10" s="16" t="s">
        <v>156</v>
      </c>
      <c r="BH10" s="25" t="e">
        <f>SUMIF(#REF!,$C10&amp;"염",#REF!)</f>
        <v>#REF!</v>
      </c>
      <c r="BI10" s="24" t="e">
        <f>COUNTIF(#REF!,$C10&amp;"창")</f>
        <v>#REF!</v>
      </c>
      <c r="BJ10" s="16" t="s">
        <v>156</v>
      </c>
      <c r="BK10" s="25" t="e">
        <f>SUMIF(#REF!,$C10&amp;"창",#REF!)</f>
        <v>#REF!</v>
      </c>
      <c r="BL10" s="24" t="e">
        <f>COUNTIF(#REF!,$C10&amp;"천")</f>
        <v>#REF!</v>
      </c>
      <c r="BM10" s="16" t="s">
        <v>156</v>
      </c>
      <c r="BN10" s="25" t="e">
        <f>SUMIF(#REF!,$C10&amp;"천",#REF!)</f>
        <v>#REF!</v>
      </c>
      <c r="BO10" s="24" t="e">
        <f>COUNTIF(#REF!,$C10&amp;"철")</f>
        <v>#REF!</v>
      </c>
      <c r="BP10" s="16" t="s">
        <v>156</v>
      </c>
      <c r="BQ10" s="25" t="e">
        <f>SUMIF(#REF!,$C10&amp;"철",#REF!)</f>
        <v>#REF!</v>
      </c>
      <c r="BR10" s="24" t="e">
        <f>COUNTIF(#REF!,$C10&amp;"체")</f>
        <v>#REF!</v>
      </c>
      <c r="BS10" s="16" t="s">
        <v>156</v>
      </c>
      <c r="BT10" s="25" t="e">
        <f>SUMIF(#REF!,$C10&amp;"체",#REF!)</f>
        <v>#REF!</v>
      </c>
      <c r="BU10" s="24" t="e">
        <f>COUNTIF(#REF!,$C10&amp;"가")</f>
        <v>#REF!</v>
      </c>
      <c r="BV10" s="16" t="s">
        <v>156</v>
      </c>
      <c r="BW10" s="25" t="e">
        <f>SUMIF(#REF!,$C10&amp;"가",#REF!)</f>
        <v>#REF!</v>
      </c>
    </row>
    <row r="11" spans="1:75" ht="25.5" customHeight="1">
      <c r="A11" s="32"/>
      <c r="B11" s="37"/>
      <c r="C11" s="38" t="s">
        <v>5</v>
      </c>
      <c r="D11" s="24" t="e">
        <f t="shared" si="0"/>
        <v>#REF!</v>
      </c>
      <c r="E11" s="16" t="s">
        <v>1</v>
      </c>
      <c r="F11" s="25" t="e">
        <f t="shared" si="1"/>
        <v>#REF!</v>
      </c>
      <c r="G11" s="24" t="e">
        <f>COUNTIF(#REF!,$C11&amp;"답")</f>
        <v>#REF!</v>
      </c>
      <c r="H11" s="16" t="s">
        <v>156</v>
      </c>
      <c r="I11" s="25" t="e">
        <f>SUMIF(#REF!,$C11&amp;"답",#REF!)</f>
        <v>#REF!</v>
      </c>
      <c r="J11" s="24" t="e">
        <f>COUNTIF(#REF!,$C11&amp;"전")</f>
        <v>#REF!</v>
      </c>
      <c r="K11" s="16" t="s">
        <v>156</v>
      </c>
      <c r="L11" s="25" t="e">
        <f>SUMIF(#REF!,$C11&amp;"전",#REF!)</f>
        <v>#REF!</v>
      </c>
      <c r="M11" s="24" t="e">
        <f>COUNTIF(#REF!,$C11&amp;"과")</f>
        <v>#REF!</v>
      </c>
      <c r="N11" s="16" t="s">
        <v>156</v>
      </c>
      <c r="O11" s="25" t="e">
        <f>SUMIF(#REF!,$C11&amp;"과",#REF!)</f>
        <v>#REF!</v>
      </c>
      <c r="P11" s="24" t="e">
        <f>COUNTIF(#REF!,$C11&amp;"임")</f>
        <v>#REF!</v>
      </c>
      <c r="Q11" s="16" t="s">
        <v>156</v>
      </c>
      <c r="R11" s="25" t="e">
        <f>SUMIF(#REF!,$C11&amp;"임",#REF!)</f>
        <v>#REF!</v>
      </c>
      <c r="S11" s="24" t="e">
        <f>COUNTIF(#REF!,$C11&amp;"대")</f>
        <v>#REF!</v>
      </c>
      <c r="T11" s="16" t="s">
        <v>156</v>
      </c>
      <c r="U11" s="25" t="e">
        <f>SUMIF(#REF!,$C11&amp;"대",#REF!)</f>
        <v>#REF!</v>
      </c>
      <c r="V11" s="24" t="e">
        <f>COUNTIF(#REF!,$C11&amp;"구")</f>
        <v>#REF!</v>
      </c>
      <c r="W11" s="16" t="s">
        <v>156</v>
      </c>
      <c r="X11" s="25" t="e">
        <f>SUMIF(#REF!,$C11&amp;"구",#REF!)</f>
        <v>#REF!</v>
      </c>
      <c r="Y11" s="24" t="e">
        <f>COUNTIF(#REF!,$C11&amp;"도")</f>
        <v>#REF!</v>
      </c>
      <c r="Z11" s="16" t="s">
        <v>156</v>
      </c>
      <c r="AA11" s="25" t="e">
        <f>SUMIF(#REF!,$C11&amp;"도",#REF!)</f>
        <v>#REF!</v>
      </c>
      <c r="AB11" s="24" t="e">
        <f>COUNTIF(#REF!,$C11&amp;"목")</f>
        <v>#REF!</v>
      </c>
      <c r="AC11" s="16" t="s">
        <v>156</v>
      </c>
      <c r="AD11" s="25" t="e">
        <f>SUMIF(#REF!,$C11&amp;"목",#REF!)</f>
        <v>#REF!</v>
      </c>
      <c r="AE11" s="24" t="e">
        <f>COUNTIF(#REF!,$C11&amp;"묘")</f>
        <v>#REF!</v>
      </c>
      <c r="AF11" s="16" t="s">
        <v>156</v>
      </c>
      <c r="AG11" s="25" t="e">
        <f>SUMIF(#REF!,$C11&amp;"묘",#REF!)</f>
        <v>#REF!</v>
      </c>
      <c r="AH11" s="24" t="e">
        <f>COUNTIF(#REF!,$C11&amp;"유")</f>
        <v>#REF!</v>
      </c>
      <c r="AI11" s="16" t="s">
        <v>156</v>
      </c>
      <c r="AJ11" s="25" t="e">
        <f>SUMIF(#REF!,$C11&amp;"유",#REF!)</f>
        <v>#REF!</v>
      </c>
      <c r="AK11" s="24" t="e">
        <f>COUNTIF(#REF!,$C11&amp;"잡")</f>
        <v>#REF!</v>
      </c>
      <c r="AL11" s="16" t="s">
        <v>156</v>
      </c>
      <c r="AM11" s="25" t="e">
        <f>SUMIF(#REF!,$C11&amp;"잡",#REF!)</f>
        <v>#REF!</v>
      </c>
      <c r="AN11" s="24" t="e">
        <f>COUNTIF(#REF!,$C11&amp;"장")</f>
        <v>#REF!</v>
      </c>
      <c r="AO11" s="16" t="s">
        <v>156</v>
      </c>
      <c r="AP11" s="25" t="e">
        <f>SUMIF(#REF!,$C11&amp;"장",#REF!)</f>
        <v>#REF!</v>
      </c>
      <c r="AQ11" s="24" t="e">
        <f>COUNTIF(#REF!,$C11&amp;"수")</f>
        <v>#REF!</v>
      </c>
      <c r="AR11" s="16" t="s">
        <v>156</v>
      </c>
      <c r="AS11" s="25" t="e">
        <f>SUMIF(#REF!,$C11&amp;"수",#REF!)</f>
        <v>#REF!</v>
      </c>
      <c r="AT11" s="24" t="e">
        <f>COUNTIF(#REF!,$C11&amp;"제")</f>
        <v>#REF!</v>
      </c>
      <c r="AU11" s="16" t="s">
        <v>156</v>
      </c>
      <c r="AV11" s="25" t="e">
        <f>SUMIF(#REF!,$C11&amp;"제",#REF!)</f>
        <v>#REF!</v>
      </c>
      <c r="AW11" s="24" t="e">
        <f>COUNTIF(#REF!,$C11&amp;"종")</f>
        <v>#REF!</v>
      </c>
      <c r="AX11" s="16" t="s">
        <v>156</v>
      </c>
      <c r="AY11" s="25" t="e">
        <f>SUMIF(#REF!,$C11&amp;"종",#REF!)</f>
        <v>#REF!</v>
      </c>
      <c r="AZ11" s="24" t="e">
        <f>COUNTIF(#REF!,$C11&amp;"주")</f>
        <v>#REF!</v>
      </c>
      <c r="BA11" s="16" t="s">
        <v>156</v>
      </c>
      <c r="BB11" s="25" t="e">
        <f>SUMIF(#REF!,$C11&amp;"주",#REF!)</f>
        <v>#REF!</v>
      </c>
      <c r="BC11" s="24" t="e">
        <f>COUNTIF(#REF!,$C11&amp;"양")</f>
        <v>#REF!</v>
      </c>
      <c r="BD11" s="16" t="s">
        <v>156</v>
      </c>
      <c r="BE11" s="25" t="e">
        <f>SUMIF(#REF!,$C11&amp;"양",#REF!)</f>
        <v>#REF!</v>
      </c>
      <c r="BF11" s="24" t="e">
        <f>COUNTIF(#REF!,$C11&amp;"염")</f>
        <v>#REF!</v>
      </c>
      <c r="BG11" s="16" t="s">
        <v>156</v>
      </c>
      <c r="BH11" s="25" t="e">
        <f>SUMIF(#REF!,$C11&amp;"염",#REF!)</f>
        <v>#REF!</v>
      </c>
      <c r="BI11" s="24" t="e">
        <f>COUNTIF(#REF!,$C11&amp;"창")</f>
        <v>#REF!</v>
      </c>
      <c r="BJ11" s="16" t="s">
        <v>156</v>
      </c>
      <c r="BK11" s="25" t="e">
        <f>SUMIF(#REF!,$C11&amp;"창",#REF!)</f>
        <v>#REF!</v>
      </c>
      <c r="BL11" s="24" t="e">
        <f>COUNTIF(#REF!,$C11&amp;"천")</f>
        <v>#REF!</v>
      </c>
      <c r="BM11" s="16" t="s">
        <v>156</v>
      </c>
      <c r="BN11" s="25" t="e">
        <f>SUMIF(#REF!,$C11&amp;"천",#REF!)</f>
        <v>#REF!</v>
      </c>
      <c r="BO11" s="24" t="e">
        <f>COUNTIF(#REF!,$C11&amp;"철")</f>
        <v>#REF!</v>
      </c>
      <c r="BP11" s="16" t="s">
        <v>156</v>
      </c>
      <c r="BQ11" s="25" t="e">
        <f>SUMIF(#REF!,$C11&amp;"철",#REF!)</f>
        <v>#REF!</v>
      </c>
      <c r="BR11" s="24" t="e">
        <f>COUNTIF(#REF!,$C11&amp;"체")</f>
        <v>#REF!</v>
      </c>
      <c r="BS11" s="16" t="s">
        <v>156</v>
      </c>
      <c r="BT11" s="25" t="e">
        <f>SUMIF(#REF!,$C11&amp;"체",#REF!)</f>
        <v>#REF!</v>
      </c>
      <c r="BU11" s="24" t="e">
        <f>COUNTIF(#REF!,$C11&amp;"가")</f>
        <v>#REF!</v>
      </c>
      <c r="BV11" s="16" t="s">
        <v>156</v>
      </c>
      <c r="BW11" s="25" t="e">
        <f>SUMIF(#REF!,$C11&amp;"가",#REF!)</f>
        <v>#REF!</v>
      </c>
    </row>
    <row r="12" spans="1:75" ht="25.5" customHeight="1">
      <c r="A12" s="32"/>
      <c r="B12" s="37"/>
      <c r="C12" s="38" t="s">
        <v>6</v>
      </c>
      <c r="D12" s="24" t="e">
        <f t="shared" si="0"/>
        <v>#REF!</v>
      </c>
      <c r="E12" s="16" t="s">
        <v>1</v>
      </c>
      <c r="F12" s="25" t="e">
        <f t="shared" si="1"/>
        <v>#REF!</v>
      </c>
      <c r="G12" s="24" t="e">
        <f>COUNTIF(#REF!,$C12&amp;"답")</f>
        <v>#REF!</v>
      </c>
      <c r="H12" s="16" t="s">
        <v>156</v>
      </c>
      <c r="I12" s="25" t="e">
        <f>SUMIF(#REF!,$C12&amp;"답",#REF!)</f>
        <v>#REF!</v>
      </c>
      <c r="J12" s="24" t="e">
        <f>COUNTIF(#REF!,$C12&amp;"전")</f>
        <v>#REF!</v>
      </c>
      <c r="K12" s="16" t="s">
        <v>156</v>
      </c>
      <c r="L12" s="25" t="e">
        <f>SUMIF(#REF!,$C12&amp;"전",#REF!)</f>
        <v>#REF!</v>
      </c>
      <c r="M12" s="24" t="e">
        <f>COUNTIF(#REF!,$C12&amp;"과")</f>
        <v>#REF!</v>
      </c>
      <c r="N12" s="16" t="s">
        <v>156</v>
      </c>
      <c r="O12" s="25" t="e">
        <f>SUMIF(#REF!,$C12&amp;"과",#REF!)</f>
        <v>#REF!</v>
      </c>
      <c r="P12" s="24" t="e">
        <f>COUNTIF(#REF!,$C12&amp;"임")</f>
        <v>#REF!</v>
      </c>
      <c r="Q12" s="16" t="s">
        <v>156</v>
      </c>
      <c r="R12" s="25" t="e">
        <f>SUMIF(#REF!,$C12&amp;"임",#REF!)</f>
        <v>#REF!</v>
      </c>
      <c r="S12" s="24" t="e">
        <f>COUNTIF(#REF!,$C12&amp;"대")</f>
        <v>#REF!</v>
      </c>
      <c r="T12" s="16" t="s">
        <v>156</v>
      </c>
      <c r="U12" s="25" t="e">
        <f>SUMIF(#REF!,$C12&amp;"대",#REF!)</f>
        <v>#REF!</v>
      </c>
      <c r="V12" s="24" t="e">
        <f>COUNTIF(#REF!,$C12&amp;"구")</f>
        <v>#REF!</v>
      </c>
      <c r="W12" s="16" t="s">
        <v>156</v>
      </c>
      <c r="X12" s="25" t="e">
        <f>SUMIF(#REF!,$C12&amp;"구",#REF!)</f>
        <v>#REF!</v>
      </c>
      <c r="Y12" s="24" t="e">
        <f>COUNTIF(#REF!,$C12&amp;"도")</f>
        <v>#REF!</v>
      </c>
      <c r="Z12" s="16" t="s">
        <v>156</v>
      </c>
      <c r="AA12" s="25" t="e">
        <f>SUMIF(#REF!,$C12&amp;"도",#REF!)</f>
        <v>#REF!</v>
      </c>
      <c r="AB12" s="24" t="e">
        <f>COUNTIF(#REF!,$C12&amp;"목")</f>
        <v>#REF!</v>
      </c>
      <c r="AC12" s="16" t="s">
        <v>156</v>
      </c>
      <c r="AD12" s="25" t="e">
        <f>SUMIF(#REF!,$C12&amp;"목",#REF!)</f>
        <v>#REF!</v>
      </c>
      <c r="AE12" s="24" t="e">
        <f>COUNTIF(#REF!,$C12&amp;"묘")</f>
        <v>#REF!</v>
      </c>
      <c r="AF12" s="16" t="s">
        <v>156</v>
      </c>
      <c r="AG12" s="25" t="e">
        <f>SUMIF(#REF!,$C12&amp;"묘",#REF!)</f>
        <v>#REF!</v>
      </c>
      <c r="AH12" s="24" t="e">
        <f>COUNTIF(#REF!,$C12&amp;"유")</f>
        <v>#REF!</v>
      </c>
      <c r="AI12" s="16" t="s">
        <v>156</v>
      </c>
      <c r="AJ12" s="25" t="e">
        <f>SUMIF(#REF!,$C12&amp;"유",#REF!)</f>
        <v>#REF!</v>
      </c>
      <c r="AK12" s="24" t="e">
        <f>COUNTIF(#REF!,$C12&amp;"잡")</f>
        <v>#REF!</v>
      </c>
      <c r="AL12" s="16" t="s">
        <v>156</v>
      </c>
      <c r="AM12" s="25" t="e">
        <f>SUMIF(#REF!,$C12&amp;"잡",#REF!)</f>
        <v>#REF!</v>
      </c>
      <c r="AN12" s="24" t="e">
        <f>COUNTIF(#REF!,$C12&amp;"장")</f>
        <v>#REF!</v>
      </c>
      <c r="AO12" s="16" t="s">
        <v>156</v>
      </c>
      <c r="AP12" s="25" t="e">
        <f>SUMIF(#REF!,$C12&amp;"장",#REF!)</f>
        <v>#REF!</v>
      </c>
      <c r="AQ12" s="24" t="e">
        <f>COUNTIF(#REF!,$C12&amp;"수")</f>
        <v>#REF!</v>
      </c>
      <c r="AR12" s="16" t="s">
        <v>156</v>
      </c>
      <c r="AS12" s="25" t="e">
        <f>SUMIF(#REF!,$C12&amp;"수",#REF!)</f>
        <v>#REF!</v>
      </c>
      <c r="AT12" s="24" t="e">
        <f>COUNTIF(#REF!,$C12&amp;"제")</f>
        <v>#REF!</v>
      </c>
      <c r="AU12" s="16" t="s">
        <v>156</v>
      </c>
      <c r="AV12" s="25" t="e">
        <f>SUMIF(#REF!,$C12&amp;"제",#REF!)</f>
        <v>#REF!</v>
      </c>
      <c r="AW12" s="24" t="e">
        <f>COUNTIF(#REF!,$C12&amp;"종")</f>
        <v>#REF!</v>
      </c>
      <c r="AX12" s="16" t="s">
        <v>156</v>
      </c>
      <c r="AY12" s="25" t="e">
        <f>SUMIF(#REF!,$C12&amp;"종",#REF!)</f>
        <v>#REF!</v>
      </c>
      <c r="AZ12" s="24" t="e">
        <f>COUNTIF(#REF!,$C12&amp;"주")</f>
        <v>#REF!</v>
      </c>
      <c r="BA12" s="16" t="s">
        <v>156</v>
      </c>
      <c r="BB12" s="25" t="e">
        <f>SUMIF(#REF!,$C12&amp;"주",#REF!)</f>
        <v>#REF!</v>
      </c>
      <c r="BC12" s="24" t="e">
        <f>COUNTIF(#REF!,$C12&amp;"양")</f>
        <v>#REF!</v>
      </c>
      <c r="BD12" s="16" t="s">
        <v>156</v>
      </c>
      <c r="BE12" s="25" t="e">
        <f>SUMIF(#REF!,$C12&amp;"양",#REF!)</f>
        <v>#REF!</v>
      </c>
      <c r="BF12" s="24" t="e">
        <f>COUNTIF(#REF!,$C12&amp;"염")</f>
        <v>#REF!</v>
      </c>
      <c r="BG12" s="16" t="s">
        <v>156</v>
      </c>
      <c r="BH12" s="25" t="e">
        <f>SUMIF(#REF!,$C12&amp;"염",#REF!)</f>
        <v>#REF!</v>
      </c>
      <c r="BI12" s="24" t="e">
        <f>COUNTIF(#REF!,$C12&amp;"창")</f>
        <v>#REF!</v>
      </c>
      <c r="BJ12" s="16" t="s">
        <v>156</v>
      </c>
      <c r="BK12" s="25" t="e">
        <f>SUMIF(#REF!,$C12&amp;"창",#REF!)</f>
        <v>#REF!</v>
      </c>
      <c r="BL12" s="24" t="e">
        <f>COUNTIF(#REF!,$C12&amp;"천")</f>
        <v>#REF!</v>
      </c>
      <c r="BM12" s="16" t="s">
        <v>156</v>
      </c>
      <c r="BN12" s="25" t="e">
        <f>SUMIF(#REF!,$C12&amp;"천",#REF!)</f>
        <v>#REF!</v>
      </c>
      <c r="BO12" s="24" t="e">
        <f>COUNTIF(#REF!,$C12&amp;"철")</f>
        <v>#REF!</v>
      </c>
      <c r="BP12" s="16" t="s">
        <v>156</v>
      </c>
      <c r="BQ12" s="25" t="e">
        <f>SUMIF(#REF!,$C12&amp;"철",#REF!)</f>
        <v>#REF!</v>
      </c>
      <c r="BR12" s="24" t="e">
        <f>COUNTIF(#REF!,$C12&amp;"체")</f>
        <v>#REF!</v>
      </c>
      <c r="BS12" s="16" t="s">
        <v>156</v>
      </c>
      <c r="BT12" s="25" t="e">
        <f>SUMIF(#REF!,$C12&amp;"체",#REF!)</f>
        <v>#REF!</v>
      </c>
      <c r="BU12" s="24" t="e">
        <f>COUNTIF(#REF!,$C12&amp;"가")</f>
        <v>#REF!</v>
      </c>
      <c r="BV12" s="16" t="s">
        <v>156</v>
      </c>
      <c r="BW12" s="25" t="e">
        <f>SUMIF(#REF!,$C12&amp;"가",#REF!)</f>
        <v>#REF!</v>
      </c>
    </row>
    <row r="13" spans="1:75" ht="25.5" customHeight="1">
      <c r="A13" s="32"/>
      <c r="B13" s="37"/>
      <c r="C13" s="38" t="s">
        <v>7</v>
      </c>
      <c r="D13" s="24" t="e">
        <f t="shared" si="0"/>
        <v>#REF!</v>
      </c>
      <c r="E13" s="16" t="s">
        <v>1</v>
      </c>
      <c r="F13" s="25" t="e">
        <f t="shared" si="1"/>
        <v>#REF!</v>
      </c>
      <c r="G13" s="24" t="e">
        <f>COUNTIF(#REF!,$C13&amp;"답")</f>
        <v>#REF!</v>
      </c>
      <c r="H13" s="16" t="s">
        <v>156</v>
      </c>
      <c r="I13" s="25" t="e">
        <f>SUMIF(#REF!,$C13&amp;"답",#REF!)</f>
        <v>#REF!</v>
      </c>
      <c r="J13" s="24" t="e">
        <f>COUNTIF(#REF!,$C13&amp;"전")</f>
        <v>#REF!</v>
      </c>
      <c r="K13" s="16" t="s">
        <v>156</v>
      </c>
      <c r="L13" s="25" t="e">
        <f>SUMIF(#REF!,$C13&amp;"전",#REF!)</f>
        <v>#REF!</v>
      </c>
      <c r="M13" s="24" t="e">
        <f>COUNTIF(#REF!,$C13&amp;"과")</f>
        <v>#REF!</v>
      </c>
      <c r="N13" s="16" t="s">
        <v>156</v>
      </c>
      <c r="O13" s="25" t="e">
        <f>SUMIF(#REF!,$C13&amp;"과",#REF!)</f>
        <v>#REF!</v>
      </c>
      <c r="P13" s="24" t="e">
        <f>COUNTIF(#REF!,$C13&amp;"임")</f>
        <v>#REF!</v>
      </c>
      <c r="Q13" s="16" t="s">
        <v>156</v>
      </c>
      <c r="R13" s="25" t="e">
        <f>SUMIF(#REF!,$C13&amp;"임",#REF!)</f>
        <v>#REF!</v>
      </c>
      <c r="S13" s="24" t="e">
        <f>COUNTIF(#REF!,$C13&amp;"대")</f>
        <v>#REF!</v>
      </c>
      <c r="T13" s="16" t="s">
        <v>156</v>
      </c>
      <c r="U13" s="25" t="e">
        <f>SUMIF(#REF!,$C13&amp;"대",#REF!)</f>
        <v>#REF!</v>
      </c>
      <c r="V13" s="24" t="e">
        <f>COUNTIF(#REF!,$C13&amp;"구")</f>
        <v>#REF!</v>
      </c>
      <c r="W13" s="16" t="s">
        <v>156</v>
      </c>
      <c r="X13" s="25" t="e">
        <f>SUMIF(#REF!,$C13&amp;"구",#REF!)</f>
        <v>#REF!</v>
      </c>
      <c r="Y13" s="24" t="e">
        <f>COUNTIF(#REF!,$C13&amp;"도")</f>
        <v>#REF!</v>
      </c>
      <c r="Z13" s="16" t="s">
        <v>156</v>
      </c>
      <c r="AA13" s="25" t="e">
        <f>SUMIF(#REF!,$C13&amp;"도",#REF!)</f>
        <v>#REF!</v>
      </c>
      <c r="AB13" s="24" t="e">
        <f>COUNTIF(#REF!,$C13&amp;"목")</f>
        <v>#REF!</v>
      </c>
      <c r="AC13" s="16" t="s">
        <v>156</v>
      </c>
      <c r="AD13" s="25" t="e">
        <f>SUMIF(#REF!,$C13&amp;"목",#REF!)</f>
        <v>#REF!</v>
      </c>
      <c r="AE13" s="24" t="e">
        <f>COUNTIF(#REF!,$C13&amp;"묘")</f>
        <v>#REF!</v>
      </c>
      <c r="AF13" s="16" t="s">
        <v>156</v>
      </c>
      <c r="AG13" s="25" t="e">
        <f>SUMIF(#REF!,$C13&amp;"묘",#REF!)</f>
        <v>#REF!</v>
      </c>
      <c r="AH13" s="24" t="e">
        <f>COUNTIF(#REF!,$C13&amp;"유")</f>
        <v>#REF!</v>
      </c>
      <c r="AI13" s="16" t="s">
        <v>156</v>
      </c>
      <c r="AJ13" s="25" t="e">
        <f>SUMIF(#REF!,$C13&amp;"유",#REF!)</f>
        <v>#REF!</v>
      </c>
      <c r="AK13" s="24" t="e">
        <f>COUNTIF(#REF!,$C13&amp;"잡")</f>
        <v>#REF!</v>
      </c>
      <c r="AL13" s="16" t="s">
        <v>156</v>
      </c>
      <c r="AM13" s="25" t="e">
        <f>SUMIF(#REF!,$C13&amp;"잡",#REF!)</f>
        <v>#REF!</v>
      </c>
      <c r="AN13" s="24" t="e">
        <f>COUNTIF(#REF!,$C13&amp;"장")</f>
        <v>#REF!</v>
      </c>
      <c r="AO13" s="16" t="s">
        <v>156</v>
      </c>
      <c r="AP13" s="25" t="e">
        <f>SUMIF(#REF!,$C13&amp;"장",#REF!)</f>
        <v>#REF!</v>
      </c>
      <c r="AQ13" s="24" t="e">
        <f>COUNTIF(#REF!,$C13&amp;"수")</f>
        <v>#REF!</v>
      </c>
      <c r="AR13" s="16" t="s">
        <v>156</v>
      </c>
      <c r="AS13" s="25" t="e">
        <f>SUMIF(#REF!,$C13&amp;"수",#REF!)</f>
        <v>#REF!</v>
      </c>
      <c r="AT13" s="24" t="e">
        <f>COUNTIF(#REF!,$C13&amp;"제")</f>
        <v>#REF!</v>
      </c>
      <c r="AU13" s="16" t="s">
        <v>156</v>
      </c>
      <c r="AV13" s="25" t="e">
        <f>SUMIF(#REF!,$C13&amp;"제",#REF!)</f>
        <v>#REF!</v>
      </c>
      <c r="AW13" s="24" t="e">
        <f>COUNTIF(#REF!,$C13&amp;"종")</f>
        <v>#REF!</v>
      </c>
      <c r="AX13" s="16" t="s">
        <v>156</v>
      </c>
      <c r="AY13" s="25" t="e">
        <f>SUMIF(#REF!,$C13&amp;"종",#REF!)</f>
        <v>#REF!</v>
      </c>
      <c r="AZ13" s="24" t="e">
        <f>COUNTIF(#REF!,$C13&amp;"주")</f>
        <v>#REF!</v>
      </c>
      <c r="BA13" s="16" t="s">
        <v>156</v>
      </c>
      <c r="BB13" s="25" t="e">
        <f>SUMIF(#REF!,$C13&amp;"주",#REF!)</f>
        <v>#REF!</v>
      </c>
      <c r="BC13" s="24" t="e">
        <f>COUNTIF(#REF!,$C13&amp;"양")</f>
        <v>#REF!</v>
      </c>
      <c r="BD13" s="16" t="s">
        <v>156</v>
      </c>
      <c r="BE13" s="25" t="e">
        <f>SUMIF(#REF!,$C13&amp;"양",#REF!)</f>
        <v>#REF!</v>
      </c>
      <c r="BF13" s="24" t="e">
        <f>COUNTIF(#REF!,$C13&amp;"염")</f>
        <v>#REF!</v>
      </c>
      <c r="BG13" s="16" t="s">
        <v>156</v>
      </c>
      <c r="BH13" s="25" t="e">
        <f>SUMIF(#REF!,$C13&amp;"염",#REF!)</f>
        <v>#REF!</v>
      </c>
      <c r="BI13" s="24" t="e">
        <f>COUNTIF(#REF!,$C13&amp;"창")</f>
        <v>#REF!</v>
      </c>
      <c r="BJ13" s="16" t="s">
        <v>156</v>
      </c>
      <c r="BK13" s="25" t="e">
        <f>SUMIF(#REF!,$C13&amp;"창",#REF!)</f>
        <v>#REF!</v>
      </c>
      <c r="BL13" s="24" t="e">
        <f>COUNTIF(#REF!,$C13&amp;"천")</f>
        <v>#REF!</v>
      </c>
      <c r="BM13" s="16" t="s">
        <v>156</v>
      </c>
      <c r="BN13" s="25" t="e">
        <f>SUMIF(#REF!,$C13&amp;"천",#REF!)</f>
        <v>#REF!</v>
      </c>
      <c r="BO13" s="24" t="e">
        <f>COUNTIF(#REF!,$C13&amp;"철")</f>
        <v>#REF!</v>
      </c>
      <c r="BP13" s="16" t="s">
        <v>156</v>
      </c>
      <c r="BQ13" s="25" t="e">
        <f>SUMIF(#REF!,$C13&amp;"철",#REF!)</f>
        <v>#REF!</v>
      </c>
      <c r="BR13" s="24" t="e">
        <f>COUNTIF(#REF!,$C13&amp;"체")</f>
        <v>#REF!</v>
      </c>
      <c r="BS13" s="16" t="s">
        <v>156</v>
      </c>
      <c r="BT13" s="25" t="e">
        <f>SUMIF(#REF!,$C13&amp;"체",#REF!)</f>
        <v>#REF!</v>
      </c>
      <c r="BU13" s="24" t="e">
        <f>COUNTIF(#REF!,$C13&amp;"가")</f>
        <v>#REF!</v>
      </c>
      <c r="BV13" s="16" t="s">
        <v>156</v>
      </c>
      <c r="BW13" s="25" t="e">
        <f>SUMIF(#REF!,$C13&amp;"가",#REF!)</f>
        <v>#REF!</v>
      </c>
    </row>
    <row r="14" spans="1:75" ht="25.5" customHeight="1">
      <c r="A14" s="32"/>
      <c r="B14" s="37"/>
      <c r="C14" s="38" t="s">
        <v>8</v>
      </c>
      <c r="D14" s="24" t="e">
        <f t="shared" si="0"/>
        <v>#REF!</v>
      </c>
      <c r="E14" s="16" t="s">
        <v>1</v>
      </c>
      <c r="F14" s="25" t="e">
        <f t="shared" si="1"/>
        <v>#REF!</v>
      </c>
      <c r="G14" s="24" t="e">
        <f>COUNTIF(#REF!,$C14&amp;"답")</f>
        <v>#REF!</v>
      </c>
      <c r="H14" s="16" t="s">
        <v>156</v>
      </c>
      <c r="I14" s="25" t="e">
        <f>SUMIF(#REF!,$C14&amp;"답",#REF!)</f>
        <v>#REF!</v>
      </c>
      <c r="J14" s="24" t="e">
        <f>COUNTIF(#REF!,$C14&amp;"전")</f>
        <v>#REF!</v>
      </c>
      <c r="K14" s="16" t="s">
        <v>156</v>
      </c>
      <c r="L14" s="25" t="e">
        <f>SUMIF(#REF!,$C14&amp;"전",#REF!)</f>
        <v>#REF!</v>
      </c>
      <c r="M14" s="24" t="e">
        <f>COUNTIF(#REF!,$C14&amp;"과")</f>
        <v>#REF!</v>
      </c>
      <c r="N14" s="16" t="s">
        <v>156</v>
      </c>
      <c r="O14" s="25" t="e">
        <f>SUMIF(#REF!,$C14&amp;"과",#REF!)</f>
        <v>#REF!</v>
      </c>
      <c r="P14" s="24" t="e">
        <f>COUNTIF(#REF!,$C14&amp;"임")</f>
        <v>#REF!</v>
      </c>
      <c r="Q14" s="16" t="s">
        <v>156</v>
      </c>
      <c r="R14" s="25" t="e">
        <f>SUMIF(#REF!,$C14&amp;"임",#REF!)</f>
        <v>#REF!</v>
      </c>
      <c r="S14" s="24" t="e">
        <f>COUNTIF(#REF!,$C14&amp;"대")</f>
        <v>#REF!</v>
      </c>
      <c r="T14" s="16" t="s">
        <v>156</v>
      </c>
      <c r="U14" s="25" t="e">
        <f>SUMIF(#REF!,$C14&amp;"대",#REF!)</f>
        <v>#REF!</v>
      </c>
      <c r="V14" s="24" t="e">
        <f>COUNTIF(#REF!,$C14&amp;"구")</f>
        <v>#REF!</v>
      </c>
      <c r="W14" s="16" t="s">
        <v>156</v>
      </c>
      <c r="X14" s="25" t="e">
        <f>SUMIF(#REF!,$C14&amp;"구",#REF!)</f>
        <v>#REF!</v>
      </c>
      <c r="Y14" s="24" t="e">
        <f>COUNTIF(#REF!,$C14&amp;"도")</f>
        <v>#REF!</v>
      </c>
      <c r="Z14" s="16" t="s">
        <v>156</v>
      </c>
      <c r="AA14" s="25" t="e">
        <f>SUMIF(#REF!,$C14&amp;"도",#REF!)</f>
        <v>#REF!</v>
      </c>
      <c r="AB14" s="24" t="e">
        <f>COUNTIF(#REF!,$C14&amp;"목")</f>
        <v>#REF!</v>
      </c>
      <c r="AC14" s="16" t="s">
        <v>156</v>
      </c>
      <c r="AD14" s="25" t="e">
        <f>SUMIF(#REF!,$C14&amp;"목",#REF!)</f>
        <v>#REF!</v>
      </c>
      <c r="AE14" s="24" t="e">
        <f>COUNTIF(#REF!,$C14&amp;"묘")</f>
        <v>#REF!</v>
      </c>
      <c r="AF14" s="16" t="s">
        <v>156</v>
      </c>
      <c r="AG14" s="25" t="e">
        <f>SUMIF(#REF!,$C14&amp;"묘",#REF!)</f>
        <v>#REF!</v>
      </c>
      <c r="AH14" s="24" t="e">
        <f>COUNTIF(#REF!,$C14&amp;"유")</f>
        <v>#REF!</v>
      </c>
      <c r="AI14" s="16" t="s">
        <v>156</v>
      </c>
      <c r="AJ14" s="25" t="e">
        <f>SUMIF(#REF!,$C14&amp;"유",#REF!)</f>
        <v>#REF!</v>
      </c>
      <c r="AK14" s="24" t="e">
        <f>COUNTIF(#REF!,$C14&amp;"잡")</f>
        <v>#REF!</v>
      </c>
      <c r="AL14" s="16" t="s">
        <v>156</v>
      </c>
      <c r="AM14" s="25" t="e">
        <f>SUMIF(#REF!,$C14&amp;"잡",#REF!)</f>
        <v>#REF!</v>
      </c>
      <c r="AN14" s="24" t="e">
        <f>COUNTIF(#REF!,$C14&amp;"장")</f>
        <v>#REF!</v>
      </c>
      <c r="AO14" s="16" t="s">
        <v>156</v>
      </c>
      <c r="AP14" s="25" t="e">
        <f>SUMIF(#REF!,$C14&amp;"장",#REF!)</f>
        <v>#REF!</v>
      </c>
      <c r="AQ14" s="24" t="e">
        <f>COUNTIF(#REF!,$C14&amp;"수")</f>
        <v>#REF!</v>
      </c>
      <c r="AR14" s="16" t="s">
        <v>156</v>
      </c>
      <c r="AS14" s="25" t="e">
        <f>SUMIF(#REF!,$C14&amp;"수",#REF!)</f>
        <v>#REF!</v>
      </c>
      <c r="AT14" s="24" t="e">
        <f>COUNTIF(#REF!,$C14&amp;"제")</f>
        <v>#REF!</v>
      </c>
      <c r="AU14" s="16" t="s">
        <v>156</v>
      </c>
      <c r="AV14" s="25" t="e">
        <f>SUMIF(#REF!,$C14&amp;"제",#REF!)</f>
        <v>#REF!</v>
      </c>
      <c r="AW14" s="24" t="e">
        <f>COUNTIF(#REF!,$C14&amp;"종")</f>
        <v>#REF!</v>
      </c>
      <c r="AX14" s="16" t="s">
        <v>156</v>
      </c>
      <c r="AY14" s="25" t="e">
        <f>SUMIF(#REF!,$C14&amp;"종",#REF!)</f>
        <v>#REF!</v>
      </c>
      <c r="AZ14" s="24" t="e">
        <f>COUNTIF(#REF!,$C14&amp;"주")</f>
        <v>#REF!</v>
      </c>
      <c r="BA14" s="16" t="s">
        <v>156</v>
      </c>
      <c r="BB14" s="25" t="e">
        <f>SUMIF(#REF!,$C14&amp;"주",#REF!)</f>
        <v>#REF!</v>
      </c>
      <c r="BC14" s="24" t="e">
        <f>COUNTIF(#REF!,$C14&amp;"양")</f>
        <v>#REF!</v>
      </c>
      <c r="BD14" s="16" t="s">
        <v>156</v>
      </c>
      <c r="BE14" s="25" t="e">
        <f>SUMIF(#REF!,$C14&amp;"양",#REF!)</f>
        <v>#REF!</v>
      </c>
      <c r="BF14" s="24" t="e">
        <f>COUNTIF(#REF!,$C14&amp;"염")</f>
        <v>#REF!</v>
      </c>
      <c r="BG14" s="16" t="s">
        <v>156</v>
      </c>
      <c r="BH14" s="25" t="e">
        <f>SUMIF(#REF!,$C14&amp;"염",#REF!)</f>
        <v>#REF!</v>
      </c>
      <c r="BI14" s="24" t="e">
        <f>COUNTIF(#REF!,$C14&amp;"창")</f>
        <v>#REF!</v>
      </c>
      <c r="BJ14" s="16" t="s">
        <v>156</v>
      </c>
      <c r="BK14" s="25" t="e">
        <f>SUMIF(#REF!,$C14&amp;"창",#REF!)</f>
        <v>#REF!</v>
      </c>
      <c r="BL14" s="24" t="e">
        <f>COUNTIF(#REF!,$C14&amp;"천")</f>
        <v>#REF!</v>
      </c>
      <c r="BM14" s="16" t="s">
        <v>156</v>
      </c>
      <c r="BN14" s="25" t="e">
        <f>SUMIF(#REF!,$C14&amp;"천",#REF!)</f>
        <v>#REF!</v>
      </c>
      <c r="BO14" s="24" t="e">
        <f>COUNTIF(#REF!,$C14&amp;"철")</f>
        <v>#REF!</v>
      </c>
      <c r="BP14" s="16" t="s">
        <v>156</v>
      </c>
      <c r="BQ14" s="25" t="e">
        <f>SUMIF(#REF!,$C14&amp;"철",#REF!)</f>
        <v>#REF!</v>
      </c>
      <c r="BR14" s="24" t="e">
        <f>COUNTIF(#REF!,$C14&amp;"체")</f>
        <v>#REF!</v>
      </c>
      <c r="BS14" s="16" t="s">
        <v>156</v>
      </c>
      <c r="BT14" s="25" t="e">
        <f>SUMIF(#REF!,$C14&amp;"체",#REF!)</f>
        <v>#REF!</v>
      </c>
      <c r="BU14" s="24" t="e">
        <f>COUNTIF(#REF!,$C14&amp;"가")</f>
        <v>#REF!</v>
      </c>
      <c r="BV14" s="16" t="s">
        <v>156</v>
      </c>
      <c r="BW14" s="25" t="e">
        <f>SUMIF(#REF!,$C14&amp;"가",#REF!)</f>
        <v>#REF!</v>
      </c>
    </row>
    <row r="15" spans="1:75" ht="25.5" customHeight="1">
      <c r="A15" s="32"/>
      <c r="B15" s="37"/>
      <c r="C15" s="38" t="s">
        <v>9</v>
      </c>
      <c r="D15" s="24" t="e">
        <f t="shared" si="0"/>
        <v>#REF!</v>
      </c>
      <c r="E15" s="16" t="s">
        <v>1</v>
      </c>
      <c r="F15" s="25" t="e">
        <f t="shared" si="1"/>
        <v>#REF!</v>
      </c>
      <c r="G15" s="24" t="e">
        <f>COUNTIF(#REF!,$C15&amp;"답")</f>
        <v>#REF!</v>
      </c>
      <c r="H15" s="16" t="s">
        <v>156</v>
      </c>
      <c r="I15" s="25" t="e">
        <f>SUMIF(#REF!,$C15&amp;"답",#REF!)</f>
        <v>#REF!</v>
      </c>
      <c r="J15" s="24" t="e">
        <f>COUNTIF(#REF!,$C15&amp;"전")</f>
        <v>#REF!</v>
      </c>
      <c r="K15" s="16" t="s">
        <v>156</v>
      </c>
      <c r="L15" s="25" t="e">
        <f>SUMIF(#REF!,$C15&amp;"전",#REF!)</f>
        <v>#REF!</v>
      </c>
      <c r="M15" s="24" t="e">
        <f>COUNTIF(#REF!,$C15&amp;"과")</f>
        <v>#REF!</v>
      </c>
      <c r="N15" s="16" t="s">
        <v>156</v>
      </c>
      <c r="O15" s="25" t="e">
        <f>SUMIF(#REF!,$C15&amp;"과",#REF!)</f>
        <v>#REF!</v>
      </c>
      <c r="P15" s="24" t="e">
        <f>COUNTIF(#REF!,$C15&amp;"임")</f>
        <v>#REF!</v>
      </c>
      <c r="Q15" s="16" t="s">
        <v>156</v>
      </c>
      <c r="R15" s="25" t="e">
        <f>SUMIF(#REF!,$C15&amp;"임",#REF!)</f>
        <v>#REF!</v>
      </c>
      <c r="S15" s="24" t="e">
        <f>COUNTIF(#REF!,$C15&amp;"대")</f>
        <v>#REF!</v>
      </c>
      <c r="T15" s="16" t="s">
        <v>156</v>
      </c>
      <c r="U15" s="25" t="e">
        <f>SUMIF(#REF!,$C15&amp;"대",#REF!)</f>
        <v>#REF!</v>
      </c>
      <c r="V15" s="24" t="e">
        <f>COUNTIF(#REF!,$C15&amp;"구")</f>
        <v>#REF!</v>
      </c>
      <c r="W15" s="16" t="s">
        <v>156</v>
      </c>
      <c r="X15" s="25" t="e">
        <f>SUMIF(#REF!,$C15&amp;"구",#REF!)</f>
        <v>#REF!</v>
      </c>
      <c r="Y15" s="24" t="e">
        <f>COUNTIF(#REF!,$C15&amp;"도")</f>
        <v>#REF!</v>
      </c>
      <c r="Z15" s="16" t="s">
        <v>156</v>
      </c>
      <c r="AA15" s="25" t="e">
        <f>SUMIF(#REF!,$C15&amp;"도",#REF!)</f>
        <v>#REF!</v>
      </c>
      <c r="AB15" s="24" t="e">
        <f>COUNTIF(#REF!,$C15&amp;"목")</f>
        <v>#REF!</v>
      </c>
      <c r="AC15" s="16" t="s">
        <v>156</v>
      </c>
      <c r="AD15" s="25" t="e">
        <f>SUMIF(#REF!,$C15&amp;"목",#REF!)</f>
        <v>#REF!</v>
      </c>
      <c r="AE15" s="24" t="e">
        <f>COUNTIF(#REF!,$C15&amp;"묘")</f>
        <v>#REF!</v>
      </c>
      <c r="AF15" s="16" t="s">
        <v>156</v>
      </c>
      <c r="AG15" s="25" t="e">
        <f>SUMIF(#REF!,$C15&amp;"묘",#REF!)</f>
        <v>#REF!</v>
      </c>
      <c r="AH15" s="24" t="e">
        <f>COUNTIF(#REF!,$C15&amp;"유")</f>
        <v>#REF!</v>
      </c>
      <c r="AI15" s="16" t="s">
        <v>156</v>
      </c>
      <c r="AJ15" s="25" t="e">
        <f>SUMIF(#REF!,$C15&amp;"유",#REF!)</f>
        <v>#REF!</v>
      </c>
      <c r="AK15" s="24" t="e">
        <f>COUNTIF(#REF!,$C15&amp;"잡")</f>
        <v>#REF!</v>
      </c>
      <c r="AL15" s="16" t="s">
        <v>156</v>
      </c>
      <c r="AM15" s="25" t="e">
        <f>SUMIF(#REF!,$C15&amp;"잡",#REF!)</f>
        <v>#REF!</v>
      </c>
      <c r="AN15" s="24" t="e">
        <f>COUNTIF(#REF!,$C15&amp;"장")</f>
        <v>#REF!</v>
      </c>
      <c r="AO15" s="16" t="s">
        <v>156</v>
      </c>
      <c r="AP15" s="25" t="e">
        <f>SUMIF(#REF!,$C15&amp;"장",#REF!)</f>
        <v>#REF!</v>
      </c>
      <c r="AQ15" s="24" t="e">
        <f>COUNTIF(#REF!,$C15&amp;"수")</f>
        <v>#REF!</v>
      </c>
      <c r="AR15" s="16" t="s">
        <v>156</v>
      </c>
      <c r="AS15" s="25" t="e">
        <f>SUMIF(#REF!,$C15&amp;"수",#REF!)</f>
        <v>#REF!</v>
      </c>
      <c r="AT15" s="24" t="e">
        <f>COUNTIF(#REF!,$C15&amp;"제")</f>
        <v>#REF!</v>
      </c>
      <c r="AU15" s="16" t="s">
        <v>156</v>
      </c>
      <c r="AV15" s="25" t="e">
        <f>SUMIF(#REF!,$C15&amp;"제",#REF!)</f>
        <v>#REF!</v>
      </c>
      <c r="AW15" s="24" t="e">
        <f>COUNTIF(#REF!,$C15&amp;"종")</f>
        <v>#REF!</v>
      </c>
      <c r="AX15" s="16" t="s">
        <v>156</v>
      </c>
      <c r="AY15" s="25" t="e">
        <f>SUMIF(#REF!,$C15&amp;"종",#REF!)</f>
        <v>#REF!</v>
      </c>
      <c r="AZ15" s="24" t="e">
        <f>COUNTIF(#REF!,$C15&amp;"주")</f>
        <v>#REF!</v>
      </c>
      <c r="BA15" s="16" t="s">
        <v>156</v>
      </c>
      <c r="BB15" s="25" t="e">
        <f>SUMIF(#REF!,$C15&amp;"주",#REF!)</f>
        <v>#REF!</v>
      </c>
      <c r="BC15" s="24" t="e">
        <f>COUNTIF(#REF!,$C15&amp;"양")</f>
        <v>#REF!</v>
      </c>
      <c r="BD15" s="16" t="s">
        <v>156</v>
      </c>
      <c r="BE15" s="25" t="e">
        <f>SUMIF(#REF!,$C15&amp;"양",#REF!)</f>
        <v>#REF!</v>
      </c>
      <c r="BF15" s="24" t="e">
        <f>COUNTIF(#REF!,$C15&amp;"염")</f>
        <v>#REF!</v>
      </c>
      <c r="BG15" s="16" t="s">
        <v>156</v>
      </c>
      <c r="BH15" s="25" t="e">
        <f>SUMIF(#REF!,$C15&amp;"염",#REF!)</f>
        <v>#REF!</v>
      </c>
      <c r="BI15" s="24" t="e">
        <f>COUNTIF(#REF!,$C15&amp;"창")</f>
        <v>#REF!</v>
      </c>
      <c r="BJ15" s="16" t="s">
        <v>156</v>
      </c>
      <c r="BK15" s="25" t="e">
        <f>SUMIF(#REF!,$C15&amp;"창",#REF!)</f>
        <v>#REF!</v>
      </c>
      <c r="BL15" s="24" t="e">
        <f>COUNTIF(#REF!,$C15&amp;"천")</f>
        <v>#REF!</v>
      </c>
      <c r="BM15" s="16" t="s">
        <v>156</v>
      </c>
      <c r="BN15" s="25" t="e">
        <f>SUMIF(#REF!,$C15&amp;"천",#REF!)</f>
        <v>#REF!</v>
      </c>
      <c r="BO15" s="24" t="e">
        <f>COUNTIF(#REF!,$C15&amp;"철")</f>
        <v>#REF!</v>
      </c>
      <c r="BP15" s="16" t="s">
        <v>156</v>
      </c>
      <c r="BQ15" s="25" t="e">
        <f>SUMIF(#REF!,$C15&amp;"철",#REF!)</f>
        <v>#REF!</v>
      </c>
      <c r="BR15" s="24" t="e">
        <f>COUNTIF(#REF!,$C15&amp;"체")</f>
        <v>#REF!</v>
      </c>
      <c r="BS15" s="16" t="s">
        <v>156</v>
      </c>
      <c r="BT15" s="25" t="e">
        <f>SUMIF(#REF!,$C15&amp;"체",#REF!)</f>
        <v>#REF!</v>
      </c>
      <c r="BU15" s="24" t="e">
        <f>COUNTIF(#REF!,$C15&amp;"가")</f>
        <v>#REF!</v>
      </c>
      <c r="BV15" s="16" t="s">
        <v>156</v>
      </c>
      <c r="BW15" s="25" t="e">
        <f>SUMIF(#REF!,$C15&amp;"가",#REF!)</f>
        <v>#REF!</v>
      </c>
    </row>
    <row r="16" spans="1:75" ht="25.5" customHeight="1">
      <c r="A16" s="32"/>
      <c r="B16" s="39"/>
      <c r="C16" s="38" t="s">
        <v>10</v>
      </c>
      <c r="D16" s="24" t="e">
        <f t="shared" si="0"/>
        <v>#REF!</v>
      </c>
      <c r="E16" s="16" t="s">
        <v>1</v>
      </c>
      <c r="F16" s="25" t="e">
        <f t="shared" si="1"/>
        <v>#REF!</v>
      </c>
      <c r="G16" s="24" t="e">
        <f>COUNTIF(#REF!,$C16&amp;"답")</f>
        <v>#REF!</v>
      </c>
      <c r="H16" s="16" t="s">
        <v>156</v>
      </c>
      <c r="I16" s="25" t="e">
        <f>SUMIF(#REF!,$C16&amp;"답",#REF!)</f>
        <v>#REF!</v>
      </c>
      <c r="J16" s="24" t="e">
        <f>COUNTIF(#REF!,$C16&amp;"전")</f>
        <v>#REF!</v>
      </c>
      <c r="K16" s="16" t="s">
        <v>156</v>
      </c>
      <c r="L16" s="25" t="e">
        <f>SUMIF(#REF!,$C16&amp;"전",#REF!)</f>
        <v>#REF!</v>
      </c>
      <c r="M16" s="24" t="e">
        <f>COUNTIF(#REF!,$C16&amp;"과")</f>
        <v>#REF!</v>
      </c>
      <c r="N16" s="16" t="s">
        <v>156</v>
      </c>
      <c r="O16" s="25" t="e">
        <f>SUMIF(#REF!,$C16&amp;"과",#REF!)</f>
        <v>#REF!</v>
      </c>
      <c r="P16" s="24" t="e">
        <f>COUNTIF(#REF!,$C16&amp;"임")</f>
        <v>#REF!</v>
      </c>
      <c r="Q16" s="16" t="s">
        <v>156</v>
      </c>
      <c r="R16" s="25" t="e">
        <f>SUMIF(#REF!,$C16&amp;"임",#REF!)</f>
        <v>#REF!</v>
      </c>
      <c r="S16" s="24" t="e">
        <f>COUNTIF(#REF!,$C16&amp;"대")</f>
        <v>#REF!</v>
      </c>
      <c r="T16" s="16" t="s">
        <v>156</v>
      </c>
      <c r="U16" s="25" t="e">
        <f>SUMIF(#REF!,$C16&amp;"대",#REF!)</f>
        <v>#REF!</v>
      </c>
      <c r="V16" s="24" t="e">
        <f>COUNTIF(#REF!,$C16&amp;"구")</f>
        <v>#REF!</v>
      </c>
      <c r="W16" s="16" t="s">
        <v>156</v>
      </c>
      <c r="X16" s="25" t="e">
        <f>SUMIF(#REF!,$C16&amp;"구",#REF!)</f>
        <v>#REF!</v>
      </c>
      <c r="Y16" s="24" t="e">
        <f>COUNTIF(#REF!,$C16&amp;"도")</f>
        <v>#REF!</v>
      </c>
      <c r="Z16" s="16" t="s">
        <v>156</v>
      </c>
      <c r="AA16" s="25" t="e">
        <f>SUMIF(#REF!,$C16&amp;"도",#REF!)</f>
        <v>#REF!</v>
      </c>
      <c r="AB16" s="24" t="e">
        <f>COUNTIF(#REF!,$C16&amp;"목")</f>
        <v>#REF!</v>
      </c>
      <c r="AC16" s="16" t="s">
        <v>156</v>
      </c>
      <c r="AD16" s="25" t="e">
        <f>SUMIF(#REF!,$C16&amp;"목",#REF!)</f>
        <v>#REF!</v>
      </c>
      <c r="AE16" s="24" t="e">
        <f>COUNTIF(#REF!,$C16&amp;"묘")</f>
        <v>#REF!</v>
      </c>
      <c r="AF16" s="16" t="s">
        <v>156</v>
      </c>
      <c r="AG16" s="25" t="e">
        <f>SUMIF(#REF!,$C16&amp;"묘",#REF!)</f>
        <v>#REF!</v>
      </c>
      <c r="AH16" s="24" t="e">
        <f>COUNTIF(#REF!,$C16&amp;"유")</f>
        <v>#REF!</v>
      </c>
      <c r="AI16" s="16" t="s">
        <v>156</v>
      </c>
      <c r="AJ16" s="25" t="e">
        <f>SUMIF(#REF!,$C16&amp;"유",#REF!)</f>
        <v>#REF!</v>
      </c>
      <c r="AK16" s="24" t="e">
        <f>COUNTIF(#REF!,$C16&amp;"잡")</f>
        <v>#REF!</v>
      </c>
      <c r="AL16" s="16" t="s">
        <v>156</v>
      </c>
      <c r="AM16" s="25" t="e">
        <f>SUMIF(#REF!,$C16&amp;"잡",#REF!)</f>
        <v>#REF!</v>
      </c>
      <c r="AN16" s="24" t="e">
        <f>COUNTIF(#REF!,$C16&amp;"장")</f>
        <v>#REF!</v>
      </c>
      <c r="AO16" s="16" t="s">
        <v>156</v>
      </c>
      <c r="AP16" s="25" t="e">
        <f>SUMIF(#REF!,$C16&amp;"장",#REF!)</f>
        <v>#REF!</v>
      </c>
      <c r="AQ16" s="24" t="e">
        <f>COUNTIF(#REF!,$C16&amp;"수")</f>
        <v>#REF!</v>
      </c>
      <c r="AR16" s="16" t="s">
        <v>156</v>
      </c>
      <c r="AS16" s="25" t="e">
        <f>SUMIF(#REF!,$C16&amp;"수",#REF!)</f>
        <v>#REF!</v>
      </c>
      <c r="AT16" s="24" t="e">
        <f>COUNTIF(#REF!,$C16&amp;"제")</f>
        <v>#REF!</v>
      </c>
      <c r="AU16" s="16" t="s">
        <v>156</v>
      </c>
      <c r="AV16" s="25" t="e">
        <f>SUMIF(#REF!,$C16&amp;"제",#REF!)</f>
        <v>#REF!</v>
      </c>
      <c r="AW16" s="24" t="e">
        <f>COUNTIF(#REF!,$C16&amp;"종")</f>
        <v>#REF!</v>
      </c>
      <c r="AX16" s="16" t="s">
        <v>156</v>
      </c>
      <c r="AY16" s="25" t="e">
        <f>SUMIF(#REF!,$C16&amp;"종",#REF!)</f>
        <v>#REF!</v>
      </c>
      <c r="AZ16" s="24" t="e">
        <f>COUNTIF(#REF!,$C16&amp;"주")</f>
        <v>#REF!</v>
      </c>
      <c r="BA16" s="16" t="s">
        <v>156</v>
      </c>
      <c r="BB16" s="25" t="e">
        <f>SUMIF(#REF!,$C16&amp;"주",#REF!)</f>
        <v>#REF!</v>
      </c>
      <c r="BC16" s="24" t="e">
        <f>COUNTIF(#REF!,$C16&amp;"양")</f>
        <v>#REF!</v>
      </c>
      <c r="BD16" s="16" t="s">
        <v>156</v>
      </c>
      <c r="BE16" s="25" t="e">
        <f>SUMIF(#REF!,$C16&amp;"양",#REF!)</f>
        <v>#REF!</v>
      </c>
      <c r="BF16" s="24" t="e">
        <f>COUNTIF(#REF!,$C16&amp;"염")</f>
        <v>#REF!</v>
      </c>
      <c r="BG16" s="16" t="s">
        <v>156</v>
      </c>
      <c r="BH16" s="25" t="e">
        <f>SUMIF(#REF!,$C16&amp;"염",#REF!)</f>
        <v>#REF!</v>
      </c>
      <c r="BI16" s="24" t="e">
        <f>COUNTIF(#REF!,$C16&amp;"창")</f>
        <v>#REF!</v>
      </c>
      <c r="BJ16" s="16" t="s">
        <v>156</v>
      </c>
      <c r="BK16" s="25" t="e">
        <f>SUMIF(#REF!,$C16&amp;"창",#REF!)</f>
        <v>#REF!</v>
      </c>
      <c r="BL16" s="24" t="e">
        <f>COUNTIF(#REF!,$C16&amp;"천")</f>
        <v>#REF!</v>
      </c>
      <c r="BM16" s="16" t="s">
        <v>156</v>
      </c>
      <c r="BN16" s="25" t="e">
        <f>SUMIF(#REF!,$C16&amp;"천",#REF!)</f>
        <v>#REF!</v>
      </c>
      <c r="BO16" s="24" t="e">
        <f>COUNTIF(#REF!,$C16&amp;"철")</f>
        <v>#REF!</v>
      </c>
      <c r="BP16" s="16" t="s">
        <v>156</v>
      </c>
      <c r="BQ16" s="25" t="e">
        <f>SUMIF(#REF!,$C16&amp;"철",#REF!)</f>
        <v>#REF!</v>
      </c>
      <c r="BR16" s="24" t="e">
        <f>COUNTIF(#REF!,$C16&amp;"체")</f>
        <v>#REF!</v>
      </c>
      <c r="BS16" s="16" t="s">
        <v>156</v>
      </c>
      <c r="BT16" s="25" t="e">
        <f>SUMIF(#REF!,$C16&amp;"체",#REF!)</f>
        <v>#REF!</v>
      </c>
      <c r="BU16" s="24" t="e">
        <f>COUNTIF(#REF!,$C16&amp;"가")</f>
        <v>#REF!</v>
      </c>
      <c r="BV16" s="16" t="s">
        <v>156</v>
      </c>
      <c r="BW16" s="25" t="e">
        <f>SUMIF(#REF!,$C16&amp;"가",#REF!)</f>
        <v>#REF!</v>
      </c>
    </row>
    <row r="17" spans="1:75" s="36" customFormat="1" ht="25.5" customHeight="1">
      <c r="A17" s="40"/>
      <c r="B17" s="118" t="s">
        <v>11</v>
      </c>
      <c r="C17" s="119"/>
      <c r="D17" s="33" t="e">
        <f t="shared" si="0"/>
        <v>#REF!</v>
      </c>
      <c r="E17" s="34" t="s">
        <v>1</v>
      </c>
      <c r="F17" s="35" t="e">
        <f t="shared" si="1"/>
        <v>#REF!</v>
      </c>
      <c r="G17" s="33" t="e">
        <f>SUM(G18:G25)</f>
        <v>#REF!</v>
      </c>
      <c r="H17" s="34" t="s">
        <v>156</v>
      </c>
      <c r="I17" s="35" t="e">
        <f>SUM(I18:I25)</f>
        <v>#REF!</v>
      </c>
      <c r="J17" s="33" t="e">
        <f>SUM(J18:J25)</f>
        <v>#REF!</v>
      </c>
      <c r="K17" s="34" t="s">
        <v>156</v>
      </c>
      <c r="L17" s="35" t="e">
        <f>SUM(L18:L25)</f>
        <v>#REF!</v>
      </c>
      <c r="M17" s="33" t="e">
        <f>SUM(M18:M25)</f>
        <v>#REF!</v>
      </c>
      <c r="N17" s="34" t="s">
        <v>156</v>
      </c>
      <c r="O17" s="35" t="e">
        <f>SUM(O18:O25)</f>
        <v>#REF!</v>
      </c>
      <c r="P17" s="33" t="e">
        <f>SUM(P18:P25)</f>
        <v>#REF!</v>
      </c>
      <c r="Q17" s="34" t="s">
        <v>156</v>
      </c>
      <c r="R17" s="35" t="e">
        <f>SUM(R18:R25)</f>
        <v>#REF!</v>
      </c>
      <c r="S17" s="33" t="e">
        <f>SUM(S18:S25)</f>
        <v>#REF!</v>
      </c>
      <c r="T17" s="34" t="s">
        <v>156</v>
      </c>
      <c r="U17" s="35" t="e">
        <f>SUM(U18:U25)</f>
        <v>#REF!</v>
      </c>
      <c r="V17" s="33" t="e">
        <f>SUM(V18:V25)</f>
        <v>#REF!</v>
      </c>
      <c r="W17" s="34" t="s">
        <v>156</v>
      </c>
      <c r="X17" s="35" t="e">
        <f>SUM(X18:X25)</f>
        <v>#REF!</v>
      </c>
      <c r="Y17" s="33" t="e">
        <f>SUM(Y18:Y25)</f>
        <v>#REF!</v>
      </c>
      <c r="Z17" s="34" t="s">
        <v>156</v>
      </c>
      <c r="AA17" s="35" t="e">
        <f>SUM(AA18:AA25)</f>
        <v>#REF!</v>
      </c>
      <c r="AB17" s="33" t="e">
        <f>SUM(AB18:AB25)</f>
        <v>#REF!</v>
      </c>
      <c r="AC17" s="34" t="s">
        <v>156</v>
      </c>
      <c r="AD17" s="35" t="e">
        <f>SUM(AD18:AD25)</f>
        <v>#REF!</v>
      </c>
      <c r="AE17" s="33" t="e">
        <f>SUM(AE18:AE25)</f>
        <v>#REF!</v>
      </c>
      <c r="AF17" s="34" t="s">
        <v>156</v>
      </c>
      <c r="AG17" s="35" t="e">
        <f>SUM(AG18:AG25)</f>
        <v>#REF!</v>
      </c>
      <c r="AH17" s="33" t="e">
        <f>SUM(AH18:AH25)</f>
        <v>#REF!</v>
      </c>
      <c r="AI17" s="34" t="s">
        <v>156</v>
      </c>
      <c r="AJ17" s="35" t="e">
        <f>SUM(AJ18:AJ25)</f>
        <v>#REF!</v>
      </c>
      <c r="AK17" s="33" t="e">
        <f>SUM(AK18:AK25)</f>
        <v>#REF!</v>
      </c>
      <c r="AL17" s="34" t="s">
        <v>156</v>
      </c>
      <c r="AM17" s="35" t="e">
        <f>SUM(AM18:AM25)</f>
        <v>#REF!</v>
      </c>
      <c r="AN17" s="33" t="e">
        <f>SUM(AN18:AN25)</f>
        <v>#REF!</v>
      </c>
      <c r="AO17" s="34" t="s">
        <v>156</v>
      </c>
      <c r="AP17" s="35" t="e">
        <f>SUM(AP18:AP25)</f>
        <v>#REF!</v>
      </c>
      <c r="AQ17" s="33" t="e">
        <f>SUM(AQ18:AQ25)</f>
        <v>#REF!</v>
      </c>
      <c r="AR17" s="34" t="s">
        <v>156</v>
      </c>
      <c r="AS17" s="35" t="e">
        <f>SUM(AS18:AS25)</f>
        <v>#REF!</v>
      </c>
      <c r="AT17" s="33" t="e">
        <f>SUM(AT18:AT25)</f>
        <v>#REF!</v>
      </c>
      <c r="AU17" s="34" t="s">
        <v>156</v>
      </c>
      <c r="AV17" s="35" t="e">
        <f>SUM(AV18:AV25)</f>
        <v>#REF!</v>
      </c>
      <c r="AW17" s="33" t="e">
        <f>SUM(AW18:AW25)</f>
        <v>#REF!</v>
      </c>
      <c r="AX17" s="34" t="s">
        <v>156</v>
      </c>
      <c r="AY17" s="35" t="e">
        <f>SUM(AY18:AY25)</f>
        <v>#REF!</v>
      </c>
      <c r="AZ17" s="33" t="e">
        <f>SUM(AZ18:AZ25)</f>
        <v>#REF!</v>
      </c>
      <c r="BA17" s="34" t="s">
        <v>156</v>
      </c>
      <c r="BB17" s="35" t="e">
        <f>SUM(BB18:BB25)</f>
        <v>#REF!</v>
      </c>
      <c r="BC17" s="33" t="e">
        <f>SUM(BC18:BC25)</f>
        <v>#REF!</v>
      </c>
      <c r="BD17" s="34" t="s">
        <v>156</v>
      </c>
      <c r="BE17" s="35" t="e">
        <f>SUM(BE18:BE25)</f>
        <v>#REF!</v>
      </c>
      <c r="BF17" s="33" t="e">
        <f>SUM(BF18:BF25)</f>
        <v>#REF!</v>
      </c>
      <c r="BG17" s="34" t="s">
        <v>156</v>
      </c>
      <c r="BH17" s="35" t="e">
        <f>SUM(BH18:BH25)</f>
        <v>#REF!</v>
      </c>
      <c r="BI17" s="33" t="e">
        <f>SUM(BI18:BI25)</f>
        <v>#REF!</v>
      </c>
      <c r="BJ17" s="34" t="s">
        <v>156</v>
      </c>
      <c r="BK17" s="35" t="e">
        <f>SUM(BK18:BK25)</f>
        <v>#REF!</v>
      </c>
      <c r="BL17" s="33" t="e">
        <f>SUM(BL18:BL25)</f>
        <v>#REF!</v>
      </c>
      <c r="BM17" s="34" t="s">
        <v>156</v>
      </c>
      <c r="BN17" s="35" t="e">
        <f>SUM(BN18:BN25)</f>
        <v>#REF!</v>
      </c>
      <c r="BO17" s="33" t="e">
        <f>SUM(BO18:BO25)</f>
        <v>#REF!</v>
      </c>
      <c r="BP17" s="34" t="s">
        <v>156</v>
      </c>
      <c r="BQ17" s="35" t="e">
        <f>SUM(BQ18:BQ25)</f>
        <v>#REF!</v>
      </c>
      <c r="BR17" s="33" t="e">
        <f>SUM(BR18:BR25)</f>
        <v>#REF!</v>
      </c>
      <c r="BS17" s="34" t="s">
        <v>156</v>
      </c>
      <c r="BT17" s="35" t="e">
        <f>SUM(BT18:BT25)</f>
        <v>#REF!</v>
      </c>
      <c r="BU17" s="33" t="e">
        <f>SUM(BU18:BU25)</f>
        <v>#REF!</v>
      </c>
      <c r="BV17" s="34" t="s">
        <v>156</v>
      </c>
      <c r="BW17" s="35" t="e">
        <f>SUM(BW18:BW25)</f>
        <v>#REF!</v>
      </c>
    </row>
    <row r="18" spans="1:75" ht="25.5" customHeight="1">
      <c r="A18" s="40"/>
      <c r="B18" s="37"/>
      <c r="C18" s="38" t="s">
        <v>12</v>
      </c>
      <c r="D18" s="24" t="e">
        <f t="shared" si="0"/>
        <v>#REF!</v>
      </c>
      <c r="E18" s="16" t="s">
        <v>1</v>
      </c>
      <c r="F18" s="25" t="e">
        <f t="shared" si="1"/>
        <v>#REF!</v>
      </c>
      <c r="G18" s="24" t="e">
        <f>COUNTIF(#REF!,$C18&amp;"답")</f>
        <v>#REF!</v>
      </c>
      <c r="H18" s="16" t="s">
        <v>156</v>
      </c>
      <c r="I18" s="25" t="e">
        <f>SUMIF(#REF!,$C18&amp;"답",#REF!)</f>
        <v>#REF!</v>
      </c>
      <c r="J18" s="24" t="e">
        <f>COUNTIF(#REF!,$C18&amp;"전")</f>
        <v>#REF!</v>
      </c>
      <c r="K18" s="16" t="s">
        <v>156</v>
      </c>
      <c r="L18" s="25" t="e">
        <f>SUMIF(#REF!,$C18&amp;"전",#REF!)</f>
        <v>#REF!</v>
      </c>
      <c r="M18" s="24" t="e">
        <f>COUNTIF(#REF!,$C18&amp;"과")</f>
        <v>#REF!</v>
      </c>
      <c r="N18" s="16" t="s">
        <v>156</v>
      </c>
      <c r="O18" s="25" t="e">
        <f>SUMIF(#REF!,$C18&amp;"과",#REF!)</f>
        <v>#REF!</v>
      </c>
      <c r="P18" s="24" t="e">
        <f>COUNTIF(#REF!,$C18&amp;"임")</f>
        <v>#REF!</v>
      </c>
      <c r="Q18" s="16" t="s">
        <v>156</v>
      </c>
      <c r="R18" s="25" t="e">
        <f>SUMIF(#REF!,$C18&amp;"임",#REF!)</f>
        <v>#REF!</v>
      </c>
      <c r="S18" s="24" t="e">
        <f>COUNTIF(#REF!,$C18&amp;"대")</f>
        <v>#REF!</v>
      </c>
      <c r="T18" s="16" t="s">
        <v>156</v>
      </c>
      <c r="U18" s="25" t="e">
        <f>SUMIF(#REF!,$C18&amp;"대",#REF!)</f>
        <v>#REF!</v>
      </c>
      <c r="V18" s="24" t="e">
        <f>COUNTIF(#REF!,$C18&amp;"구")</f>
        <v>#REF!</v>
      </c>
      <c r="W18" s="16" t="s">
        <v>156</v>
      </c>
      <c r="X18" s="25" t="e">
        <f>SUMIF(#REF!,$C18&amp;"구",#REF!)</f>
        <v>#REF!</v>
      </c>
      <c r="Y18" s="24" t="e">
        <f>COUNTIF(#REF!,$C18&amp;"도")</f>
        <v>#REF!</v>
      </c>
      <c r="Z18" s="16" t="s">
        <v>156</v>
      </c>
      <c r="AA18" s="25" t="e">
        <f>SUMIF(#REF!,$C18&amp;"도",#REF!)</f>
        <v>#REF!</v>
      </c>
      <c r="AB18" s="24" t="e">
        <f>COUNTIF(#REF!,$C18&amp;"목")</f>
        <v>#REF!</v>
      </c>
      <c r="AC18" s="16" t="s">
        <v>156</v>
      </c>
      <c r="AD18" s="25" t="e">
        <f>SUMIF(#REF!,$C18&amp;"목",#REF!)</f>
        <v>#REF!</v>
      </c>
      <c r="AE18" s="24" t="e">
        <f>COUNTIF(#REF!,$C18&amp;"묘")</f>
        <v>#REF!</v>
      </c>
      <c r="AF18" s="16" t="s">
        <v>156</v>
      </c>
      <c r="AG18" s="25" t="e">
        <f>SUMIF(#REF!,$C18&amp;"묘",#REF!)</f>
        <v>#REF!</v>
      </c>
      <c r="AH18" s="24" t="e">
        <f>COUNTIF(#REF!,$C18&amp;"유")</f>
        <v>#REF!</v>
      </c>
      <c r="AI18" s="16" t="s">
        <v>156</v>
      </c>
      <c r="AJ18" s="25" t="e">
        <f>SUMIF(#REF!,$C18&amp;"유",#REF!)</f>
        <v>#REF!</v>
      </c>
      <c r="AK18" s="24" t="e">
        <f>COUNTIF(#REF!,$C18&amp;"잡")</f>
        <v>#REF!</v>
      </c>
      <c r="AL18" s="16" t="s">
        <v>156</v>
      </c>
      <c r="AM18" s="25" t="e">
        <f>SUMIF(#REF!,$C18&amp;"잡",#REF!)</f>
        <v>#REF!</v>
      </c>
      <c r="AN18" s="24" t="e">
        <f>COUNTIF(#REF!,$C18&amp;"장")</f>
        <v>#REF!</v>
      </c>
      <c r="AO18" s="16" t="s">
        <v>156</v>
      </c>
      <c r="AP18" s="25" t="e">
        <f>SUMIF(#REF!,$C18&amp;"장",#REF!)</f>
        <v>#REF!</v>
      </c>
      <c r="AQ18" s="24" t="e">
        <f>COUNTIF(#REF!,$C18&amp;"수")</f>
        <v>#REF!</v>
      </c>
      <c r="AR18" s="16" t="s">
        <v>156</v>
      </c>
      <c r="AS18" s="25" t="e">
        <f>SUMIF(#REF!,$C18&amp;"수",#REF!)</f>
        <v>#REF!</v>
      </c>
      <c r="AT18" s="24" t="e">
        <f>COUNTIF(#REF!,$C18&amp;"제")</f>
        <v>#REF!</v>
      </c>
      <c r="AU18" s="16" t="s">
        <v>156</v>
      </c>
      <c r="AV18" s="25" t="e">
        <f>SUMIF(#REF!,$C18&amp;"제",#REF!)</f>
        <v>#REF!</v>
      </c>
      <c r="AW18" s="24" t="e">
        <f>COUNTIF(#REF!,$C18&amp;"종")</f>
        <v>#REF!</v>
      </c>
      <c r="AX18" s="16" t="s">
        <v>156</v>
      </c>
      <c r="AY18" s="25" t="e">
        <f>SUMIF(#REF!,$C18&amp;"종",#REF!)</f>
        <v>#REF!</v>
      </c>
      <c r="AZ18" s="24" t="e">
        <f>COUNTIF(#REF!,$C18&amp;"주")</f>
        <v>#REF!</v>
      </c>
      <c r="BA18" s="16" t="s">
        <v>156</v>
      </c>
      <c r="BB18" s="25" t="e">
        <f>SUMIF(#REF!,$C18&amp;"주",#REF!)</f>
        <v>#REF!</v>
      </c>
      <c r="BC18" s="24" t="e">
        <f>COUNTIF(#REF!,$C18&amp;"양")</f>
        <v>#REF!</v>
      </c>
      <c r="BD18" s="16" t="s">
        <v>156</v>
      </c>
      <c r="BE18" s="25" t="e">
        <f>SUMIF(#REF!,$C18&amp;"양",#REF!)</f>
        <v>#REF!</v>
      </c>
      <c r="BF18" s="24" t="e">
        <f>COUNTIF(#REF!,$C18&amp;"염")</f>
        <v>#REF!</v>
      </c>
      <c r="BG18" s="16" t="s">
        <v>156</v>
      </c>
      <c r="BH18" s="25" t="e">
        <f>SUMIF(#REF!,$C18&amp;"염",#REF!)</f>
        <v>#REF!</v>
      </c>
      <c r="BI18" s="24" t="e">
        <f>COUNTIF(#REF!,$C18&amp;"창")</f>
        <v>#REF!</v>
      </c>
      <c r="BJ18" s="16" t="s">
        <v>156</v>
      </c>
      <c r="BK18" s="25" t="e">
        <f>SUMIF(#REF!,$C18&amp;"창",#REF!)</f>
        <v>#REF!</v>
      </c>
      <c r="BL18" s="24" t="e">
        <f>COUNTIF(#REF!,$C18&amp;"천")</f>
        <v>#REF!</v>
      </c>
      <c r="BM18" s="16" t="s">
        <v>156</v>
      </c>
      <c r="BN18" s="25" t="e">
        <f>SUMIF(#REF!,$C18&amp;"천",#REF!)</f>
        <v>#REF!</v>
      </c>
      <c r="BO18" s="24" t="e">
        <f>COUNTIF(#REF!,$C18&amp;"철")</f>
        <v>#REF!</v>
      </c>
      <c r="BP18" s="16" t="s">
        <v>156</v>
      </c>
      <c r="BQ18" s="25" t="e">
        <f>SUMIF(#REF!,$C18&amp;"철",#REF!)</f>
        <v>#REF!</v>
      </c>
      <c r="BR18" s="24" t="e">
        <f>COUNTIF(#REF!,$C18&amp;"체")</f>
        <v>#REF!</v>
      </c>
      <c r="BS18" s="16" t="s">
        <v>156</v>
      </c>
      <c r="BT18" s="25" t="e">
        <f>SUMIF(#REF!,$C18&amp;"체",#REF!)</f>
        <v>#REF!</v>
      </c>
      <c r="BU18" s="24" t="e">
        <f>COUNTIF(#REF!,$C18&amp;"가")</f>
        <v>#REF!</v>
      </c>
      <c r="BV18" s="16" t="s">
        <v>156</v>
      </c>
      <c r="BW18" s="25" t="e">
        <f>SUMIF(#REF!,$C18&amp;"가",#REF!)</f>
        <v>#REF!</v>
      </c>
    </row>
    <row r="19" spans="1:75" ht="25.5" customHeight="1">
      <c r="A19" s="40"/>
      <c r="B19" s="37"/>
      <c r="C19" s="38" t="s">
        <v>13</v>
      </c>
      <c r="D19" s="24" t="e">
        <f t="shared" si="0"/>
        <v>#REF!</v>
      </c>
      <c r="E19" s="16" t="s">
        <v>1</v>
      </c>
      <c r="F19" s="25" t="e">
        <f t="shared" si="1"/>
        <v>#REF!</v>
      </c>
      <c r="G19" s="24" t="e">
        <f>COUNTIF(#REF!,$C19&amp;"답")</f>
        <v>#REF!</v>
      </c>
      <c r="H19" s="16" t="s">
        <v>156</v>
      </c>
      <c r="I19" s="25" t="e">
        <f>SUMIF(#REF!,$C19&amp;"답",#REF!)</f>
        <v>#REF!</v>
      </c>
      <c r="J19" s="24" t="e">
        <f>COUNTIF(#REF!,$C19&amp;"전")</f>
        <v>#REF!</v>
      </c>
      <c r="K19" s="16" t="s">
        <v>156</v>
      </c>
      <c r="L19" s="25" t="e">
        <f>SUMIF(#REF!,$C19&amp;"전",#REF!)</f>
        <v>#REF!</v>
      </c>
      <c r="M19" s="24" t="e">
        <f>COUNTIF(#REF!,$C19&amp;"과")</f>
        <v>#REF!</v>
      </c>
      <c r="N19" s="16" t="s">
        <v>156</v>
      </c>
      <c r="O19" s="25" t="e">
        <f>SUMIF(#REF!,$C19&amp;"과",#REF!)</f>
        <v>#REF!</v>
      </c>
      <c r="P19" s="24" t="e">
        <f>COUNTIF(#REF!,$C19&amp;"임")</f>
        <v>#REF!</v>
      </c>
      <c r="Q19" s="16" t="s">
        <v>156</v>
      </c>
      <c r="R19" s="25" t="e">
        <f>SUMIF(#REF!,$C19&amp;"임",#REF!)</f>
        <v>#REF!</v>
      </c>
      <c r="S19" s="24" t="e">
        <f>COUNTIF(#REF!,$C19&amp;"대")</f>
        <v>#REF!</v>
      </c>
      <c r="T19" s="16" t="s">
        <v>156</v>
      </c>
      <c r="U19" s="25" t="e">
        <f>SUMIF(#REF!,$C19&amp;"대",#REF!)</f>
        <v>#REF!</v>
      </c>
      <c r="V19" s="24" t="e">
        <f>COUNTIF(#REF!,$C19&amp;"구")</f>
        <v>#REF!</v>
      </c>
      <c r="W19" s="16" t="s">
        <v>156</v>
      </c>
      <c r="X19" s="25" t="e">
        <f>SUMIF(#REF!,$C19&amp;"구",#REF!)</f>
        <v>#REF!</v>
      </c>
      <c r="Y19" s="24" t="e">
        <f>COUNTIF(#REF!,$C19&amp;"도")</f>
        <v>#REF!</v>
      </c>
      <c r="Z19" s="16" t="s">
        <v>156</v>
      </c>
      <c r="AA19" s="25" t="e">
        <f>SUMIF(#REF!,$C19&amp;"도",#REF!)</f>
        <v>#REF!</v>
      </c>
      <c r="AB19" s="24" t="e">
        <f>COUNTIF(#REF!,$C19&amp;"목")</f>
        <v>#REF!</v>
      </c>
      <c r="AC19" s="16" t="s">
        <v>156</v>
      </c>
      <c r="AD19" s="25" t="e">
        <f>SUMIF(#REF!,$C19&amp;"목",#REF!)</f>
        <v>#REF!</v>
      </c>
      <c r="AE19" s="24" t="e">
        <f>COUNTIF(#REF!,$C19&amp;"묘")</f>
        <v>#REF!</v>
      </c>
      <c r="AF19" s="16" t="s">
        <v>156</v>
      </c>
      <c r="AG19" s="25" t="e">
        <f>SUMIF(#REF!,$C19&amp;"묘",#REF!)</f>
        <v>#REF!</v>
      </c>
      <c r="AH19" s="24" t="e">
        <f>COUNTIF(#REF!,$C19&amp;"유")</f>
        <v>#REF!</v>
      </c>
      <c r="AI19" s="16" t="s">
        <v>156</v>
      </c>
      <c r="AJ19" s="25" t="e">
        <f>SUMIF(#REF!,$C19&amp;"유",#REF!)</f>
        <v>#REF!</v>
      </c>
      <c r="AK19" s="24" t="e">
        <f>COUNTIF(#REF!,$C19&amp;"잡")</f>
        <v>#REF!</v>
      </c>
      <c r="AL19" s="16" t="s">
        <v>156</v>
      </c>
      <c r="AM19" s="25" t="e">
        <f>SUMIF(#REF!,$C19&amp;"잡",#REF!)</f>
        <v>#REF!</v>
      </c>
      <c r="AN19" s="24" t="e">
        <f>COUNTIF(#REF!,$C19&amp;"장")</f>
        <v>#REF!</v>
      </c>
      <c r="AO19" s="16" t="s">
        <v>156</v>
      </c>
      <c r="AP19" s="25" t="e">
        <f>SUMIF(#REF!,$C19&amp;"장",#REF!)</f>
        <v>#REF!</v>
      </c>
      <c r="AQ19" s="24" t="e">
        <f>COUNTIF(#REF!,$C19&amp;"수")</f>
        <v>#REF!</v>
      </c>
      <c r="AR19" s="16" t="s">
        <v>156</v>
      </c>
      <c r="AS19" s="25" t="e">
        <f>SUMIF(#REF!,$C19&amp;"수",#REF!)</f>
        <v>#REF!</v>
      </c>
      <c r="AT19" s="24" t="e">
        <f>COUNTIF(#REF!,$C19&amp;"제")</f>
        <v>#REF!</v>
      </c>
      <c r="AU19" s="16" t="s">
        <v>156</v>
      </c>
      <c r="AV19" s="25" t="e">
        <f>SUMIF(#REF!,$C19&amp;"제",#REF!)</f>
        <v>#REF!</v>
      </c>
      <c r="AW19" s="24" t="e">
        <f>COUNTIF(#REF!,$C19&amp;"종")</f>
        <v>#REF!</v>
      </c>
      <c r="AX19" s="16" t="s">
        <v>156</v>
      </c>
      <c r="AY19" s="25" t="e">
        <f>SUMIF(#REF!,$C19&amp;"종",#REF!)</f>
        <v>#REF!</v>
      </c>
      <c r="AZ19" s="24" t="e">
        <f>COUNTIF(#REF!,$C19&amp;"주")</f>
        <v>#REF!</v>
      </c>
      <c r="BA19" s="16" t="s">
        <v>156</v>
      </c>
      <c r="BB19" s="25" t="e">
        <f>SUMIF(#REF!,$C19&amp;"주",#REF!)</f>
        <v>#REF!</v>
      </c>
      <c r="BC19" s="24" t="e">
        <f>COUNTIF(#REF!,$C19&amp;"양")</f>
        <v>#REF!</v>
      </c>
      <c r="BD19" s="16" t="s">
        <v>156</v>
      </c>
      <c r="BE19" s="25" t="e">
        <f>SUMIF(#REF!,$C19&amp;"양",#REF!)</f>
        <v>#REF!</v>
      </c>
      <c r="BF19" s="24" t="e">
        <f>COUNTIF(#REF!,$C19&amp;"염")</f>
        <v>#REF!</v>
      </c>
      <c r="BG19" s="16" t="s">
        <v>156</v>
      </c>
      <c r="BH19" s="25" t="e">
        <f>SUMIF(#REF!,$C19&amp;"염",#REF!)</f>
        <v>#REF!</v>
      </c>
      <c r="BI19" s="24" t="e">
        <f>COUNTIF(#REF!,$C19&amp;"창")</f>
        <v>#REF!</v>
      </c>
      <c r="BJ19" s="16" t="s">
        <v>156</v>
      </c>
      <c r="BK19" s="25" t="e">
        <f>SUMIF(#REF!,$C19&amp;"창",#REF!)</f>
        <v>#REF!</v>
      </c>
      <c r="BL19" s="24" t="e">
        <f>COUNTIF(#REF!,$C19&amp;"천")</f>
        <v>#REF!</v>
      </c>
      <c r="BM19" s="16" t="s">
        <v>156</v>
      </c>
      <c r="BN19" s="25" t="e">
        <f>SUMIF(#REF!,$C19&amp;"천",#REF!)</f>
        <v>#REF!</v>
      </c>
      <c r="BO19" s="24" t="e">
        <f>COUNTIF(#REF!,$C19&amp;"철")</f>
        <v>#REF!</v>
      </c>
      <c r="BP19" s="16" t="s">
        <v>156</v>
      </c>
      <c r="BQ19" s="25" t="e">
        <f>SUMIF(#REF!,$C19&amp;"철",#REF!)</f>
        <v>#REF!</v>
      </c>
      <c r="BR19" s="24" t="e">
        <f>COUNTIF(#REF!,$C19&amp;"체")</f>
        <v>#REF!</v>
      </c>
      <c r="BS19" s="16" t="s">
        <v>156</v>
      </c>
      <c r="BT19" s="25" t="e">
        <f>SUMIF(#REF!,$C19&amp;"체",#REF!)</f>
        <v>#REF!</v>
      </c>
      <c r="BU19" s="24" t="e">
        <f>COUNTIF(#REF!,$C19&amp;"가")</f>
        <v>#REF!</v>
      </c>
      <c r="BV19" s="16" t="s">
        <v>156</v>
      </c>
      <c r="BW19" s="25" t="e">
        <f>SUMIF(#REF!,$C19&amp;"가",#REF!)</f>
        <v>#REF!</v>
      </c>
    </row>
    <row r="20" spans="1:75" ht="25.5" customHeight="1">
      <c r="A20" s="40"/>
      <c r="B20" s="37"/>
      <c r="C20" s="38" t="s">
        <v>14</v>
      </c>
      <c r="D20" s="24" t="e">
        <f t="shared" si="0"/>
        <v>#REF!</v>
      </c>
      <c r="E20" s="16" t="s">
        <v>1</v>
      </c>
      <c r="F20" s="25" t="e">
        <f t="shared" si="1"/>
        <v>#REF!</v>
      </c>
      <c r="G20" s="24" t="e">
        <f>COUNTIF(#REF!,$C20&amp;"답")</f>
        <v>#REF!</v>
      </c>
      <c r="H20" s="16" t="s">
        <v>156</v>
      </c>
      <c r="I20" s="25" t="e">
        <f>SUMIF(#REF!,$C20&amp;"답",#REF!)</f>
        <v>#REF!</v>
      </c>
      <c r="J20" s="24" t="e">
        <f>COUNTIF(#REF!,$C20&amp;"전")</f>
        <v>#REF!</v>
      </c>
      <c r="K20" s="16" t="s">
        <v>156</v>
      </c>
      <c r="L20" s="25" t="e">
        <f>SUMIF(#REF!,$C20&amp;"전",#REF!)</f>
        <v>#REF!</v>
      </c>
      <c r="M20" s="24" t="e">
        <f>COUNTIF(#REF!,$C20&amp;"과")</f>
        <v>#REF!</v>
      </c>
      <c r="N20" s="16" t="s">
        <v>156</v>
      </c>
      <c r="O20" s="25" t="e">
        <f>SUMIF(#REF!,$C20&amp;"과",#REF!)</f>
        <v>#REF!</v>
      </c>
      <c r="P20" s="24" t="e">
        <f>COUNTIF(#REF!,$C20&amp;"임")</f>
        <v>#REF!</v>
      </c>
      <c r="Q20" s="16" t="s">
        <v>156</v>
      </c>
      <c r="R20" s="25" t="e">
        <f>SUMIF(#REF!,$C20&amp;"임",#REF!)</f>
        <v>#REF!</v>
      </c>
      <c r="S20" s="24" t="e">
        <f>COUNTIF(#REF!,$C20&amp;"대")</f>
        <v>#REF!</v>
      </c>
      <c r="T20" s="16" t="s">
        <v>156</v>
      </c>
      <c r="U20" s="25" t="e">
        <f>SUMIF(#REF!,$C20&amp;"대",#REF!)</f>
        <v>#REF!</v>
      </c>
      <c r="V20" s="24" t="e">
        <f>COUNTIF(#REF!,$C20&amp;"구")</f>
        <v>#REF!</v>
      </c>
      <c r="W20" s="16" t="s">
        <v>156</v>
      </c>
      <c r="X20" s="25" t="e">
        <f>SUMIF(#REF!,$C20&amp;"구",#REF!)</f>
        <v>#REF!</v>
      </c>
      <c r="Y20" s="24" t="e">
        <f>COUNTIF(#REF!,$C20&amp;"도")</f>
        <v>#REF!</v>
      </c>
      <c r="Z20" s="16" t="s">
        <v>156</v>
      </c>
      <c r="AA20" s="25" t="e">
        <f>SUMIF(#REF!,$C20&amp;"도",#REF!)</f>
        <v>#REF!</v>
      </c>
      <c r="AB20" s="24" t="e">
        <f>COUNTIF(#REF!,$C20&amp;"목")</f>
        <v>#REF!</v>
      </c>
      <c r="AC20" s="16" t="s">
        <v>156</v>
      </c>
      <c r="AD20" s="25" t="e">
        <f>SUMIF(#REF!,$C20&amp;"목",#REF!)</f>
        <v>#REF!</v>
      </c>
      <c r="AE20" s="24" t="e">
        <f>COUNTIF(#REF!,$C20&amp;"묘")</f>
        <v>#REF!</v>
      </c>
      <c r="AF20" s="16" t="s">
        <v>156</v>
      </c>
      <c r="AG20" s="25" t="e">
        <f>SUMIF(#REF!,$C20&amp;"묘",#REF!)</f>
        <v>#REF!</v>
      </c>
      <c r="AH20" s="24" t="e">
        <f>COUNTIF(#REF!,$C20&amp;"유")</f>
        <v>#REF!</v>
      </c>
      <c r="AI20" s="16" t="s">
        <v>156</v>
      </c>
      <c r="AJ20" s="25" t="e">
        <f>SUMIF(#REF!,$C20&amp;"유",#REF!)</f>
        <v>#REF!</v>
      </c>
      <c r="AK20" s="24" t="e">
        <f>COUNTIF(#REF!,$C20&amp;"잡")</f>
        <v>#REF!</v>
      </c>
      <c r="AL20" s="16" t="s">
        <v>156</v>
      </c>
      <c r="AM20" s="25" t="e">
        <f>SUMIF(#REF!,$C20&amp;"잡",#REF!)</f>
        <v>#REF!</v>
      </c>
      <c r="AN20" s="24" t="e">
        <f>COUNTIF(#REF!,$C20&amp;"장")</f>
        <v>#REF!</v>
      </c>
      <c r="AO20" s="16" t="s">
        <v>156</v>
      </c>
      <c r="AP20" s="25" t="e">
        <f>SUMIF(#REF!,$C20&amp;"장",#REF!)</f>
        <v>#REF!</v>
      </c>
      <c r="AQ20" s="24" t="e">
        <f>COUNTIF(#REF!,$C20&amp;"수")</f>
        <v>#REF!</v>
      </c>
      <c r="AR20" s="16" t="s">
        <v>156</v>
      </c>
      <c r="AS20" s="25" t="e">
        <f>SUMIF(#REF!,$C20&amp;"수",#REF!)</f>
        <v>#REF!</v>
      </c>
      <c r="AT20" s="24" t="e">
        <f>COUNTIF(#REF!,$C20&amp;"제")</f>
        <v>#REF!</v>
      </c>
      <c r="AU20" s="16" t="s">
        <v>156</v>
      </c>
      <c r="AV20" s="25" t="e">
        <f>SUMIF(#REF!,$C20&amp;"제",#REF!)</f>
        <v>#REF!</v>
      </c>
      <c r="AW20" s="24" t="e">
        <f>COUNTIF(#REF!,$C20&amp;"종")</f>
        <v>#REF!</v>
      </c>
      <c r="AX20" s="16" t="s">
        <v>156</v>
      </c>
      <c r="AY20" s="25" t="e">
        <f>SUMIF(#REF!,$C20&amp;"종",#REF!)</f>
        <v>#REF!</v>
      </c>
      <c r="AZ20" s="24" t="e">
        <f>COUNTIF(#REF!,$C20&amp;"주")</f>
        <v>#REF!</v>
      </c>
      <c r="BA20" s="16" t="s">
        <v>156</v>
      </c>
      <c r="BB20" s="25" t="e">
        <f>SUMIF(#REF!,$C20&amp;"주",#REF!)</f>
        <v>#REF!</v>
      </c>
      <c r="BC20" s="24" t="e">
        <f>COUNTIF(#REF!,$C20&amp;"양")</f>
        <v>#REF!</v>
      </c>
      <c r="BD20" s="16" t="s">
        <v>156</v>
      </c>
      <c r="BE20" s="25" t="e">
        <f>SUMIF(#REF!,$C20&amp;"양",#REF!)</f>
        <v>#REF!</v>
      </c>
      <c r="BF20" s="24" t="e">
        <f>COUNTIF(#REF!,$C20&amp;"염")</f>
        <v>#REF!</v>
      </c>
      <c r="BG20" s="16" t="s">
        <v>156</v>
      </c>
      <c r="BH20" s="25" t="e">
        <f>SUMIF(#REF!,$C20&amp;"염",#REF!)</f>
        <v>#REF!</v>
      </c>
      <c r="BI20" s="24" t="e">
        <f>COUNTIF(#REF!,$C20&amp;"창")</f>
        <v>#REF!</v>
      </c>
      <c r="BJ20" s="16" t="s">
        <v>156</v>
      </c>
      <c r="BK20" s="25" t="e">
        <f>SUMIF(#REF!,$C20&amp;"창",#REF!)</f>
        <v>#REF!</v>
      </c>
      <c r="BL20" s="24" t="e">
        <f>COUNTIF(#REF!,$C20&amp;"천")</f>
        <v>#REF!</v>
      </c>
      <c r="BM20" s="16" t="s">
        <v>156</v>
      </c>
      <c r="BN20" s="25" t="e">
        <f>SUMIF(#REF!,$C20&amp;"천",#REF!)</f>
        <v>#REF!</v>
      </c>
      <c r="BO20" s="24" t="e">
        <f>COUNTIF(#REF!,$C20&amp;"철")</f>
        <v>#REF!</v>
      </c>
      <c r="BP20" s="16" t="s">
        <v>156</v>
      </c>
      <c r="BQ20" s="25" t="e">
        <f>SUMIF(#REF!,$C20&amp;"철",#REF!)</f>
        <v>#REF!</v>
      </c>
      <c r="BR20" s="24" t="e">
        <f>COUNTIF(#REF!,$C20&amp;"체")</f>
        <v>#REF!</v>
      </c>
      <c r="BS20" s="16" t="s">
        <v>156</v>
      </c>
      <c r="BT20" s="25" t="e">
        <f>SUMIF(#REF!,$C20&amp;"체",#REF!)</f>
        <v>#REF!</v>
      </c>
      <c r="BU20" s="24" t="e">
        <f>COUNTIF(#REF!,$C20&amp;"가")</f>
        <v>#REF!</v>
      </c>
      <c r="BV20" s="16" t="s">
        <v>156</v>
      </c>
      <c r="BW20" s="25" t="e">
        <f>SUMIF(#REF!,$C20&amp;"가",#REF!)</f>
        <v>#REF!</v>
      </c>
    </row>
    <row r="21" spans="1:75" ht="25.5" customHeight="1">
      <c r="A21" s="40"/>
      <c r="B21" s="37"/>
      <c r="C21" s="38" t="s">
        <v>15</v>
      </c>
      <c r="D21" s="24" t="e">
        <f t="shared" si="0"/>
        <v>#REF!</v>
      </c>
      <c r="E21" s="16" t="s">
        <v>1</v>
      </c>
      <c r="F21" s="25" t="e">
        <f t="shared" si="1"/>
        <v>#REF!</v>
      </c>
      <c r="G21" s="24" t="e">
        <f>COUNTIF(#REF!,$C21&amp;"답")</f>
        <v>#REF!</v>
      </c>
      <c r="H21" s="16" t="s">
        <v>156</v>
      </c>
      <c r="I21" s="25" t="e">
        <f>SUMIF(#REF!,$C21&amp;"답",#REF!)</f>
        <v>#REF!</v>
      </c>
      <c r="J21" s="24" t="e">
        <f>COUNTIF(#REF!,$C21&amp;"전")</f>
        <v>#REF!</v>
      </c>
      <c r="K21" s="16" t="s">
        <v>156</v>
      </c>
      <c r="L21" s="25" t="e">
        <f>SUMIF(#REF!,$C21&amp;"전",#REF!)</f>
        <v>#REF!</v>
      </c>
      <c r="M21" s="24" t="e">
        <f>COUNTIF(#REF!,$C21&amp;"과")</f>
        <v>#REF!</v>
      </c>
      <c r="N21" s="16" t="s">
        <v>156</v>
      </c>
      <c r="O21" s="25" t="e">
        <f>SUMIF(#REF!,$C21&amp;"과",#REF!)</f>
        <v>#REF!</v>
      </c>
      <c r="P21" s="24" t="e">
        <f>COUNTIF(#REF!,$C21&amp;"임")</f>
        <v>#REF!</v>
      </c>
      <c r="Q21" s="16" t="s">
        <v>156</v>
      </c>
      <c r="R21" s="25" t="e">
        <f>SUMIF(#REF!,$C21&amp;"임",#REF!)</f>
        <v>#REF!</v>
      </c>
      <c r="S21" s="24" t="e">
        <f>COUNTIF(#REF!,$C21&amp;"대")</f>
        <v>#REF!</v>
      </c>
      <c r="T21" s="16" t="s">
        <v>156</v>
      </c>
      <c r="U21" s="25" t="e">
        <f>SUMIF(#REF!,$C21&amp;"대",#REF!)</f>
        <v>#REF!</v>
      </c>
      <c r="V21" s="24" t="e">
        <f>COUNTIF(#REF!,$C21&amp;"구")</f>
        <v>#REF!</v>
      </c>
      <c r="W21" s="16" t="s">
        <v>156</v>
      </c>
      <c r="X21" s="25" t="e">
        <f>SUMIF(#REF!,$C21&amp;"구",#REF!)</f>
        <v>#REF!</v>
      </c>
      <c r="Y21" s="24" t="e">
        <f>COUNTIF(#REF!,$C21&amp;"도")</f>
        <v>#REF!</v>
      </c>
      <c r="Z21" s="16" t="s">
        <v>156</v>
      </c>
      <c r="AA21" s="25" t="e">
        <f>SUMIF(#REF!,$C21&amp;"도",#REF!)</f>
        <v>#REF!</v>
      </c>
      <c r="AB21" s="24" t="e">
        <f>COUNTIF(#REF!,$C21&amp;"목")</f>
        <v>#REF!</v>
      </c>
      <c r="AC21" s="16" t="s">
        <v>156</v>
      </c>
      <c r="AD21" s="25" t="e">
        <f>SUMIF(#REF!,$C21&amp;"목",#REF!)</f>
        <v>#REF!</v>
      </c>
      <c r="AE21" s="24" t="e">
        <f>COUNTIF(#REF!,$C21&amp;"묘")</f>
        <v>#REF!</v>
      </c>
      <c r="AF21" s="16" t="s">
        <v>156</v>
      </c>
      <c r="AG21" s="25" t="e">
        <f>SUMIF(#REF!,$C21&amp;"묘",#REF!)</f>
        <v>#REF!</v>
      </c>
      <c r="AH21" s="24" t="e">
        <f>COUNTIF(#REF!,$C21&amp;"유")</f>
        <v>#REF!</v>
      </c>
      <c r="AI21" s="16" t="s">
        <v>156</v>
      </c>
      <c r="AJ21" s="25" t="e">
        <f>SUMIF(#REF!,$C21&amp;"유",#REF!)</f>
        <v>#REF!</v>
      </c>
      <c r="AK21" s="24" t="e">
        <f>COUNTIF(#REF!,$C21&amp;"잡")</f>
        <v>#REF!</v>
      </c>
      <c r="AL21" s="16" t="s">
        <v>156</v>
      </c>
      <c r="AM21" s="25" t="e">
        <f>SUMIF(#REF!,$C21&amp;"잡",#REF!)</f>
        <v>#REF!</v>
      </c>
      <c r="AN21" s="24" t="e">
        <f>COUNTIF(#REF!,$C21&amp;"장")</f>
        <v>#REF!</v>
      </c>
      <c r="AO21" s="16" t="s">
        <v>156</v>
      </c>
      <c r="AP21" s="25" t="e">
        <f>SUMIF(#REF!,$C21&amp;"장",#REF!)</f>
        <v>#REF!</v>
      </c>
      <c r="AQ21" s="24" t="e">
        <f>COUNTIF(#REF!,$C21&amp;"수")</f>
        <v>#REF!</v>
      </c>
      <c r="AR21" s="16" t="s">
        <v>156</v>
      </c>
      <c r="AS21" s="25" t="e">
        <f>SUMIF(#REF!,$C21&amp;"수",#REF!)</f>
        <v>#REF!</v>
      </c>
      <c r="AT21" s="24" t="e">
        <f>COUNTIF(#REF!,$C21&amp;"제")</f>
        <v>#REF!</v>
      </c>
      <c r="AU21" s="16" t="s">
        <v>156</v>
      </c>
      <c r="AV21" s="25" t="e">
        <f>SUMIF(#REF!,$C21&amp;"제",#REF!)</f>
        <v>#REF!</v>
      </c>
      <c r="AW21" s="24" t="e">
        <f>COUNTIF(#REF!,$C21&amp;"종")</f>
        <v>#REF!</v>
      </c>
      <c r="AX21" s="16" t="s">
        <v>156</v>
      </c>
      <c r="AY21" s="25" t="e">
        <f>SUMIF(#REF!,$C21&amp;"종",#REF!)</f>
        <v>#REF!</v>
      </c>
      <c r="AZ21" s="24" t="e">
        <f>COUNTIF(#REF!,$C21&amp;"주")</f>
        <v>#REF!</v>
      </c>
      <c r="BA21" s="16" t="s">
        <v>156</v>
      </c>
      <c r="BB21" s="25" t="e">
        <f>SUMIF(#REF!,$C21&amp;"주",#REF!)</f>
        <v>#REF!</v>
      </c>
      <c r="BC21" s="24" t="e">
        <f>COUNTIF(#REF!,$C21&amp;"양")</f>
        <v>#REF!</v>
      </c>
      <c r="BD21" s="16" t="s">
        <v>156</v>
      </c>
      <c r="BE21" s="25" t="e">
        <f>SUMIF(#REF!,$C21&amp;"양",#REF!)</f>
        <v>#REF!</v>
      </c>
      <c r="BF21" s="24" t="e">
        <f>COUNTIF(#REF!,$C21&amp;"염")</f>
        <v>#REF!</v>
      </c>
      <c r="BG21" s="16" t="s">
        <v>156</v>
      </c>
      <c r="BH21" s="25" t="e">
        <f>SUMIF(#REF!,$C21&amp;"염",#REF!)</f>
        <v>#REF!</v>
      </c>
      <c r="BI21" s="24" t="e">
        <f>COUNTIF(#REF!,$C21&amp;"창")</f>
        <v>#REF!</v>
      </c>
      <c r="BJ21" s="16" t="s">
        <v>156</v>
      </c>
      <c r="BK21" s="25" t="e">
        <f>SUMIF(#REF!,$C21&amp;"창",#REF!)</f>
        <v>#REF!</v>
      </c>
      <c r="BL21" s="24" t="e">
        <f>COUNTIF(#REF!,$C21&amp;"천")</f>
        <v>#REF!</v>
      </c>
      <c r="BM21" s="16" t="s">
        <v>156</v>
      </c>
      <c r="BN21" s="25" t="e">
        <f>SUMIF(#REF!,$C21&amp;"천",#REF!)</f>
        <v>#REF!</v>
      </c>
      <c r="BO21" s="24" t="e">
        <f>COUNTIF(#REF!,$C21&amp;"철")</f>
        <v>#REF!</v>
      </c>
      <c r="BP21" s="16" t="s">
        <v>156</v>
      </c>
      <c r="BQ21" s="25" t="e">
        <f>SUMIF(#REF!,$C21&amp;"철",#REF!)</f>
        <v>#REF!</v>
      </c>
      <c r="BR21" s="24" t="e">
        <f>COUNTIF(#REF!,$C21&amp;"체")</f>
        <v>#REF!</v>
      </c>
      <c r="BS21" s="16" t="s">
        <v>156</v>
      </c>
      <c r="BT21" s="25" t="e">
        <f>SUMIF(#REF!,$C21&amp;"체",#REF!)</f>
        <v>#REF!</v>
      </c>
      <c r="BU21" s="24" t="e">
        <f>COUNTIF(#REF!,$C21&amp;"가")</f>
        <v>#REF!</v>
      </c>
      <c r="BV21" s="16" t="s">
        <v>156</v>
      </c>
      <c r="BW21" s="25" t="e">
        <f>SUMIF(#REF!,$C21&amp;"가",#REF!)</f>
        <v>#REF!</v>
      </c>
    </row>
    <row r="22" spans="1:75" ht="25.5" customHeight="1">
      <c r="A22" s="40"/>
      <c r="B22" s="37"/>
      <c r="C22" s="38" t="s">
        <v>16</v>
      </c>
      <c r="D22" s="24" t="e">
        <f t="shared" si="0"/>
        <v>#REF!</v>
      </c>
      <c r="E22" s="16" t="s">
        <v>1</v>
      </c>
      <c r="F22" s="25" t="e">
        <f t="shared" si="1"/>
        <v>#REF!</v>
      </c>
      <c r="G22" s="24" t="e">
        <f>COUNTIF(#REF!,$C22&amp;"답")</f>
        <v>#REF!</v>
      </c>
      <c r="H22" s="16" t="s">
        <v>156</v>
      </c>
      <c r="I22" s="25" t="e">
        <f>SUMIF(#REF!,$C22&amp;"답",#REF!)</f>
        <v>#REF!</v>
      </c>
      <c r="J22" s="24" t="e">
        <f>COUNTIF(#REF!,$C22&amp;"전")</f>
        <v>#REF!</v>
      </c>
      <c r="K22" s="16" t="s">
        <v>156</v>
      </c>
      <c r="L22" s="25" t="e">
        <f>SUMIF(#REF!,$C22&amp;"전",#REF!)</f>
        <v>#REF!</v>
      </c>
      <c r="M22" s="24" t="e">
        <f>COUNTIF(#REF!,$C22&amp;"과")</f>
        <v>#REF!</v>
      </c>
      <c r="N22" s="16" t="s">
        <v>156</v>
      </c>
      <c r="O22" s="25" t="e">
        <f>SUMIF(#REF!,$C22&amp;"과",#REF!)</f>
        <v>#REF!</v>
      </c>
      <c r="P22" s="24" t="e">
        <f>COUNTIF(#REF!,$C22&amp;"임")</f>
        <v>#REF!</v>
      </c>
      <c r="Q22" s="16" t="s">
        <v>156</v>
      </c>
      <c r="R22" s="25" t="e">
        <f>SUMIF(#REF!,$C22&amp;"임",#REF!)</f>
        <v>#REF!</v>
      </c>
      <c r="S22" s="24" t="e">
        <f>COUNTIF(#REF!,$C22&amp;"대")</f>
        <v>#REF!</v>
      </c>
      <c r="T22" s="16" t="s">
        <v>156</v>
      </c>
      <c r="U22" s="25" t="e">
        <f>SUMIF(#REF!,$C22&amp;"대",#REF!)</f>
        <v>#REF!</v>
      </c>
      <c r="V22" s="24" t="e">
        <f>COUNTIF(#REF!,$C22&amp;"구")</f>
        <v>#REF!</v>
      </c>
      <c r="W22" s="16" t="s">
        <v>156</v>
      </c>
      <c r="X22" s="25" t="e">
        <f>SUMIF(#REF!,$C22&amp;"구",#REF!)</f>
        <v>#REF!</v>
      </c>
      <c r="Y22" s="24" t="e">
        <f>COUNTIF(#REF!,$C22&amp;"도")</f>
        <v>#REF!</v>
      </c>
      <c r="Z22" s="16" t="s">
        <v>156</v>
      </c>
      <c r="AA22" s="25" t="e">
        <f>SUMIF(#REF!,$C22&amp;"도",#REF!)</f>
        <v>#REF!</v>
      </c>
      <c r="AB22" s="24" t="e">
        <f>COUNTIF(#REF!,$C22&amp;"목")</f>
        <v>#REF!</v>
      </c>
      <c r="AC22" s="16" t="s">
        <v>156</v>
      </c>
      <c r="AD22" s="25" t="e">
        <f>SUMIF(#REF!,$C22&amp;"목",#REF!)</f>
        <v>#REF!</v>
      </c>
      <c r="AE22" s="24" t="e">
        <f>COUNTIF(#REF!,$C22&amp;"묘")</f>
        <v>#REF!</v>
      </c>
      <c r="AF22" s="16" t="s">
        <v>156</v>
      </c>
      <c r="AG22" s="25" t="e">
        <f>SUMIF(#REF!,$C22&amp;"묘",#REF!)</f>
        <v>#REF!</v>
      </c>
      <c r="AH22" s="24" t="e">
        <f>COUNTIF(#REF!,$C22&amp;"유")</f>
        <v>#REF!</v>
      </c>
      <c r="AI22" s="16" t="s">
        <v>156</v>
      </c>
      <c r="AJ22" s="25" t="e">
        <f>SUMIF(#REF!,$C22&amp;"유",#REF!)</f>
        <v>#REF!</v>
      </c>
      <c r="AK22" s="24" t="e">
        <f>COUNTIF(#REF!,$C22&amp;"잡")</f>
        <v>#REF!</v>
      </c>
      <c r="AL22" s="16" t="s">
        <v>156</v>
      </c>
      <c r="AM22" s="25" t="e">
        <f>SUMIF(#REF!,$C22&amp;"잡",#REF!)</f>
        <v>#REF!</v>
      </c>
      <c r="AN22" s="24" t="e">
        <f>COUNTIF(#REF!,$C22&amp;"장")</f>
        <v>#REF!</v>
      </c>
      <c r="AO22" s="16" t="s">
        <v>156</v>
      </c>
      <c r="AP22" s="25" t="e">
        <f>SUMIF(#REF!,$C22&amp;"장",#REF!)</f>
        <v>#REF!</v>
      </c>
      <c r="AQ22" s="24" t="e">
        <f>COUNTIF(#REF!,$C22&amp;"수")</f>
        <v>#REF!</v>
      </c>
      <c r="AR22" s="16" t="s">
        <v>156</v>
      </c>
      <c r="AS22" s="25" t="e">
        <f>SUMIF(#REF!,$C22&amp;"수",#REF!)</f>
        <v>#REF!</v>
      </c>
      <c r="AT22" s="24" t="e">
        <f>COUNTIF(#REF!,$C22&amp;"제")</f>
        <v>#REF!</v>
      </c>
      <c r="AU22" s="16" t="s">
        <v>156</v>
      </c>
      <c r="AV22" s="25" t="e">
        <f>SUMIF(#REF!,$C22&amp;"제",#REF!)</f>
        <v>#REF!</v>
      </c>
      <c r="AW22" s="24" t="e">
        <f>COUNTIF(#REF!,$C22&amp;"종")</f>
        <v>#REF!</v>
      </c>
      <c r="AX22" s="16" t="s">
        <v>156</v>
      </c>
      <c r="AY22" s="25" t="e">
        <f>SUMIF(#REF!,$C22&amp;"종",#REF!)</f>
        <v>#REF!</v>
      </c>
      <c r="AZ22" s="24" t="e">
        <f>COUNTIF(#REF!,$C22&amp;"주")</f>
        <v>#REF!</v>
      </c>
      <c r="BA22" s="16" t="s">
        <v>156</v>
      </c>
      <c r="BB22" s="25" t="e">
        <f>SUMIF(#REF!,$C22&amp;"주",#REF!)</f>
        <v>#REF!</v>
      </c>
      <c r="BC22" s="24" t="e">
        <f>COUNTIF(#REF!,$C22&amp;"양")</f>
        <v>#REF!</v>
      </c>
      <c r="BD22" s="16" t="s">
        <v>156</v>
      </c>
      <c r="BE22" s="25" t="e">
        <f>SUMIF(#REF!,$C22&amp;"양",#REF!)</f>
        <v>#REF!</v>
      </c>
      <c r="BF22" s="24" t="e">
        <f>COUNTIF(#REF!,$C22&amp;"염")</f>
        <v>#REF!</v>
      </c>
      <c r="BG22" s="16" t="s">
        <v>156</v>
      </c>
      <c r="BH22" s="25" t="e">
        <f>SUMIF(#REF!,$C22&amp;"염",#REF!)</f>
        <v>#REF!</v>
      </c>
      <c r="BI22" s="24" t="e">
        <f>COUNTIF(#REF!,$C22&amp;"창")</f>
        <v>#REF!</v>
      </c>
      <c r="BJ22" s="16" t="s">
        <v>156</v>
      </c>
      <c r="BK22" s="25" t="e">
        <f>SUMIF(#REF!,$C22&amp;"창",#REF!)</f>
        <v>#REF!</v>
      </c>
      <c r="BL22" s="24" t="e">
        <f>COUNTIF(#REF!,$C22&amp;"천")</f>
        <v>#REF!</v>
      </c>
      <c r="BM22" s="16" t="s">
        <v>156</v>
      </c>
      <c r="BN22" s="25" t="e">
        <f>SUMIF(#REF!,$C22&amp;"천",#REF!)</f>
        <v>#REF!</v>
      </c>
      <c r="BO22" s="24" t="e">
        <f>COUNTIF(#REF!,$C22&amp;"철")</f>
        <v>#REF!</v>
      </c>
      <c r="BP22" s="16" t="s">
        <v>156</v>
      </c>
      <c r="BQ22" s="25" t="e">
        <f>SUMIF(#REF!,$C22&amp;"철",#REF!)</f>
        <v>#REF!</v>
      </c>
      <c r="BR22" s="24" t="e">
        <f>COUNTIF(#REF!,$C22&amp;"체")</f>
        <v>#REF!</v>
      </c>
      <c r="BS22" s="16" t="s">
        <v>156</v>
      </c>
      <c r="BT22" s="25" t="e">
        <f>SUMIF(#REF!,$C22&amp;"체",#REF!)</f>
        <v>#REF!</v>
      </c>
      <c r="BU22" s="24" t="e">
        <f>COUNTIF(#REF!,$C22&amp;"가")</f>
        <v>#REF!</v>
      </c>
      <c r="BV22" s="16" t="s">
        <v>156</v>
      </c>
      <c r="BW22" s="25" t="e">
        <f>SUMIF(#REF!,$C22&amp;"가",#REF!)</f>
        <v>#REF!</v>
      </c>
    </row>
    <row r="23" spans="1:75" ht="25.5" customHeight="1">
      <c r="A23" s="40"/>
      <c r="B23" s="37"/>
      <c r="C23" s="38" t="s">
        <v>17</v>
      </c>
      <c r="D23" s="24" t="e">
        <f t="shared" si="0"/>
        <v>#REF!</v>
      </c>
      <c r="E23" s="16" t="s">
        <v>1</v>
      </c>
      <c r="F23" s="25" t="e">
        <f t="shared" si="1"/>
        <v>#REF!</v>
      </c>
      <c r="G23" s="24" t="e">
        <f>COUNTIF(#REF!,$C23&amp;"답")</f>
        <v>#REF!</v>
      </c>
      <c r="H23" s="16" t="s">
        <v>156</v>
      </c>
      <c r="I23" s="25" t="e">
        <f>SUMIF(#REF!,$C23&amp;"답",#REF!)</f>
        <v>#REF!</v>
      </c>
      <c r="J23" s="24" t="e">
        <f>COUNTIF(#REF!,$C23&amp;"전")</f>
        <v>#REF!</v>
      </c>
      <c r="K23" s="16" t="s">
        <v>156</v>
      </c>
      <c r="L23" s="25" t="e">
        <f>SUMIF(#REF!,$C23&amp;"전",#REF!)</f>
        <v>#REF!</v>
      </c>
      <c r="M23" s="24" t="e">
        <f>COUNTIF(#REF!,$C23&amp;"과")</f>
        <v>#REF!</v>
      </c>
      <c r="N23" s="16" t="s">
        <v>156</v>
      </c>
      <c r="O23" s="25" t="e">
        <f>SUMIF(#REF!,$C23&amp;"과",#REF!)</f>
        <v>#REF!</v>
      </c>
      <c r="P23" s="24" t="e">
        <f>COUNTIF(#REF!,$C23&amp;"임")</f>
        <v>#REF!</v>
      </c>
      <c r="Q23" s="16" t="s">
        <v>156</v>
      </c>
      <c r="R23" s="25" t="e">
        <f>SUMIF(#REF!,$C23&amp;"임",#REF!)</f>
        <v>#REF!</v>
      </c>
      <c r="S23" s="24" t="e">
        <f>COUNTIF(#REF!,$C23&amp;"대")</f>
        <v>#REF!</v>
      </c>
      <c r="T23" s="16" t="s">
        <v>156</v>
      </c>
      <c r="U23" s="25" t="e">
        <f>SUMIF(#REF!,$C23&amp;"대",#REF!)</f>
        <v>#REF!</v>
      </c>
      <c r="V23" s="24" t="e">
        <f>COUNTIF(#REF!,$C23&amp;"구")</f>
        <v>#REF!</v>
      </c>
      <c r="W23" s="16" t="s">
        <v>156</v>
      </c>
      <c r="X23" s="25" t="e">
        <f>SUMIF(#REF!,$C23&amp;"구",#REF!)</f>
        <v>#REF!</v>
      </c>
      <c r="Y23" s="24" t="e">
        <f>COUNTIF(#REF!,$C23&amp;"도")</f>
        <v>#REF!</v>
      </c>
      <c r="Z23" s="16" t="s">
        <v>156</v>
      </c>
      <c r="AA23" s="25" t="e">
        <f>SUMIF(#REF!,$C23&amp;"도",#REF!)</f>
        <v>#REF!</v>
      </c>
      <c r="AB23" s="24" t="e">
        <f>COUNTIF(#REF!,$C23&amp;"목")</f>
        <v>#REF!</v>
      </c>
      <c r="AC23" s="16" t="s">
        <v>156</v>
      </c>
      <c r="AD23" s="25" t="e">
        <f>SUMIF(#REF!,$C23&amp;"목",#REF!)</f>
        <v>#REF!</v>
      </c>
      <c r="AE23" s="24" t="e">
        <f>COUNTIF(#REF!,$C23&amp;"묘")</f>
        <v>#REF!</v>
      </c>
      <c r="AF23" s="16" t="s">
        <v>156</v>
      </c>
      <c r="AG23" s="25" t="e">
        <f>SUMIF(#REF!,$C23&amp;"묘",#REF!)</f>
        <v>#REF!</v>
      </c>
      <c r="AH23" s="24" t="e">
        <f>COUNTIF(#REF!,$C23&amp;"유")</f>
        <v>#REF!</v>
      </c>
      <c r="AI23" s="16" t="s">
        <v>156</v>
      </c>
      <c r="AJ23" s="25" t="e">
        <f>SUMIF(#REF!,$C23&amp;"유",#REF!)</f>
        <v>#REF!</v>
      </c>
      <c r="AK23" s="24" t="e">
        <f>COUNTIF(#REF!,$C23&amp;"잡")</f>
        <v>#REF!</v>
      </c>
      <c r="AL23" s="16" t="s">
        <v>156</v>
      </c>
      <c r="AM23" s="25" t="e">
        <f>SUMIF(#REF!,$C23&amp;"잡",#REF!)</f>
        <v>#REF!</v>
      </c>
      <c r="AN23" s="24" t="e">
        <f>COUNTIF(#REF!,$C23&amp;"장")</f>
        <v>#REF!</v>
      </c>
      <c r="AO23" s="16" t="s">
        <v>156</v>
      </c>
      <c r="AP23" s="25" t="e">
        <f>SUMIF(#REF!,$C23&amp;"장",#REF!)</f>
        <v>#REF!</v>
      </c>
      <c r="AQ23" s="24" t="e">
        <f>COUNTIF(#REF!,$C23&amp;"수")</f>
        <v>#REF!</v>
      </c>
      <c r="AR23" s="16" t="s">
        <v>156</v>
      </c>
      <c r="AS23" s="25" t="e">
        <f>SUMIF(#REF!,$C23&amp;"수",#REF!)</f>
        <v>#REF!</v>
      </c>
      <c r="AT23" s="24" t="e">
        <f>COUNTIF(#REF!,$C23&amp;"제")</f>
        <v>#REF!</v>
      </c>
      <c r="AU23" s="16" t="s">
        <v>156</v>
      </c>
      <c r="AV23" s="25" t="e">
        <f>SUMIF(#REF!,$C23&amp;"제",#REF!)</f>
        <v>#REF!</v>
      </c>
      <c r="AW23" s="24" t="e">
        <f>COUNTIF(#REF!,$C23&amp;"종")</f>
        <v>#REF!</v>
      </c>
      <c r="AX23" s="16" t="s">
        <v>156</v>
      </c>
      <c r="AY23" s="25" t="e">
        <f>SUMIF(#REF!,$C23&amp;"종",#REF!)</f>
        <v>#REF!</v>
      </c>
      <c r="AZ23" s="24" t="e">
        <f>COUNTIF(#REF!,$C23&amp;"주")</f>
        <v>#REF!</v>
      </c>
      <c r="BA23" s="16" t="s">
        <v>156</v>
      </c>
      <c r="BB23" s="25" t="e">
        <f>SUMIF(#REF!,$C23&amp;"주",#REF!)</f>
        <v>#REF!</v>
      </c>
      <c r="BC23" s="24" t="e">
        <f>COUNTIF(#REF!,$C23&amp;"양")</f>
        <v>#REF!</v>
      </c>
      <c r="BD23" s="16" t="s">
        <v>156</v>
      </c>
      <c r="BE23" s="25" t="e">
        <f>SUMIF(#REF!,$C23&amp;"양",#REF!)</f>
        <v>#REF!</v>
      </c>
      <c r="BF23" s="24" t="e">
        <f>COUNTIF(#REF!,$C23&amp;"염")</f>
        <v>#REF!</v>
      </c>
      <c r="BG23" s="16" t="s">
        <v>156</v>
      </c>
      <c r="BH23" s="25" t="e">
        <f>SUMIF(#REF!,$C23&amp;"염",#REF!)</f>
        <v>#REF!</v>
      </c>
      <c r="BI23" s="24" t="e">
        <f>COUNTIF(#REF!,$C23&amp;"창")</f>
        <v>#REF!</v>
      </c>
      <c r="BJ23" s="16" t="s">
        <v>156</v>
      </c>
      <c r="BK23" s="25" t="e">
        <f>SUMIF(#REF!,$C23&amp;"창",#REF!)</f>
        <v>#REF!</v>
      </c>
      <c r="BL23" s="24" t="e">
        <f>COUNTIF(#REF!,$C23&amp;"천")</f>
        <v>#REF!</v>
      </c>
      <c r="BM23" s="16" t="s">
        <v>156</v>
      </c>
      <c r="BN23" s="25" t="e">
        <f>SUMIF(#REF!,$C23&amp;"천",#REF!)</f>
        <v>#REF!</v>
      </c>
      <c r="BO23" s="24" t="e">
        <f>COUNTIF(#REF!,$C23&amp;"철")</f>
        <v>#REF!</v>
      </c>
      <c r="BP23" s="16" t="s">
        <v>156</v>
      </c>
      <c r="BQ23" s="25" t="e">
        <f>SUMIF(#REF!,$C23&amp;"철",#REF!)</f>
        <v>#REF!</v>
      </c>
      <c r="BR23" s="24" t="e">
        <f>COUNTIF(#REF!,$C23&amp;"체")</f>
        <v>#REF!</v>
      </c>
      <c r="BS23" s="16" t="s">
        <v>156</v>
      </c>
      <c r="BT23" s="25" t="e">
        <f>SUMIF(#REF!,$C23&amp;"체",#REF!)</f>
        <v>#REF!</v>
      </c>
      <c r="BU23" s="24" t="e">
        <f>COUNTIF(#REF!,$C23&amp;"가")</f>
        <v>#REF!</v>
      </c>
      <c r="BV23" s="16" t="s">
        <v>156</v>
      </c>
      <c r="BW23" s="25" t="e">
        <f>SUMIF(#REF!,$C23&amp;"가",#REF!)</f>
        <v>#REF!</v>
      </c>
    </row>
    <row r="24" spans="1:75" ht="25.5" customHeight="1">
      <c r="A24" s="40"/>
      <c r="B24" s="37"/>
      <c r="C24" s="38" t="s">
        <v>18</v>
      </c>
      <c r="D24" s="24" t="e">
        <f t="shared" si="0"/>
        <v>#REF!</v>
      </c>
      <c r="E24" s="16" t="s">
        <v>1</v>
      </c>
      <c r="F24" s="25" t="e">
        <f t="shared" si="1"/>
        <v>#REF!</v>
      </c>
      <c r="G24" s="24" t="e">
        <f>COUNTIF(#REF!,$C24&amp;"답")</f>
        <v>#REF!</v>
      </c>
      <c r="H24" s="16" t="s">
        <v>156</v>
      </c>
      <c r="I24" s="25" t="e">
        <f>SUMIF(#REF!,$C24&amp;"답",#REF!)</f>
        <v>#REF!</v>
      </c>
      <c r="J24" s="24" t="e">
        <f>COUNTIF(#REF!,$C24&amp;"전")</f>
        <v>#REF!</v>
      </c>
      <c r="K24" s="16" t="s">
        <v>156</v>
      </c>
      <c r="L24" s="25" t="e">
        <f>SUMIF(#REF!,$C24&amp;"전",#REF!)</f>
        <v>#REF!</v>
      </c>
      <c r="M24" s="24" t="e">
        <f>COUNTIF(#REF!,$C24&amp;"과")</f>
        <v>#REF!</v>
      </c>
      <c r="N24" s="16" t="s">
        <v>156</v>
      </c>
      <c r="O24" s="25" t="e">
        <f>SUMIF(#REF!,$C24&amp;"과",#REF!)</f>
        <v>#REF!</v>
      </c>
      <c r="P24" s="24" t="e">
        <f>COUNTIF(#REF!,$C24&amp;"임")</f>
        <v>#REF!</v>
      </c>
      <c r="Q24" s="16" t="s">
        <v>156</v>
      </c>
      <c r="R24" s="25" t="e">
        <f>SUMIF(#REF!,$C24&amp;"임",#REF!)</f>
        <v>#REF!</v>
      </c>
      <c r="S24" s="24" t="e">
        <f>COUNTIF(#REF!,$C24&amp;"대")</f>
        <v>#REF!</v>
      </c>
      <c r="T24" s="16" t="s">
        <v>156</v>
      </c>
      <c r="U24" s="25" t="e">
        <f>SUMIF(#REF!,$C24&amp;"대",#REF!)</f>
        <v>#REF!</v>
      </c>
      <c r="V24" s="24" t="e">
        <f>COUNTIF(#REF!,$C24&amp;"구")</f>
        <v>#REF!</v>
      </c>
      <c r="W24" s="16" t="s">
        <v>156</v>
      </c>
      <c r="X24" s="25" t="e">
        <f>SUMIF(#REF!,$C24&amp;"구",#REF!)</f>
        <v>#REF!</v>
      </c>
      <c r="Y24" s="24" t="e">
        <f>COUNTIF(#REF!,$C24&amp;"도")</f>
        <v>#REF!</v>
      </c>
      <c r="Z24" s="16" t="s">
        <v>156</v>
      </c>
      <c r="AA24" s="25" t="e">
        <f>SUMIF(#REF!,$C24&amp;"도",#REF!)</f>
        <v>#REF!</v>
      </c>
      <c r="AB24" s="24" t="e">
        <f>COUNTIF(#REF!,$C24&amp;"목")</f>
        <v>#REF!</v>
      </c>
      <c r="AC24" s="16" t="s">
        <v>156</v>
      </c>
      <c r="AD24" s="25" t="e">
        <f>SUMIF(#REF!,$C24&amp;"목",#REF!)</f>
        <v>#REF!</v>
      </c>
      <c r="AE24" s="24" t="e">
        <f>COUNTIF(#REF!,$C24&amp;"묘")</f>
        <v>#REF!</v>
      </c>
      <c r="AF24" s="16" t="s">
        <v>156</v>
      </c>
      <c r="AG24" s="25" t="e">
        <f>SUMIF(#REF!,$C24&amp;"묘",#REF!)</f>
        <v>#REF!</v>
      </c>
      <c r="AH24" s="24" t="e">
        <f>COUNTIF(#REF!,$C24&amp;"유")</f>
        <v>#REF!</v>
      </c>
      <c r="AI24" s="16" t="s">
        <v>156</v>
      </c>
      <c r="AJ24" s="25" t="e">
        <f>SUMIF(#REF!,$C24&amp;"유",#REF!)</f>
        <v>#REF!</v>
      </c>
      <c r="AK24" s="24" t="e">
        <f>COUNTIF(#REF!,$C24&amp;"잡")</f>
        <v>#REF!</v>
      </c>
      <c r="AL24" s="16" t="s">
        <v>156</v>
      </c>
      <c r="AM24" s="25" t="e">
        <f>SUMIF(#REF!,$C24&amp;"잡",#REF!)</f>
        <v>#REF!</v>
      </c>
      <c r="AN24" s="24" t="e">
        <f>COUNTIF(#REF!,$C24&amp;"장")</f>
        <v>#REF!</v>
      </c>
      <c r="AO24" s="16" t="s">
        <v>156</v>
      </c>
      <c r="AP24" s="25" t="e">
        <f>SUMIF(#REF!,$C24&amp;"장",#REF!)</f>
        <v>#REF!</v>
      </c>
      <c r="AQ24" s="24" t="e">
        <f>COUNTIF(#REF!,$C24&amp;"수")</f>
        <v>#REF!</v>
      </c>
      <c r="AR24" s="16" t="s">
        <v>156</v>
      </c>
      <c r="AS24" s="25" t="e">
        <f>SUMIF(#REF!,$C24&amp;"수",#REF!)</f>
        <v>#REF!</v>
      </c>
      <c r="AT24" s="24" t="e">
        <f>COUNTIF(#REF!,$C24&amp;"제")</f>
        <v>#REF!</v>
      </c>
      <c r="AU24" s="16" t="s">
        <v>156</v>
      </c>
      <c r="AV24" s="25" t="e">
        <f>SUMIF(#REF!,$C24&amp;"제",#REF!)</f>
        <v>#REF!</v>
      </c>
      <c r="AW24" s="24" t="e">
        <f>COUNTIF(#REF!,$C24&amp;"종")</f>
        <v>#REF!</v>
      </c>
      <c r="AX24" s="16" t="s">
        <v>156</v>
      </c>
      <c r="AY24" s="25" t="e">
        <f>SUMIF(#REF!,$C24&amp;"종",#REF!)</f>
        <v>#REF!</v>
      </c>
      <c r="AZ24" s="24" t="e">
        <f>COUNTIF(#REF!,$C24&amp;"주")</f>
        <v>#REF!</v>
      </c>
      <c r="BA24" s="16" t="s">
        <v>156</v>
      </c>
      <c r="BB24" s="25" t="e">
        <f>SUMIF(#REF!,$C24&amp;"주",#REF!)</f>
        <v>#REF!</v>
      </c>
      <c r="BC24" s="24" t="e">
        <f>COUNTIF(#REF!,$C24&amp;"양")</f>
        <v>#REF!</v>
      </c>
      <c r="BD24" s="16" t="s">
        <v>156</v>
      </c>
      <c r="BE24" s="25" t="e">
        <f>SUMIF(#REF!,$C24&amp;"양",#REF!)</f>
        <v>#REF!</v>
      </c>
      <c r="BF24" s="24" t="e">
        <f>COUNTIF(#REF!,$C24&amp;"염")</f>
        <v>#REF!</v>
      </c>
      <c r="BG24" s="16" t="s">
        <v>156</v>
      </c>
      <c r="BH24" s="25" t="e">
        <f>SUMIF(#REF!,$C24&amp;"염",#REF!)</f>
        <v>#REF!</v>
      </c>
      <c r="BI24" s="24" t="e">
        <f>COUNTIF(#REF!,$C24&amp;"창")</f>
        <v>#REF!</v>
      </c>
      <c r="BJ24" s="16" t="s">
        <v>156</v>
      </c>
      <c r="BK24" s="25" t="e">
        <f>SUMIF(#REF!,$C24&amp;"창",#REF!)</f>
        <v>#REF!</v>
      </c>
      <c r="BL24" s="24" t="e">
        <f>COUNTIF(#REF!,$C24&amp;"천")</f>
        <v>#REF!</v>
      </c>
      <c r="BM24" s="16" t="s">
        <v>156</v>
      </c>
      <c r="BN24" s="25" t="e">
        <f>SUMIF(#REF!,$C24&amp;"천",#REF!)</f>
        <v>#REF!</v>
      </c>
      <c r="BO24" s="24" t="e">
        <f>COUNTIF(#REF!,$C24&amp;"철")</f>
        <v>#REF!</v>
      </c>
      <c r="BP24" s="16" t="s">
        <v>156</v>
      </c>
      <c r="BQ24" s="25" t="e">
        <f>SUMIF(#REF!,$C24&amp;"철",#REF!)</f>
        <v>#REF!</v>
      </c>
      <c r="BR24" s="24" t="e">
        <f>COUNTIF(#REF!,$C24&amp;"체")</f>
        <v>#REF!</v>
      </c>
      <c r="BS24" s="16" t="s">
        <v>156</v>
      </c>
      <c r="BT24" s="25" t="e">
        <f>SUMIF(#REF!,$C24&amp;"체",#REF!)</f>
        <v>#REF!</v>
      </c>
      <c r="BU24" s="24" t="e">
        <f>COUNTIF(#REF!,$C24&amp;"가")</f>
        <v>#REF!</v>
      </c>
      <c r="BV24" s="16" t="s">
        <v>156</v>
      </c>
      <c r="BW24" s="25" t="e">
        <f>SUMIF(#REF!,$C24&amp;"가",#REF!)</f>
        <v>#REF!</v>
      </c>
    </row>
    <row r="25" spans="1:75" ht="25.5" customHeight="1">
      <c r="A25" s="40"/>
      <c r="B25" s="39"/>
      <c r="C25" s="38" t="s">
        <v>19</v>
      </c>
      <c r="D25" s="24" t="e">
        <f t="shared" si="0"/>
        <v>#REF!</v>
      </c>
      <c r="E25" s="16" t="s">
        <v>1</v>
      </c>
      <c r="F25" s="25" t="e">
        <f t="shared" si="1"/>
        <v>#REF!</v>
      </c>
      <c r="G25" s="24" t="e">
        <f>COUNTIF(#REF!,$C25&amp;"답")</f>
        <v>#REF!</v>
      </c>
      <c r="H25" s="16" t="s">
        <v>156</v>
      </c>
      <c r="I25" s="25" t="e">
        <f>SUMIF(#REF!,$C25&amp;"답",#REF!)</f>
        <v>#REF!</v>
      </c>
      <c r="J25" s="24" t="e">
        <f>COUNTIF(#REF!,$C25&amp;"전")</f>
        <v>#REF!</v>
      </c>
      <c r="K25" s="16" t="s">
        <v>156</v>
      </c>
      <c r="L25" s="25" t="e">
        <f>SUMIF(#REF!,$C25&amp;"전",#REF!)</f>
        <v>#REF!</v>
      </c>
      <c r="M25" s="24" t="e">
        <f>COUNTIF(#REF!,$C25&amp;"과")</f>
        <v>#REF!</v>
      </c>
      <c r="N25" s="16" t="s">
        <v>156</v>
      </c>
      <c r="O25" s="25" t="e">
        <f>SUMIF(#REF!,$C25&amp;"과",#REF!)</f>
        <v>#REF!</v>
      </c>
      <c r="P25" s="24" t="e">
        <f>COUNTIF(#REF!,$C25&amp;"임")</f>
        <v>#REF!</v>
      </c>
      <c r="Q25" s="16" t="s">
        <v>156</v>
      </c>
      <c r="R25" s="25" t="e">
        <f>SUMIF(#REF!,$C25&amp;"임",#REF!)</f>
        <v>#REF!</v>
      </c>
      <c r="S25" s="24" t="e">
        <f>COUNTIF(#REF!,$C25&amp;"대")</f>
        <v>#REF!</v>
      </c>
      <c r="T25" s="16" t="s">
        <v>156</v>
      </c>
      <c r="U25" s="25" t="e">
        <f>SUMIF(#REF!,$C25&amp;"대",#REF!)</f>
        <v>#REF!</v>
      </c>
      <c r="V25" s="24" t="e">
        <f>COUNTIF(#REF!,$C25&amp;"구")</f>
        <v>#REF!</v>
      </c>
      <c r="W25" s="16" t="s">
        <v>156</v>
      </c>
      <c r="X25" s="25" t="e">
        <f>SUMIF(#REF!,$C25&amp;"구",#REF!)</f>
        <v>#REF!</v>
      </c>
      <c r="Y25" s="24" t="e">
        <f>COUNTIF(#REF!,$C25&amp;"도")</f>
        <v>#REF!</v>
      </c>
      <c r="Z25" s="16" t="s">
        <v>156</v>
      </c>
      <c r="AA25" s="25" t="e">
        <f>SUMIF(#REF!,$C25&amp;"도",#REF!)</f>
        <v>#REF!</v>
      </c>
      <c r="AB25" s="24" t="e">
        <f>COUNTIF(#REF!,$C25&amp;"목")</f>
        <v>#REF!</v>
      </c>
      <c r="AC25" s="16" t="s">
        <v>156</v>
      </c>
      <c r="AD25" s="25" t="e">
        <f>SUMIF(#REF!,$C25&amp;"목",#REF!)</f>
        <v>#REF!</v>
      </c>
      <c r="AE25" s="24" t="e">
        <f>COUNTIF(#REF!,$C25&amp;"묘")</f>
        <v>#REF!</v>
      </c>
      <c r="AF25" s="16" t="s">
        <v>156</v>
      </c>
      <c r="AG25" s="25" t="e">
        <f>SUMIF(#REF!,$C25&amp;"묘",#REF!)</f>
        <v>#REF!</v>
      </c>
      <c r="AH25" s="24" t="e">
        <f>COUNTIF(#REF!,$C25&amp;"유")</f>
        <v>#REF!</v>
      </c>
      <c r="AI25" s="16" t="s">
        <v>156</v>
      </c>
      <c r="AJ25" s="25" t="e">
        <f>SUMIF(#REF!,$C25&amp;"유",#REF!)</f>
        <v>#REF!</v>
      </c>
      <c r="AK25" s="24" t="e">
        <f>COUNTIF(#REF!,$C25&amp;"잡")</f>
        <v>#REF!</v>
      </c>
      <c r="AL25" s="16" t="s">
        <v>156</v>
      </c>
      <c r="AM25" s="25" t="e">
        <f>SUMIF(#REF!,$C25&amp;"잡",#REF!)</f>
        <v>#REF!</v>
      </c>
      <c r="AN25" s="24" t="e">
        <f>COUNTIF(#REF!,$C25&amp;"장")</f>
        <v>#REF!</v>
      </c>
      <c r="AO25" s="16" t="s">
        <v>156</v>
      </c>
      <c r="AP25" s="25" t="e">
        <f>SUMIF(#REF!,$C25&amp;"장",#REF!)</f>
        <v>#REF!</v>
      </c>
      <c r="AQ25" s="24" t="e">
        <f>COUNTIF(#REF!,$C25&amp;"수")</f>
        <v>#REF!</v>
      </c>
      <c r="AR25" s="16" t="s">
        <v>156</v>
      </c>
      <c r="AS25" s="25" t="e">
        <f>SUMIF(#REF!,$C25&amp;"수",#REF!)</f>
        <v>#REF!</v>
      </c>
      <c r="AT25" s="24" t="e">
        <f>COUNTIF(#REF!,$C25&amp;"제")</f>
        <v>#REF!</v>
      </c>
      <c r="AU25" s="16" t="s">
        <v>156</v>
      </c>
      <c r="AV25" s="25" t="e">
        <f>SUMIF(#REF!,$C25&amp;"제",#REF!)</f>
        <v>#REF!</v>
      </c>
      <c r="AW25" s="24" t="e">
        <f>COUNTIF(#REF!,$C25&amp;"종")</f>
        <v>#REF!</v>
      </c>
      <c r="AX25" s="16" t="s">
        <v>156</v>
      </c>
      <c r="AY25" s="25" t="e">
        <f>SUMIF(#REF!,$C25&amp;"종",#REF!)</f>
        <v>#REF!</v>
      </c>
      <c r="AZ25" s="24" t="e">
        <f>COUNTIF(#REF!,$C25&amp;"주")</f>
        <v>#REF!</v>
      </c>
      <c r="BA25" s="16" t="s">
        <v>156</v>
      </c>
      <c r="BB25" s="25" t="e">
        <f>SUMIF(#REF!,$C25&amp;"주",#REF!)</f>
        <v>#REF!</v>
      </c>
      <c r="BC25" s="24" t="e">
        <f>COUNTIF(#REF!,$C25&amp;"양")</f>
        <v>#REF!</v>
      </c>
      <c r="BD25" s="16" t="s">
        <v>156</v>
      </c>
      <c r="BE25" s="25" t="e">
        <f>SUMIF(#REF!,$C25&amp;"양",#REF!)</f>
        <v>#REF!</v>
      </c>
      <c r="BF25" s="24" t="e">
        <f>COUNTIF(#REF!,$C25&amp;"염")</f>
        <v>#REF!</v>
      </c>
      <c r="BG25" s="16" t="s">
        <v>156</v>
      </c>
      <c r="BH25" s="25" t="e">
        <f>SUMIF(#REF!,$C25&amp;"염",#REF!)</f>
        <v>#REF!</v>
      </c>
      <c r="BI25" s="24" t="e">
        <f>COUNTIF(#REF!,$C25&amp;"창")</f>
        <v>#REF!</v>
      </c>
      <c r="BJ25" s="16" t="s">
        <v>156</v>
      </c>
      <c r="BK25" s="25" t="e">
        <f>SUMIF(#REF!,$C25&amp;"창",#REF!)</f>
        <v>#REF!</v>
      </c>
      <c r="BL25" s="24" t="e">
        <f>COUNTIF(#REF!,$C25&amp;"천")</f>
        <v>#REF!</v>
      </c>
      <c r="BM25" s="16" t="s">
        <v>156</v>
      </c>
      <c r="BN25" s="25" t="e">
        <f>SUMIF(#REF!,$C25&amp;"천",#REF!)</f>
        <v>#REF!</v>
      </c>
      <c r="BO25" s="24" t="e">
        <f>COUNTIF(#REF!,$C25&amp;"철")</f>
        <v>#REF!</v>
      </c>
      <c r="BP25" s="16" t="s">
        <v>156</v>
      </c>
      <c r="BQ25" s="25" t="e">
        <f>SUMIF(#REF!,$C25&amp;"철",#REF!)</f>
        <v>#REF!</v>
      </c>
      <c r="BR25" s="24" t="e">
        <f>COUNTIF(#REF!,$C25&amp;"체")</f>
        <v>#REF!</v>
      </c>
      <c r="BS25" s="16" t="s">
        <v>156</v>
      </c>
      <c r="BT25" s="25" t="e">
        <f>SUMIF(#REF!,$C25&amp;"체",#REF!)</f>
        <v>#REF!</v>
      </c>
      <c r="BU25" s="24" t="e">
        <f>COUNTIF(#REF!,$C25&amp;"가")</f>
        <v>#REF!</v>
      </c>
      <c r="BV25" s="16" t="s">
        <v>156</v>
      </c>
      <c r="BW25" s="25" t="e">
        <f>SUMIF(#REF!,$C25&amp;"가",#REF!)</f>
        <v>#REF!</v>
      </c>
    </row>
    <row r="26" spans="1:75" s="36" customFormat="1" ht="25.5" customHeight="1">
      <c r="A26" s="40"/>
      <c r="B26" s="120" t="s">
        <v>20</v>
      </c>
      <c r="C26" s="121"/>
      <c r="D26" s="33" t="e">
        <f t="shared" si="0"/>
        <v>#REF!</v>
      </c>
      <c r="E26" s="34" t="s">
        <v>1</v>
      </c>
      <c r="F26" s="35" t="e">
        <f t="shared" si="1"/>
        <v>#REF!</v>
      </c>
      <c r="G26" s="33" t="e">
        <f>SUM(G27:G33)</f>
        <v>#REF!</v>
      </c>
      <c r="H26" s="34" t="s">
        <v>156</v>
      </c>
      <c r="I26" s="35" t="e">
        <f>SUM(I27:I33)</f>
        <v>#REF!</v>
      </c>
      <c r="J26" s="33" t="e">
        <f>SUM(J27:J33)</f>
        <v>#REF!</v>
      </c>
      <c r="K26" s="34" t="s">
        <v>156</v>
      </c>
      <c r="L26" s="35" t="e">
        <f>SUM(L27:L33)</f>
        <v>#REF!</v>
      </c>
      <c r="M26" s="33" t="e">
        <f>SUM(M27:M33)</f>
        <v>#REF!</v>
      </c>
      <c r="N26" s="34" t="s">
        <v>156</v>
      </c>
      <c r="O26" s="35" t="e">
        <f>SUM(O27:O33)</f>
        <v>#REF!</v>
      </c>
      <c r="P26" s="33" t="e">
        <f>SUM(P27:P33)</f>
        <v>#REF!</v>
      </c>
      <c r="Q26" s="34" t="s">
        <v>156</v>
      </c>
      <c r="R26" s="35" t="e">
        <f>SUM(R27:R33)</f>
        <v>#REF!</v>
      </c>
      <c r="S26" s="33" t="e">
        <f>SUM(S27:S33)</f>
        <v>#REF!</v>
      </c>
      <c r="T26" s="34" t="s">
        <v>156</v>
      </c>
      <c r="U26" s="35" t="e">
        <f>SUM(U27:U33)</f>
        <v>#REF!</v>
      </c>
      <c r="V26" s="33" t="e">
        <f>SUM(V27:V33)</f>
        <v>#REF!</v>
      </c>
      <c r="W26" s="34" t="s">
        <v>156</v>
      </c>
      <c r="X26" s="35" t="e">
        <f>SUM(X27:X33)</f>
        <v>#REF!</v>
      </c>
      <c r="Y26" s="33" t="e">
        <f>SUM(Y27:Y33)</f>
        <v>#REF!</v>
      </c>
      <c r="Z26" s="34" t="s">
        <v>156</v>
      </c>
      <c r="AA26" s="35" t="e">
        <f>SUM(AA27:AA33)</f>
        <v>#REF!</v>
      </c>
      <c r="AB26" s="33" t="e">
        <f>SUM(AB27:AB33)</f>
        <v>#REF!</v>
      </c>
      <c r="AC26" s="34" t="s">
        <v>156</v>
      </c>
      <c r="AD26" s="35" t="e">
        <f>SUM(AD27:AD33)</f>
        <v>#REF!</v>
      </c>
      <c r="AE26" s="33" t="e">
        <f>SUM(AE27:AE33)</f>
        <v>#REF!</v>
      </c>
      <c r="AF26" s="34" t="s">
        <v>156</v>
      </c>
      <c r="AG26" s="35" t="e">
        <f>SUM(AG27:AG33)</f>
        <v>#REF!</v>
      </c>
      <c r="AH26" s="33" t="e">
        <f>SUM(AH27:AH33)</f>
        <v>#REF!</v>
      </c>
      <c r="AI26" s="34" t="s">
        <v>156</v>
      </c>
      <c r="AJ26" s="35" t="e">
        <f>SUM(AJ27:AJ33)</f>
        <v>#REF!</v>
      </c>
      <c r="AK26" s="33" t="e">
        <f>SUM(AK27:AK33)</f>
        <v>#REF!</v>
      </c>
      <c r="AL26" s="34" t="s">
        <v>156</v>
      </c>
      <c r="AM26" s="35" t="e">
        <f>SUM(AM27:AM33)</f>
        <v>#REF!</v>
      </c>
      <c r="AN26" s="33" t="e">
        <f>SUM(AN27:AN33)</f>
        <v>#REF!</v>
      </c>
      <c r="AO26" s="34" t="s">
        <v>156</v>
      </c>
      <c r="AP26" s="35" t="e">
        <f>SUM(AP27:AP33)</f>
        <v>#REF!</v>
      </c>
      <c r="AQ26" s="33" t="e">
        <f>SUM(AQ27:AQ33)</f>
        <v>#REF!</v>
      </c>
      <c r="AR26" s="34" t="s">
        <v>156</v>
      </c>
      <c r="AS26" s="35" t="e">
        <f>SUM(AS27:AS33)</f>
        <v>#REF!</v>
      </c>
      <c r="AT26" s="33" t="e">
        <f>SUM(AT27:AT33)</f>
        <v>#REF!</v>
      </c>
      <c r="AU26" s="34" t="s">
        <v>156</v>
      </c>
      <c r="AV26" s="35" t="e">
        <f>SUM(AV27:AV33)</f>
        <v>#REF!</v>
      </c>
      <c r="AW26" s="33" t="e">
        <f>SUM(AW27:AW33)</f>
        <v>#REF!</v>
      </c>
      <c r="AX26" s="34" t="s">
        <v>156</v>
      </c>
      <c r="AY26" s="35" t="e">
        <f>SUM(AY27:AY33)</f>
        <v>#REF!</v>
      </c>
      <c r="AZ26" s="33" t="e">
        <f>SUM(AZ27:AZ33)</f>
        <v>#REF!</v>
      </c>
      <c r="BA26" s="34" t="s">
        <v>156</v>
      </c>
      <c r="BB26" s="35" t="e">
        <f>SUM(BB27:BB33)</f>
        <v>#REF!</v>
      </c>
      <c r="BC26" s="33" t="e">
        <f>SUM(BC27:BC33)</f>
        <v>#REF!</v>
      </c>
      <c r="BD26" s="34" t="s">
        <v>156</v>
      </c>
      <c r="BE26" s="35" t="e">
        <f>SUM(BE27:BE33)</f>
        <v>#REF!</v>
      </c>
      <c r="BF26" s="33" t="e">
        <f>SUM(BF27:BF33)</f>
        <v>#REF!</v>
      </c>
      <c r="BG26" s="34" t="s">
        <v>156</v>
      </c>
      <c r="BH26" s="35" t="e">
        <f>SUM(BH27:BH33)</f>
        <v>#REF!</v>
      </c>
      <c r="BI26" s="33" t="e">
        <f>SUM(BI27:BI33)</f>
        <v>#REF!</v>
      </c>
      <c r="BJ26" s="34" t="s">
        <v>156</v>
      </c>
      <c r="BK26" s="35" t="e">
        <f>SUM(BK27:BK33)</f>
        <v>#REF!</v>
      </c>
      <c r="BL26" s="33" t="e">
        <f>SUM(BL27:BL33)</f>
        <v>#REF!</v>
      </c>
      <c r="BM26" s="34" t="s">
        <v>156</v>
      </c>
      <c r="BN26" s="35" t="e">
        <f>SUM(BN27:BN33)</f>
        <v>#REF!</v>
      </c>
      <c r="BO26" s="33" t="e">
        <f>SUM(BO27:BO33)</f>
        <v>#REF!</v>
      </c>
      <c r="BP26" s="34" t="s">
        <v>156</v>
      </c>
      <c r="BQ26" s="35" t="e">
        <f>SUM(BQ27:BQ33)</f>
        <v>#REF!</v>
      </c>
      <c r="BR26" s="33" t="e">
        <f>SUM(BR27:BR33)</f>
        <v>#REF!</v>
      </c>
      <c r="BS26" s="34" t="s">
        <v>156</v>
      </c>
      <c r="BT26" s="35" t="e">
        <f>SUM(BT27:BT33)</f>
        <v>#REF!</v>
      </c>
      <c r="BU26" s="33" t="e">
        <f>SUM(BU27:BU33)</f>
        <v>#REF!</v>
      </c>
      <c r="BV26" s="34" t="s">
        <v>156</v>
      </c>
      <c r="BW26" s="35" t="e">
        <f>SUM(BW27:BW33)</f>
        <v>#REF!</v>
      </c>
    </row>
    <row r="27" spans="1:75" ht="25.5" customHeight="1">
      <c r="A27" s="40"/>
      <c r="B27" s="37"/>
      <c r="C27" s="38" t="s">
        <v>21</v>
      </c>
      <c r="D27" s="24" t="e">
        <f t="shared" si="0"/>
        <v>#REF!</v>
      </c>
      <c r="E27" s="16" t="s">
        <v>1</v>
      </c>
      <c r="F27" s="25" t="e">
        <f t="shared" si="1"/>
        <v>#REF!</v>
      </c>
      <c r="G27" s="24" t="e">
        <f>COUNTIF(#REF!,$C27&amp;"답")</f>
        <v>#REF!</v>
      </c>
      <c r="H27" s="16" t="s">
        <v>156</v>
      </c>
      <c r="I27" s="25" t="e">
        <f>SUMIF(#REF!,$C27&amp;"답",#REF!)</f>
        <v>#REF!</v>
      </c>
      <c r="J27" s="24" t="e">
        <f>COUNTIF(#REF!,$C27&amp;"전")</f>
        <v>#REF!</v>
      </c>
      <c r="K27" s="16" t="s">
        <v>156</v>
      </c>
      <c r="L27" s="25" t="e">
        <f>SUMIF(#REF!,$C27&amp;"전",#REF!)</f>
        <v>#REF!</v>
      </c>
      <c r="M27" s="24" t="e">
        <f>COUNTIF(#REF!,$C27&amp;"과")</f>
        <v>#REF!</v>
      </c>
      <c r="N27" s="16" t="s">
        <v>156</v>
      </c>
      <c r="O27" s="25" t="e">
        <f>SUMIF(#REF!,$C27&amp;"과",#REF!)</f>
        <v>#REF!</v>
      </c>
      <c r="P27" s="24" t="e">
        <f>COUNTIF(#REF!,$C27&amp;"임")</f>
        <v>#REF!</v>
      </c>
      <c r="Q27" s="16" t="s">
        <v>156</v>
      </c>
      <c r="R27" s="25" t="e">
        <f>SUMIF(#REF!,$C27&amp;"임",#REF!)</f>
        <v>#REF!</v>
      </c>
      <c r="S27" s="24" t="e">
        <f>COUNTIF(#REF!,$C27&amp;"대")</f>
        <v>#REF!</v>
      </c>
      <c r="T27" s="16" t="s">
        <v>156</v>
      </c>
      <c r="U27" s="25" t="e">
        <f>SUMIF(#REF!,$C27&amp;"대",#REF!)</f>
        <v>#REF!</v>
      </c>
      <c r="V27" s="24" t="e">
        <f>COUNTIF(#REF!,$C27&amp;"구")</f>
        <v>#REF!</v>
      </c>
      <c r="W27" s="16" t="s">
        <v>156</v>
      </c>
      <c r="X27" s="25" t="e">
        <f>SUMIF(#REF!,$C27&amp;"구",#REF!)</f>
        <v>#REF!</v>
      </c>
      <c r="Y27" s="24" t="e">
        <f>COUNTIF(#REF!,$C27&amp;"도")</f>
        <v>#REF!</v>
      </c>
      <c r="Z27" s="16" t="s">
        <v>156</v>
      </c>
      <c r="AA27" s="25" t="e">
        <f>SUMIF(#REF!,$C27&amp;"도",#REF!)</f>
        <v>#REF!</v>
      </c>
      <c r="AB27" s="24" t="e">
        <f>COUNTIF(#REF!,$C27&amp;"목")</f>
        <v>#REF!</v>
      </c>
      <c r="AC27" s="16" t="s">
        <v>156</v>
      </c>
      <c r="AD27" s="25" t="e">
        <f>SUMIF(#REF!,$C27&amp;"목",#REF!)</f>
        <v>#REF!</v>
      </c>
      <c r="AE27" s="24" t="e">
        <f>COUNTIF(#REF!,$C27&amp;"묘")</f>
        <v>#REF!</v>
      </c>
      <c r="AF27" s="16" t="s">
        <v>156</v>
      </c>
      <c r="AG27" s="25" t="e">
        <f>SUMIF(#REF!,$C27&amp;"묘",#REF!)</f>
        <v>#REF!</v>
      </c>
      <c r="AH27" s="24" t="e">
        <f>COUNTIF(#REF!,$C27&amp;"유")</f>
        <v>#REF!</v>
      </c>
      <c r="AI27" s="16" t="s">
        <v>156</v>
      </c>
      <c r="AJ27" s="25" t="e">
        <f>SUMIF(#REF!,$C27&amp;"유",#REF!)</f>
        <v>#REF!</v>
      </c>
      <c r="AK27" s="24" t="e">
        <f>COUNTIF(#REF!,$C27&amp;"잡")</f>
        <v>#REF!</v>
      </c>
      <c r="AL27" s="16" t="s">
        <v>156</v>
      </c>
      <c r="AM27" s="25" t="e">
        <f>SUMIF(#REF!,$C27&amp;"잡",#REF!)</f>
        <v>#REF!</v>
      </c>
      <c r="AN27" s="24" t="e">
        <f>COUNTIF(#REF!,$C27&amp;"장")</f>
        <v>#REF!</v>
      </c>
      <c r="AO27" s="16" t="s">
        <v>156</v>
      </c>
      <c r="AP27" s="25" t="e">
        <f>SUMIF(#REF!,$C27&amp;"장",#REF!)</f>
        <v>#REF!</v>
      </c>
      <c r="AQ27" s="24" t="e">
        <f>COUNTIF(#REF!,$C27&amp;"수")</f>
        <v>#REF!</v>
      </c>
      <c r="AR27" s="16" t="s">
        <v>156</v>
      </c>
      <c r="AS27" s="25" t="e">
        <f>SUMIF(#REF!,$C27&amp;"수",#REF!)</f>
        <v>#REF!</v>
      </c>
      <c r="AT27" s="24" t="e">
        <f>COUNTIF(#REF!,$C27&amp;"제")</f>
        <v>#REF!</v>
      </c>
      <c r="AU27" s="16" t="s">
        <v>156</v>
      </c>
      <c r="AV27" s="25" t="e">
        <f>SUMIF(#REF!,$C27&amp;"제",#REF!)</f>
        <v>#REF!</v>
      </c>
      <c r="AW27" s="24" t="e">
        <f>COUNTIF(#REF!,$C27&amp;"종")</f>
        <v>#REF!</v>
      </c>
      <c r="AX27" s="16" t="s">
        <v>156</v>
      </c>
      <c r="AY27" s="25" t="e">
        <f>SUMIF(#REF!,$C27&amp;"종",#REF!)</f>
        <v>#REF!</v>
      </c>
      <c r="AZ27" s="24" t="e">
        <f>COUNTIF(#REF!,$C27&amp;"주")</f>
        <v>#REF!</v>
      </c>
      <c r="BA27" s="16" t="s">
        <v>156</v>
      </c>
      <c r="BB27" s="25" t="e">
        <f>SUMIF(#REF!,$C27&amp;"주",#REF!)</f>
        <v>#REF!</v>
      </c>
      <c r="BC27" s="24" t="e">
        <f>COUNTIF(#REF!,$C27&amp;"양")</f>
        <v>#REF!</v>
      </c>
      <c r="BD27" s="16" t="s">
        <v>156</v>
      </c>
      <c r="BE27" s="25" t="e">
        <f>SUMIF(#REF!,$C27&amp;"양",#REF!)</f>
        <v>#REF!</v>
      </c>
      <c r="BF27" s="24" t="e">
        <f>COUNTIF(#REF!,$C27&amp;"염")</f>
        <v>#REF!</v>
      </c>
      <c r="BG27" s="16" t="s">
        <v>156</v>
      </c>
      <c r="BH27" s="25" t="e">
        <f>SUMIF(#REF!,$C27&amp;"염",#REF!)</f>
        <v>#REF!</v>
      </c>
      <c r="BI27" s="24" t="e">
        <f>COUNTIF(#REF!,$C27&amp;"창")</f>
        <v>#REF!</v>
      </c>
      <c r="BJ27" s="16" t="s">
        <v>156</v>
      </c>
      <c r="BK27" s="25" t="e">
        <f>SUMIF(#REF!,$C27&amp;"창",#REF!)</f>
        <v>#REF!</v>
      </c>
      <c r="BL27" s="24" t="e">
        <f>COUNTIF(#REF!,$C27&amp;"천")</f>
        <v>#REF!</v>
      </c>
      <c r="BM27" s="16" t="s">
        <v>156</v>
      </c>
      <c r="BN27" s="25" t="e">
        <f>SUMIF(#REF!,$C27&amp;"천",#REF!)</f>
        <v>#REF!</v>
      </c>
      <c r="BO27" s="24" t="e">
        <f>COUNTIF(#REF!,$C27&amp;"철")</f>
        <v>#REF!</v>
      </c>
      <c r="BP27" s="16" t="s">
        <v>156</v>
      </c>
      <c r="BQ27" s="25" t="e">
        <f>SUMIF(#REF!,$C27&amp;"철",#REF!)</f>
        <v>#REF!</v>
      </c>
      <c r="BR27" s="24" t="e">
        <f>COUNTIF(#REF!,$C27&amp;"체")</f>
        <v>#REF!</v>
      </c>
      <c r="BS27" s="16" t="s">
        <v>156</v>
      </c>
      <c r="BT27" s="25" t="e">
        <f>SUMIF(#REF!,$C27&amp;"체",#REF!)</f>
        <v>#REF!</v>
      </c>
      <c r="BU27" s="24" t="e">
        <f>COUNTIF(#REF!,$C27&amp;"가")</f>
        <v>#REF!</v>
      </c>
      <c r="BV27" s="16" t="s">
        <v>156</v>
      </c>
      <c r="BW27" s="25" t="e">
        <f>SUMIF(#REF!,$C27&amp;"가",#REF!)</f>
        <v>#REF!</v>
      </c>
    </row>
    <row r="28" spans="1:75" ht="25.5" customHeight="1">
      <c r="A28" s="40"/>
      <c r="B28" s="37"/>
      <c r="C28" s="38" t="s">
        <v>22</v>
      </c>
      <c r="D28" s="24" t="e">
        <f t="shared" si="0"/>
        <v>#REF!</v>
      </c>
      <c r="E28" s="16" t="s">
        <v>1</v>
      </c>
      <c r="F28" s="25" t="e">
        <f t="shared" si="1"/>
        <v>#REF!</v>
      </c>
      <c r="G28" s="24" t="e">
        <f>COUNTIF(#REF!,$C28&amp;"답")</f>
        <v>#REF!</v>
      </c>
      <c r="H28" s="16" t="s">
        <v>156</v>
      </c>
      <c r="I28" s="25" t="e">
        <f>SUMIF(#REF!,$C28&amp;"답",#REF!)</f>
        <v>#REF!</v>
      </c>
      <c r="J28" s="24" t="e">
        <f>COUNTIF(#REF!,$C28&amp;"전")</f>
        <v>#REF!</v>
      </c>
      <c r="K28" s="16" t="s">
        <v>156</v>
      </c>
      <c r="L28" s="25" t="e">
        <f>SUMIF(#REF!,$C28&amp;"전",#REF!)</f>
        <v>#REF!</v>
      </c>
      <c r="M28" s="24" t="e">
        <f>COUNTIF(#REF!,$C28&amp;"과")</f>
        <v>#REF!</v>
      </c>
      <c r="N28" s="16" t="s">
        <v>156</v>
      </c>
      <c r="O28" s="25" t="e">
        <f>SUMIF(#REF!,$C28&amp;"과",#REF!)</f>
        <v>#REF!</v>
      </c>
      <c r="P28" s="24" t="e">
        <f>COUNTIF(#REF!,$C28&amp;"임")</f>
        <v>#REF!</v>
      </c>
      <c r="Q28" s="16" t="s">
        <v>156</v>
      </c>
      <c r="R28" s="25" t="e">
        <f>SUMIF(#REF!,$C28&amp;"임",#REF!)</f>
        <v>#REF!</v>
      </c>
      <c r="S28" s="24" t="e">
        <f>COUNTIF(#REF!,$C28&amp;"대")</f>
        <v>#REF!</v>
      </c>
      <c r="T28" s="16" t="s">
        <v>156</v>
      </c>
      <c r="U28" s="25" t="e">
        <f>SUMIF(#REF!,$C28&amp;"대",#REF!)</f>
        <v>#REF!</v>
      </c>
      <c r="V28" s="24" t="e">
        <f>COUNTIF(#REF!,$C28&amp;"구")</f>
        <v>#REF!</v>
      </c>
      <c r="W28" s="16" t="s">
        <v>156</v>
      </c>
      <c r="X28" s="25" t="e">
        <f>SUMIF(#REF!,$C28&amp;"구",#REF!)</f>
        <v>#REF!</v>
      </c>
      <c r="Y28" s="24" t="e">
        <f>COUNTIF(#REF!,$C28&amp;"도")</f>
        <v>#REF!</v>
      </c>
      <c r="Z28" s="16" t="s">
        <v>156</v>
      </c>
      <c r="AA28" s="25" t="e">
        <f>SUMIF(#REF!,$C28&amp;"도",#REF!)</f>
        <v>#REF!</v>
      </c>
      <c r="AB28" s="24" t="e">
        <f>COUNTIF(#REF!,$C28&amp;"목")</f>
        <v>#REF!</v>
      </c>
      <c r="AC28" s="16" t="s">
        <v>156</v>
      </c>
      <c r="AD28" s="25" t="e">
        <f>SUMIF(#REF!,$C28&amp;"목",#REF!)</f>
        <v>#REF!</v>
      </c>
      <c r="AE28" s="24" t="e">
        <f>COUNTIF(#REF!,$C28&amp;"묘")</f>
        <v>#REF!</v>
      </c>
      <c r="AF28" s="16" t="s">
        <v>156</v>
      </c>
      <c r="AG28" s="25" t="e">
        <f>SUMIF(#REF!,$C28&amp;"묘",#REF!)</f>
        <v>#REF!</v>
      </c>
      <c r="AH28" s="24" t="e">
        <f>COUNTIF(#REF!,$C28&amp;"유")</f>
        <v>#REF!</v>
      </c>
      <c r="AI28" s="16" t="s">
        <v>156</v>
      </c>
      <c r="AJ28" s="25" t="e">
        <f>SUMIF(#REF!,$C28&amp;"유",#REF!)</f>
        <v>#REF!</v>
      </c>
      <c r="AK28" s="24" t="e">
        <f>COUNTIF(#REF!,$C28&amp;"잡")</f>
        <v>#REF!</v>
      </c>
      <c r="AL28" s="16" t="s">
        <v>156</v>
      </c>
      <c r="AM28" s="25" t="e">
        <f>SUMIF(#REF!,$C28&amp;"잡",#REF!)</f>
        <v>#REF!</v>
      </c>
      <c r="AN28" s="24" t="e">
        <f>COUNTIF(#REF!,$C28&amp;"장")</f>
        <v>#REF!</v>
      </c>
      <c r="AO28" s="16" t="s">
        <v>156</v>
      </c>
      <c r="AP28" s="25" t="e">
        <f>SUMIF(#REF!,$C28&amp;"장",#REF!)</f>
        <v>#REF!</v>
      </c>
      <c r="AQ28" s="24" t="e">
        <f>COUNTIF(#REF!,$C28&amp;"수")</f>
        <v>#REF!</v>
      </c>
      <c r="AR28" s="16" t="s">
        <v>156</v>
      </c>
      <c r="AS28" s="25" t="e">
        <f>SUMIF(#REF!,$C28&amp;"수",#REF!)</f>
        <v>#REF!</v>
      </c>
      <c r="AT28" s="24" t="e">
        <f>COUNTIF(#REF!,$C28&amp;"제")</f>
        <v>#REF!</v>
      </c>
      <c r="AU28" s="16" t="s">
        <v>156</v>
      </c>
      <c r="AV28" s="25" t="e">
        <f>SUMIF(#REF!,$C28&amp;"제",#REF!)</f>
        <v>#REF!</v>
      </c>
      <c r="AW28" s="24" t="e">
        <f>COUNTIF(#REF!,$C28&amp;"종")</f>
        <v>#REF!</v>
      </c>
      <c r="AX28" s="16" t="s">
        <v>156</v>
      </c>
      <c r="AY28" s="25" t="e">
        <f>SUMIF(#REF!,$C28&amp;"종",#REF!)</f>
        <v>#REF!</v>
      </c>
      <c r="AZ28" s="24" t="e">
        <f>COUNTIF(#REF!,$C28&amp;"주")</f>
        <v>#REF!</v>
      </c>
      <c r="BA28" s="16" t="s">
        <v>156</v>
      </c>
      <c r="BB28" s="25" t="e">
        <f>SUMIF(#REF!,$C28&amp;"주",#REF!)</f>
        <v>#REF!</v>
      </c>
      <c r="BC28" s="24" t="e">
        <f>COUNTIF(#REF!,$C28&amp;"양")</f>
        <v>#REF!</v>
      </c>
      <c r="BD28" s="16" t="s">
        <v>156</v>
      </c>
      <c r="BE28" s="25" t="e">
        <f>SUMIF(#REF!,$C28&amp;"양",#REF!)</f>
        <v>#REF!</v>
      </c>
      <c r="BF28" s="24" t="e">
        <f>COUNTIF(#REF!,$C28&amp;"염")</f>
        <v>#REF!</v>
      </c>
      <c r="BG28" s="16" t="s">
        <v>156</v>
      </c>
      <c r="BH28" s="25" t="e">
        <f>SUMIF(#REF!,$C28&amp;"염",#REF!)</f>
        <v>#REF!</v>
      </c>
      <c r="BI28" s="24" t="e">
        <f>COUNTIF(#REF!,$C28&amp;"창")</f>
        <v>#REF!</v>
      </c>
      <c r="BJ28" s="16" t="s">
        <v>156</v>
      </c>
      <c r="BK28" s="25" t="e">
        <f>SUMIF(#REF!,$C28&amp;"창",#REF!)</f>
        <v>#REF!</v>
      </c>
      <c r="BL28" s="24" t="e">
        <f>COUNTIF(#REF!,$C28&amp;"천")</f>
        <v>#REF!</v>
      </c>
      <c r="BM28" s="16" t="s">
        <v>156</v>
      </c>
      <c r="BN28" s="25" t="e">
        <f>SUMIF(#REF!,$C28&amp;"천",#REF!)</f>
        <v>#REF!</v>
      </c>
      <c r="BO28" s="24" t="e">
        <f>COUNTIF(#REF!,$C28&amp;"철")</f>
        <v>#REF!</v>
      </c>
      <c r="BP28" s="16" t="s">
        <v>156</v>
      </c>
      <c r="BQ28" s="25" t="e">
        <f>SUMIF(#REF!,$C28&amp;"철",#REF!)</f>
        <v>#REF!</v>
      </c>
      <c r="BR28" s="24" t="e">
        <f>COUNTIF(#REF!,$C28&amp;"체")</f>
        <v>#REF!</v>
      </c>
      <c r="BS28" s="16" t="s">
        <v>156</v>
      </c>
      <c r="BT28" s="25" t="e">
        <f>SUMIF(#REF!,$C28&amp;"체",#REF!)</f>
        <v>#REF!</v>
      </c>
      <c r="BU28" s="24" t="e">
        <f>COUNTIF(#REF!,$C28&amp;"가")</f>
        <v>#REF!</v>
      </c>
      <c r="BV28" s="16" t="s">
        <v>156</v>
      </c>
      <c r="BW28" s="25" t="e">
        <f>SUMIF(#REF!,$C28&amp;"가",#REF!)</f>
        <v>#REF!</v>
      </c>
    </row>
    <row r="29" spans="1:75" ht="25.5" customHeight="1">
      <c r="A29" s="40"/>
      <c r="B29" s="37"/>
      <c r="C29" s="38" t="s">
        <v>23</v>
      </c>
      <c r="D29" s="24" t="e">
        <f t="shared" si="0"/>
        <v>#REF!</v>
      </c>
      <c r="E29" s="16" t="s">
        <v>1</v>
      </c>
      <c r="F29" s="25" t="e">
        <f t="shared" si="1"/>
        <v>#REF!</v>
      </c>
      <c r="G29" s="24" t="e">
        <f>COUNTIF(#REF!,$C29&amp;"답")</f>
        <v>#REF!</v>
      </c>
      <c r="H29" s="16" t="s">
        <v>156</v>
      </c>
      <c r="I29" s="25" t="e">
        <f>SUMIF(#REF!,$C29&amp;"답",#REF!)</f>
        <v>#REF!</v>
      </c>
      <c r="J29" s="24" t="e">
        <f>COUNTIF(#REF!,$C29&amp;"전")</f>
        <v>#REF!</v>
      </c>
      <c r="K29" s="16" t="s">
        <v>156</v>
      </c>
      <c r="L29" s="25" t="e">
        <f>SUMIF(#REF!,$C29&amp;"전",#REF!)</f>
        <v>#REF!</v>
      </c>
      <c r="M29" s="24" t="e">
        <f>COUNTIF(#REF!,$C29&amp;"과")</f>
        <v>#REF!</v>
      </c>
      <c r="N29" s="16" t="s">
        <v>156</v>
      </c>
      <c r="O29" s="25" t="e">
        <f>SUMIF(#REF!,$C29&amp;"과",#REF!)</f>
        <v>#REF!</v>
      </c>
      <c r="P29" s="24" t="e">
        <f>COUNTIF(#REF!,$C29&amp;"임")</f>
        <v>#REF!</v>
      </c>
      <c r="Q29" s="16" t="s">
        <v>156</v>
      </c>
      <c r="R29" s="25" t="e">
        <f>SUMIF(#REF!,$C29&amp;"임",#REF!)</f>
        <v>#REF!</v>
      </c>
      <c r="S29" s="24" t="e">
        <f>COUNTIF(#REF!,$C29&amp;"대")</f>
        <v>#REF!</v>
      </c>
      <c r="T29" s="16" t="s">
        <v>156</v>
      </c>
      <c r="U29" s="25" t="e">
        <f>SUMIF(#REF!,$C29&amp;"대",#REF!)</f>
        <v>#REF!</v>
      </c>
      <c r="V29" s="24" t="e">
        <f>COUNTIF(#REF!,$C29&amp;"구")</f>
        <v>#REF!</v>
      </c>
      <c r="W29" s="16" t="s">
        <v>156</v>
      </c>
      <c r="X29" s="25" t="e">
        <f>SUMIF(#REF!,$C29&amp;"구",#REF!)</f>
        <v>#REF!</v>
      </c>
      <c r="Y29" s="24" t="e">
        <f>COUNTIF(#REF!,$C29&amp;"도")</f>
        <v>#REF!</v>
      </c>
      <c r="Z29" s="16" t="s">
        <v>156</v>
      </c>
      <c r="AA29" s="25" t="e">
        <f>SUMIF(#REF!,$C29&amp;"도",#REF!)</f>
        <v>#REF!</v>
      </c>
      <c r="AB29" s="24" t="e">
        <f>COUNTIF(#REF!,$C29&amp;"목")</f>
        <v>#REF!</v>
      </c>
      <c r="AC29" s="16" t="s">
        <v>156</v>
      </c>
      <c r="AD29" s="25" t="e">
        <f>SUMIF(#REF!,$C29&amp;"목",#REF!)</f>
        <v>#REF!</v>
      </c>
      <c r="AE29" s="24" t="e">
        <f>COUNTIF(#REF!,$C29&amp;"묘")</f>
        <v>#REF!</v>
      </c>
      <c r="AF29" s="16" t="s">
        <v>156</v>
      </c>
      <c r="AG29" s="25" t="e">
        <f>SUMIF(#REF!,$C29&amp;"묘",#REF!)</f>
        <v>#REF!</v>
      </c>
      <c r="AH29" s="24" t="e">
        <f>COUNTIF(#REF!,$C29&amp;"유")</f>
        <v>#REF!</v>
      </c>
      <c r="AI29" s="16" t="s">
        <v>156</v>
      </c>
      <c r="AJ29" s="25" t="e">
        <f>SUMIF(#REF!,$C29&amp;"유",#REF!)</f>
        <v>#REF!</v>
      </c>
      <c r="AK29" s="24" t="e">
        <f>COUNTIF(#REF!,$C29&amp;"잡")</f>
        <v>#REF!</v>
      </c>
      <c r="AL29" s="16" t="s">
        <v>156</v>
      </c>
      <c r="AM29" s="25" t="e">
        <f>SUMIF(#REF!,$C29&amp;"잡",#REF!)</f>
        <v>#REF!</v>
      </c>
      <c r="AN29" s="24" t="e">
        <f>COUNTIF(#REF!,$C29&amp;"장")</f>
        <v>#REF!</v>
      </c>
      <c r="AO29" s="16" t="s">
        <v>156</v>
      </c>
      <c r="AP29" s="25" t="e">
        <f>SUMIF(#REF!,$C29&amp;"장",#REF!)</f>
        <v>#REF!</v>
      </c>
      <c r="AQ29" s="24" t="e">
        <f>COUNTIF(#REF!,$C29&amp;"수")</f>
        <v>#REF!</v>
      </c>
      <c r="AR29" s="16" t="s">
        <v>156</v>
      </c>
      <c r="AS29" s="25" t="e">
        <f>SUMIF(#REF!,$C29&amp;"수",#REF!)</f>
        <v>#REF!</v>
      </c>
      <c r="AT29" s="24" t="e">
        <f>COUNTIF(#REF!,$C29&amp;"제")</f>
        <v>#REF!</v>
      </c>
      <c r="AU29" s="16" t="s">
        <v>156</v>
      </c>
      <c r="AV29" s="25" t="e">
        <f>SUMIF(#REF!,$C29&amp;"제",#REF!)</f>
        <v>#REF!</v>
      </c>
      <c r="AW29" s="24" t="e">
        <f>COUNTIF(#REF!,$C29&amp;"종")</f>
        <v>#REF!</v>
      </c>
      <c r="AX29" s="16" t="s">
        <v>156</v>
      </c>
      <c r="AY29" s="25" t="e">
        <f>SUMIF(#REF!,$C29&amp;"종",#REF!)</f>
        <v>#REF!</v>
      </c>
      <c r="AZ29" s="24" t="e">
        <f>COUNTIF(#REF!,$C29&amp;"주")</f>
        <v>#REF!</v>
      </c>
      <c r="BA29" s="16" t="s">
        <v>156</v>
      </c>
      <c r="BB29" s="25" t="e">
        <f>SUMIF(#REF!,$C29&amp;"주",#REF!)</f>
        <v>#REF!</v>
      </c>
      <c r="BC29" s="24" t="e">
        <f>COUNTIF(#REF!,$C29&amp;"양")</f>
        <v>#REF!</v>
      </c>
      <c r="BD29" s="16" t="s">
        <v>156</v>
      </c>
      <c r="BE29" s="25" t="e">
        <f>SUMIF(#REF!,$C29&amp;"양",#REF!)</f>
        <v>#REF!</v>
      </c>
      <c r="BF29" s="24" t="e">
        <f>COUNTIF(#REF!,$C29&amp;"염")</f>
        <v>#REF!</v>
      </c>
      <c r="BG29" s="16" t="s">
        <v>156</v>
      </c>
      <c r="BH29" s="25" t="e">
        <f>SUMIF(#REF!,$C29&amp;"염",#REF!)</f>
        <v>#REF!</v>
      </c>
      <c r="BI29" s="24" t="e">
        <f>COUNTIF(#REF!,$C29&amp;"창")</f>
        <v>#REF!</v>
      </c>
      <c r="BJ29" s="16" t="s">
        <v>156</v>
      </c>
      <c r="BK29" s="25" t="e">
        <f>SUMIF(#REF!,$C29&amp;"창",#REF!)</f>
        <v>#REF!</v>
      </c>
      <c r="BL29" s="24" t="e">
        <f>COUNTIF(#REF!,$C29&amp;"천")</f>
        <v>#REF!</v>
      </c>
      <c r="BM29" s="16" t="s">
        <v>156</v>
      </c>
      <c r="BN29" s="25" t="e">
        <f>SUMIF(#REF!,$C29&amp;"천",#REF!)</f>
        <v>#REF!</v>
      </c>
      <c r="BO29" s="24" t="e">
        <f>COUNTIF(#REF!,$C29&amp;"철")</f>
        <v>#REF!</v>
      </c>
      <c r="BP29" s="16" t="s">
        <v>156</v>
      </c>
      <c r="BQ29" s="25" t="e">
        <f>SUMIF(#REF!,$C29&amp;"철",#REF!)</f>
        <v>#REF!</v>
      </c>
      <c r="BR29" s="24" t="e">
        <f>COUNTIF(#REF!,$C29&amp;"체")</f>
        <v>#REF!</v>
      </c>
      <c r="BS29" s="16" t="s">
        <v>156</v>
      </c>
      <c r="BT29" s="25" t="e">
        <f>SUMIF(#REF!,$C29&amp;"체",#REF!)</f>
        <v>#REF!</v>
      </c>
      <c r="BU29" s="24" t="e">
        <f>COUNTIF(#REF!,$C29&amp;"가")</f>
        <v>#REF!</v>
      </c>
      <c r="BV29" s="16" t="s">
        <v>156</v>
      </c>
      <c r="BW29" s="25" t="e">
        <f>SUMIF(#REF!,$C29&amp;"가",#REF!)</f>
        <v>#REF!</v>
      </c>
    </row>
    <row r="30" spans="1:75" ht="25.5" customHeight="1">
      <c r="A30" s="40"/>
      <c r="B30" s="37"/>
      <c r="C30" s="38" t="s">
        <v>24</v>
      </c>
      <c r="D30" s="24" t="e">
        <f t="shared" si="0"/>
        <v>#REF!</v>
      </c>
      <c r="E30" s="16" t="s">
        <v>1</v>
      </c>
      <c r="F30" s="25" t="e">
        <f t="shared" si="1"/>
        <v>#REF!</v>
      </c>
      <c r="G30" s="24" t="e">
        <f>COUNTIF(#REF!,$C30&amp;"답")</f>
        <v>#REF!</v>
      </c>
      <c r="H30" s="16" t="s">
        <v>156</v>
      </c>
      <c r="I30" s="25" t="e">
        <f>SUMIF(#REF!,$C30&amp;"답",#REF!)</f>
        <v>#REF!</v>
      </c>
      <c r="J30" s="24" t="e">
        <f>COUNTIF(#REF!,$C30&amp;"전")</f>
        <v>#REF!</v>
      </c>
      <c r="K30" s="16" t="s">
        <v>156</v>
      </c>
      <c r="L30" s="25" t="e">
        <f>SUMIF(#REF!,$C30&amp;"전",#REF!)</f>
        <v>#REF!</v>
      </c>
      <c r="M30" s="24" t="e">
        <f>COUNTIF(#REF!,$C30&amp;"과")</f>
        <v>#REF!</v>
      </c>
      <c r="N30" s="16" t="s">
        <v>156</v>
      </c>
      <c r="O30" s="25" t="e">
        <f>SUMIF(#REF!,$C30&amp;"과",#REF!)</f>
        <v>#REF!</v>
      </c>
      <c r="P30" s="24" t="e">
        <f>COUNTIF(#REF!,$C30&amp;"임")</f>
        <v>#REF!</v>
      </c>
      <c r="Q30" s="16" t="s">
        <v>156</v>
      </c>
      <c r="R30" s="25" t="e">
        <f>SUMIF(#REF!,$C30&amp;"임",#REF!)</f>
        <v>#REF!</v>
      </c>
      <c r="S30" s="24" t="e">
        <f>COUNTIF(#REF!,$C30&amp;"대")</f>
        <v>#REF!</v>
      </c>
      <c r="T30" s="16" t="s">
        <v>156</v>
      </c>
      <c r="U30" s="25" t="e">
        <f>SUMIF(#REF!,$C30&amp;"대",#REF!)</f>
        <v>#REF!</v>
      </c>
      <c r="V30" s="24" t="e">
        <f>COUNTIF(#REF!,$C30&amp;"구")</f>
        <v>#REF!</v>
      </c>
      <c r="W30" s="16" t="s">
        <v>156</v>
      </c>
      <c r="X30" s="25" t="e">
        <f>SUMIF(#REF!,$C30&amp;"구",#REF!)</f>
        <v>#REF!</v>
      </c>
      <c r="Y30" s="24" t="e">
        <f>COUNTIF(#REF!,$C30&amp;"도")</f>
        <v>#REF!</v>
      </c>
      <c r="Z30" s="16" t="s">
        <v>156</v>
      </c>
      <c r="AA30" s="25" t="e">
        <f>SUMIF(#REF!,$C30&amp;"도",#REF!)</f>
        <v>#REF!</v>
      </c>
      <c r="AB30" s="24" t="e">
        <f>COUNTIF(#REF!,$C30&amp;"목")</f>
        <v>#REF!</v>
      </c>
      <c r="AC30" s="16" t="s">
        <v>156</v>
      </c>
      <c r="AD30" s="25" t="e">
        <f>SUMIF(#REF!,$C30&amp;"목",#REF!)</f>
        <v>#REF!</v>
      </c>
      <c r="AE30" s="24" t="e">
        <f>COUNTIF(#REF!,$C30&amp;"묘")</f>
        <v>#REF!</v>
      </c>
      <c r="AF30" s="16" t="s">
        <v>156</v>
      </c>
      <c r="AG30" s="25" t="e">
        <f>SUMIF(#REF!,$C30&amp;"묘",#REF!)</f>
        <v>#REF!</v>
      </c>
      <c r="AH30" s="24" t="e">
        <f>COUNTIF(#REF!,$C30&amp;"유")</f>
        <v>#REF!</v>
      </c>
      <c r="AI30" s="16" t="s">
        <v>156</v>
      </c>
      <c r="AJ30" s="25" t="e">
        <f>SUMIF(#REF!,$C30&amp;"유",#REF!)</f>
        <v>#REF!</v>
      </c>
      <c r="AK30" s="24" t="e">
        <f>COUNTIF(#REF!,$C30&amp;"잡")</f>
        <v>#REF!</v>
      </c>
      <c r="AL30" s="16" t="s">
        <v>156</v>
      </c>
      <c r="AM30" s="25" t="e">
        <f>SUMIF(#REF!,$C30&amp;"잡",#REF!)</f>
        <v>#REF!</v>
      </c>
      <c r="AN30" s="24" t="e">
        <f>COUNTIF(#REF!,$C30&amp;"장")</f>
        <v>#REF!</v>
      </c>
      <c r="AO30" s="16" t="s">
        <v>156</v>
      </c>
      <c r="AP30" s="25" t="e">
        <f>SUMIF(#REF!,$C30&amp;"장",#REF!)</f>
        <v>#REF!</v>
      </c>
      <c r="AQ30" s="24" t="e">
        <f>COUNTIF(#REF!,$C30&amp;"수")</f>
        <v>#REF!</v>
      </c>
      <c r="AR30" s="16" t="s">
        <v>156</v>
      </c>
      <c r="AS30" s="25" t="e">
        <f>SUMIF(#REF!,$C30&amp;"수",#REF!)</f>
        <v>#REF!</v>
      </c>
      <c r="AT30" s="24" t="e">
        <f>COUNTIF(#REF!,$C30&amp;"제")</f>
        <v>#REF!</v>
      </c>
      <c r="AU30" s="16" t="s">
        <v>156</v>
      </c>
      <c r="AV30" s="25" t="e">
        <f>SUMIF(#REF!,$C30&amp;"제",#REF!)</f>
        <v>#REF!</v>
      </c>
      <c r="AW30" s="24" t="e">
        <f>COUNTIF(#REF!,$C30&amp;"종")</f>
        <v>#REF!</v>
      </c>
      <c r="AX30" s="16" t="s">
        <v>156</v>
      </c>
      <c r="AY30" s="25" t="e">
        <f>SUMIF(#REF!,$C30&amp;"종",#REF!)</f>
        <v>#REF!</v>
      </c>
      <c r="AZ30" s="24" t="e">
        <f>COUNTIF(#REF!,$C30&amp;"주")</f>
        <v>#REF!</v>
      </c>
      <c r="BA30" s="16" t="s">
        <v>156</v>
      </c>
      <c r="BB30" s="25" t="e">
        <f>SUMIF(#REF!,$C30&amp;"주",#REF!)</f>
        <v>#REF!</v>
      </c>
      <c r="BC30" s="24" t="e">
        <f>COUNTIF(#REF!,$C30&amp;"양")</f>
        <v>#REF!</v>
      </c>
      <c r="BD30" s="16" t="s">
        <v>156</v>
      </c>
      <c r="BE30" s="25" t="e">
        <f>SUMIF(#REF!,$C30&amp;"양",#REF!)</f>
        <v>#REF!</v>
      </c>
      <c r="BF30" s="24" t="e">
        <f>COUNTIF(#REF!,$C30&amp;"염")</f>
        <v>#REF!</v>
      </c>
      <c r="BG30" s="16" t="s">
        <v>156</v>
      </c>
      <c r="BH30" s="25" t="e">
        <f>SUMIF(#REF!,$C30&amp;"염",#REF!)</f>
        <v>#REF!</v>
      </c>
      <c r="BI30" s="24" t="e">
        <f>COUNTIF(#REF!,$C30&amp;"창")</f>
        <v>#REF!</v>
      </c>
      <c r="BJ30" s="16" t="s">
        <v>156</v>
      </c>
      <c r="BK30" s="25" t="e">
        <f>SUMIF(#REF!,$C30&amp;"창",#REF!)</f>
        <v>#REF!</v>
      </c>
      <c r="BL30" s="24" t="e">
        <f>COUNTIF(#REF!,$C30&amp;"천")</f>
        <v>#REF!</v>
      </c>
      <c r="BM30" s="16" t="s">
        <v>156</v>
      </c>
      <c r="BN30" s="25" t="e">
        <f>SUMIF(#REF!,$C30&amp;"천",#REF!)</f>
        <v>#REF!</v>
      </c>
      <c r="BO30" s="24" t="e">
        <f>COUNTIF(#REF!,$C30&amp;"철")</f>
        <v>#REF!</v>
      </c>
      <c r="BP30" s="16" t="s">
        <v>156</v>
      </c>
      <c r="BQ30" s="25" t="e">
        <f>SUMIF(#REF!,$C30&amp;"철",#REF!)</f>
        <v>#REF!</v>
      </c>
      <c r="BR30" s="24" t="e">
        <f>COUNTIF(#REF!,$C30&amp;"체")</f>
        <v>#REF!</v>
      </c>
      <c r="BS30" s="16" t="s">
        <v>156</v>
      </c>
      <c r="BT30" s="25" t="e">
        <f>SUMIF(#REF!,$C30&amp;"체",#REF!)</f>
        <v>#REF!</v>
      </c>
      <c r="BU30" s="24" t="e">
        <f>COUNTIF(#REF!,$C30&amp;"가")</f>
        <v>#REF!</v>
      </c>
      <c r="BV30" s="16" t="s">
        <v>156</v>
      </c>
      <c r="BW30" s="25" t="e">
        <f>SUMIF(#REF!,$C30&amp;"가",#REF!)</f>
        <v>#REF!</v>
      </c>
    </row>
    <row r="31" spans="1:75" ht="25.5" customHeight="1">
      <c r="A31" s="40"/>
      <c r="B31" s="37"/>
      <c r="C31" s="38" t="s">
        <v>25</v>
      </c>
      <c r="D31" s="24" t="e">
        <f t="shared" si="0"/>
        <v>#REF!</v>
      </c>
      <c r="E31" s="16" t="s">
        <v>1</v>
      </c>
      <c r="F31" s="25" t="e">
        <f t="shared" si="1"/>
        <v>#REF!</v>
      </c>
      <c r="G31" s="24" t="e">
        <f>COUNTIF(#REF!,$C31&amp;"답")</f>
        <v>#REF!</v>
      </c>
      <c r="H31" s="16" t="s">
        <v>156</v>
      </c>
      <c r="I31" s="25" t="e">
        <f>SUMIF(#REF!,$C31&amp;"답",#REF!)</f>
        <v>#REF!</v>
      </c>
      <c r="J31" s="24" t="e">
        <f>COUNTIF(#REF!,$C31&amp;"전")</f>
        <v>#REF!</v>
      </c>
      <c r="K31" s="16" t="s">
        <v>156</v>
      </c>
      <c r="L31" s="25" t="e">
        <f>SUMIF(#REF!,$C31&amp;"전",#REF!)</f>
        <v>#REF!</v>
      </c>
      <c r="M31" s="24" t="e">
        <f>COUNTIF(#REF!,$C31&amp;"과")</f>
        <v>#REF!</v>
      </c>
      <c r="N31" s="16" t="s">
        <v>156</v>
      </c>
      <c r="O31" s="25" t="e">
        <f>SUMIF(#REF!,$C31&amp;"과",#REF!)</f>
        <v>#REF!</v>
      </c>
      <c r="P31" s="24" t="e">
        <f>COUNTIF(#REF!,$C31&amp;"임")</f>
        <v>#REF!</v>
      </c>
      <c r="Q31" s="16" t="s">
        <v>156</v>
      </c>
      <c r="R31" s="25" t="e">
        <f>SUMIF(#REF!,$C31&amp;"임",#REF!)</f>
        <v>#REF!</v>
      </c>
      <c r="S31" s="24" t="e">
        <f>COUNTIF(#REF!,$C31&amp;"대")</f>
        <v>#REF!</v>
      </c>
      <c r="T31" s="16" t="s">
        <v>156</v>
      </c>
      <c r="U31" s="25" t="e">
        <f>SUMIF(#REF!,$C31&amp;"대",#REF!)</f>
        <v>#REF!</v>
      </c>
      <c r="V31" s="24" t="e">
        <f>COUNTIF(#REF!,$C31&amp;"구")</f>
        <v>#REF!</v>
      </c>
      <c r="W31" s="16" t="s">
        <v>156</v>
      </c>
      <c r="X31" s="25" t="e">
        <f>SUMIF(#REF!,$C31&amp;"구",#REF!)</f>
        <v>#REF!</v>
      </c>
      <c r="Y31" s="24" t="e">
        <f>COUNTIF(#REF!,$C31&amp;"도")</f>
        <v>#REF!</v>
      </c>
      <c r="Z31" s="16" t="s">
        <v>156</v>
      </c>
      <c r="AA31" s="25" t="e">
        <f>SUMIF(#REF!,$C31&amp;"도",#REF!)</f>
        <v>#REF!</v>
      </c>
      <c r="AB31" s="24" t="e">
        <f>COUNTIF(#REF!,$C31&amp;"목")</f>
        <v>#REF!</v>
      </c>
      <c r="AC31" s="16" t="s">
        <v>156</v>
      </c>
      <c r="AD31" s="25" t="e">
        <f>SUMIF(#REF!,$C31&amp;"목",#REF!)</f>
        <v>#REF!</v>
      </c>
      <c r="AE31" s="24" t="e">
        <f>COUNTIF(#REF!,$C31&amp;"묘")</f>
        <v>#REF!</v>
      </c>
      <c r="AF31" s="16" t="s">
        <v>156</v>
      </c>
      <c r="AG31" s="25" t="e">
        <f>SUMIF(#REF!,$C31&amp;"묘",#REF!)</f>
        <v>#REF!</v>
      </c>
      <c r="AH31" s="24" t="e">
        <f>COUNTIF(#REF!,$C31&amp;"유")</f>
        <v>#REF!</v>
      </c>
      <c r="AI31" s="16" t="s">
        <v>156</v>
      </c>
      <c r="AJ31" s="25" t="e">
        <f>SUMIF(#REF!,$C31&amp;"유",#REF!)</f>
        <v>#REF!</v>
      </c>
      <c r="AK31" s="24" t="e">
        <f>COUNTIF(#REF!,$C31&amp;"잡")</f>
        <v>#REF!</v>
      </c>
      <c r="AL31" s="16" t="s">
        <v>156</v>
      </c>
      <c r="AM31" s="25" t="e">
        <f>SUMIF(#REF!,$C31&amp;"잡",#REF!)</f>
        <v>#REF!</v>
      </c>
      <c r="AN31" s="24" t="e">
        <f>COUNTIF(#REF!,$C31&amp;"장")</f>
        <v>#REF!</v>
      </c>
      <c r="AO31" s="16" t="s">
        <v>156</v>
      </c>
      <c r="AP31" s="25" t="e">
        <f>SUMIF(#REF!,$C31&amp;"장",#REF!)</f>
        <v>#REF!</v>
      </c>
      <c r="AQ31" s="24" t="e">
        <f>COUNTIF(#REF!,$C31&amp;"수")</f>
        <v>#REF!</v>
      </c>
      <c r="AR31" s="16" t="s">
        <v>156</v>
      </c>
      <c r="AS31" s="25" t="e">
        <f>SUMIF(#REF!,$C31&amp;"수",#REF!)</f>
        <v>#REF!</v>
      </c>
      <c r="AT31" s="24" t="e">
        <f>COUNTIF(#REF!,$C31&amp;"제")</f>
        <v>#REF!</v>
      </c>
      <c r="AU31" s="16" t="s">
        <v>156</v>
      </c>
      <c r="AV31" s="25" t="e">
        <f>SUMIF(#REF!,$C31&amp;"제",#REF!)</f>
        <v>#REF!</v>
      </c>
      <c r="AW31" s="24" t="e">
        <f>COUNTIF(#REF!,$C31&amp;"종")</f>
        <v>#REF!</v>
      </c>
      <c r="AX31" s="16" t="s">
        <v>156</v>
      </c>
      <c r="AY31" s="25" t="e">
        <f>SUMIF(#REF!,$C31&amp;"종",#REF!)</f>
        <v>#REF!</v>
      </c>
      <c r="AZ31" s="24" t="e">
        <f>COUNTIF(#REF!,$C31&amp;"주")</f>
        <v>#REF!</v>
      </c>
      <c r="BA31" s="16" t="s">
        <v>156</v>
      </c>
      <c r="BB31" s="25" t="e">
        <f>SUMIF(#REF!,$C31&amp;"주",#REF!)</f>
        <v>#REF!</v>
      </c>
      <c r="BC31" s="24" t="e">
        <f>COUNTIF(#REF!,$C31&amp;"양")</f>
        <v>#REF!</v>
      </c>
      <c r="BD31" s="16" t="s">
        <v>156</v>
      </c>
      <c r="BE31" s="25" t="e">
        <f>SUMIF(#REF!,$C31&amp;"양",#REF!)</f>
        <v>#REF!</v>
      </c>
      <c r="BF31" s="24" t="e">
        <f>COUNTIF(#REF!,$C31&amp;"염")</f>
        <v>#REF!</v>
      </c>
      <c r="BG31" s="16" t="s">
        <v>156</v>
      </c>
      <c r="BH31" s="25" t="e">
        <f>SUMIF(#REF!,$C31&amp;"염",#REF!)</f>
        <v>#REF!</v>
      </c>
      <c r="BI31" s="24" t="e">
        <f>COUNTIF(#REF!,$C31&amp;"창")</f>
        <v>#REF!</v>
      </c>
      <c r="BJ31" s="16" t="s">
        <v>156</v>
      </c>
      <c r="BK31" s="25" t="e">
        <f>SUMIF(#REF!,$C31&amp;"창",#REF!)</f>
        <v>#REF!</v>
      </c>
      <c r="BL31" s="24" t="e">
        <f>COUNTIF(#REF!,$C31&amp;"천")</f>
        <v>#REF!</v>
      </c>
      <c r="BM31" s="16" t="s">
        <v>156</v>
      </c>
      <c r="BN31" s="25" t="e">
        <f>SUMIF(#REF!,$C31&amp;"천",#REF!)</f>
        <v>#REF!</v>
      </c>
      <c r="BO31" s="24" t="e">
        <f>COUNTIF(#REF!,$C31&amp;"철")</f>
        <v>#REF!</v>
      </c>
      <c r="BP31" s="16" t="s">
        <v>156</v>
      </c>
      <c r="BQ31" s="25" t="e">
        <f>SUMIF(#REF!,$C31&amp;"철",#REF!)</f>
        <v>#REF!</v>
      </c>
      <c r="BR31" s="24" t="e">
        <f>COUNTIF(#REF!,$C31&amp;"체")</f>
        <v>#REF!</v>
      </c>
      <c r="BS31" s="16" t="s">
        <v>156</v>
      </c>
      <c r="BT31" s="25" t="e">
        <f>SUMIF(#REF!,$C31&amp;"체",#REF!)</f>
        <v>#REF!</v>
      </c>
      <c r="BU31" s="24" t="e">
        <f>COUNTIF(#REF!,$C31&amp;"가")</f>
        <v>#REF!</v>
      </c>
      <c r="BV31" s="16" t="s">
        <v>156</v>
      </c>
      <c r="BW31" s="25" t="e">
        <f>SUMIF(#REF!,$C31&amp;"가",#REF!)</f>
        <v>#REF!</v>
      </c>
    </row>
    <row r="32" spans="1:75" ht="25.5" customHeight="1">
      <c r="A32" s="40"/>
      <c r="B32" s="37"/>
      <c r="C32" s="38" t="s">
        <v>26</v>
      </c>
      <c r="D32" s="24" t="e">
        <f t="shared" si="0"/>
        <v>#REF!</v>
      </c>
      <c r="E32" s="16" t="s">
        <v>1</v>
      </c>
      <c r="F32" s="25" t="e">
        <f t="shared" si="1"/>
        <v>#REF!</v>
      </c>
      <c r="G32" s="24" t="e">
        <f>COUNTIF(#REF!,$C32&amp;"답")</f>
        <v>#REF!</v>
      </c>
      <c r="H32" s="16" t="s">
        <v>156</v>
      </c>
      <c r="I32" s="25" t="e">
        <f>SUMIF(#REF!,$C32&amp;"답",#REF!)</f>
        <v>#REF!</v>
      </c>
      <c r="J32" s="24" t="e">
        <f>COUNTIF(#REF!,$C32&amp;"전")</f>
        <v>#REF!</v>
      </c>
      <c r="K32" s="16" t="s">
        <v>156</v>
      </c>
      <c r="L32" s="25" t="e">
        <f>SUMIF(#REF!,$C32&amp;"전",#REF!)</f>
        <v>#REF!</v>
      </c>
      <c r="M32" s="24" t="e">
        <f>COUNTIF(#REF!,$C32&amp;"과")</f>
        <v>#REF!</v>
      </c>
      <c r="N32" s="16" t="s">
        <v>156</v>
      </c>
      <c r="O32" s="25" t="e">
        <f>SUMIF(#REF!,$C32&amp;"과",#REF!)</f>
        <v>#REF!</v>
      </c>
      <c r="P32" s="24" t="e">
        <f>COUNTIF(#REF!,$C32&amp;"임")</f>
        <v>#REF!</v>
      </c>
      <c r="Q32" s="16" t="s">
        <v>156</v>
      </c>
      <c r="R32" s="25" t="e">
        <f>SUMIF(#REF!,$C32&amp;"임",#REF!)</f>
        <v>#REF!</v>
      </c>
      <c r="S32" s="24" t="e">
        <f>COUNTIF(#REF!,$C32&amp;"대")</f>
        <v>#REF!</v>
      </c>
      <c r="T32" s="16" t="s">
        <v>156</v>
      </c>
      <c r="U32" s="25" t="e">
        <f>SUMIF(#REF!,$C32&amp;"대",#REF!)</f>
        <v>#REF!</v>
      </c>
      <c r="V32" s="24" t="e">
        <f>COUNTIF(#REF!,$C32&amp;"구")</f>
        <v>#REF!</v>
      </c>
      <c r="W32" s="16" t="s">
        <v>156</v>
      </c>
      <c r="X32" s="25" t="e">
        <f>SUMIF(#REF!,$C32&amp;"구",#REF!)</f>
        <v>#REF!</v>
      </c>
      <c r="Y32" s="24" t="e">
        <f>COUNTIF(#REF!,$C32&amp;"도")</f>
        <v>#REF!</v>
      </c>
      <c r="Z32" s="16" t="s">
        <v>156</v>
      </c>
      <c r="AA32" s="25" t="e">
        <f>SUMIF(#REF!,$C32&amp;"도",#REF!)</f>
        <v>#REF!</v>
      </c>
      <c r="AB32" s="24" t="e">
        <f>COUNTIF(#REF!,$C32&amp;"목")</f>
        <v>#REF!</v>
      </c>
      <c r="AC32" s="16" t="s">
        <v>156</v>
      </c>
      <c r="AD32" s="25" t="e">
        <f>SUMIF(#REF!,$C32&amp;"목",#REF!)</f>
        <v>#REF!</v>
      </c>
      <c r="AE32" s="24" t="e">
        <f>COUNTIF(#REF!,$C32&amp;"묘")</f>
        <v>#REF!</v>
      </c>
      <c r="AF32" s="16" t="s">
        <v>156</v>
      </c>
      <c r="AG32" s="25" t="e">
        <f>SUMIF(#REF!,$C32&amp;"묘",#REF!)</f>
        <v>#REF!</v>
      </c>
      <c r="AH32" s="24" t="e">
        <f>COUNTIF(#REF!,$C32&amp;"유")</f>
        <v>#REF!</v>
      </c>
      <c r="AI32" s="16" t="s">
        <v>156</v>
      </c>
      <c r="AJ32" s="25" t="e">
        <f>SUMIF(#REF!,$C32&amp;"유",#REF!)</f>
        <v>#REF!</v>
      </c>
      <c r="AK32" s="24" t="e">
        <f>COUNTIF(#REF!,$C32&amp;"잡")</f>
        <v>#REF!</v>
      </c>
      <c r="AL32" s="16" t="s">
        <v>156</v>
      </c>
      <c r="AM32" s="25" t="e">
        <f>SUMIF(#REF!,$C32&amp;"잡",#REF!)</f>
        <v>#REF!</v>
      </c>
      <c r="AN32" s="24" t="e">
        <f>COUNTIF(#REF!,$C32&amp;"장")</f>
        <v>#REF!</v>
      </c>
      <c r="AO32" s="16" t="s">
        <v>156</v>
      </c>
      <c r="AP32" s="25" t="e">
        <f>SUMIF(#REF!,$C32&amp;"장",#REF!)</f>
        <v>#REF!</v>
      </c>
      <c r="AQ32" s="24" t="e">
        <f>COUNTIF(#REF!,$C32&amp;"수")</f>
        <v>#REF!</v>
      </c>
      <c r="AR32" s="16" t="s">
        <v>156</v>
      </c>
      <c r="AS32" s="25" t="e">
        <f>SUMIF(#REF!,$C32&amp;"수",#REF!)</f>
        <v>#REF!</v>
      </c>
      <c r="AT32" s="24" t="e">
        <f>COUNTIF(#REF!,$C32&amp;"제")</f>
        <v>#REF!</v>
      </c>
      <c r="AU32" s="16" t="s">
        <v>156</v>
      </c>
      <c r="AV32" s="25" t="e">
        <f>SUMIF(#REF!,$C32&amp;"제",#REF!)</f>
        <v>#REF!</v>
      </c>
      <c r="AW32" s="24" t="e">
        <f>COUNTIF(#REF!,$C32&amp;"종")</f>
        <v>#REF!</v>
      </c>
      <c r="AX32" s="16" t="s">
        <v>156</v>
      </c>
      <c r="AY32" s="25" t="e">
        <f>SUMIF(#REF!,$C32&amp;"종",#REF!)</f>
        <v>#REF!</v>
      </c>
      <c r="AZ32" s="24" t="e">
        <f>COUNTIF(#REF!,$C32&amp;"주")</f>
        <v>#REF!</v>
      </c>
      <c r="BA32" s="16" t="s">
        <v>156</v>
      </c>
      <c r="BB32" s="25" t="e">
        <f>SUMIF(#REF!,$C32&amp;"주",#REF!)</f>
        <v>#REF!</v>
      </c>
      <c r="BC32" s="24" t="e">
        <f>COUNTIF(#REF!,$C32&amp;"양")</f>
        <v>#REF!</v>
      </c>
      <c r="BD32" s="16" t="s">
        <v>156</v>
      </c>
      <c r="BE32" s="25" t="e">
        <f>SUMIF(#REF!,$C32&amp;"양",#REF!)</f>
        <v>#REF!</v>
      </c>
      <c r="BF32" s="24" t="e">
        <f>COUNTIF(#REF!,$C32&amp;"염")</f>
        <v>#REF!</v>
      </c>
      <c r="BG32" s="16" t="s">
        <v>156</v>
      </c>
      <c r="BH32" s="25" t="e">
        <f>SUMIF(#REF!,$C32&amp;"염",#REF!)</f>
        <v>#REF!</v>
      </c>
      <c r="BI32" s="24" t="e">
        <f>COUNTIF(#REF!,$C32&amp;"창")</f>
        <v>#REF!</v>
      </c>
      <c r="BJ32" s="16" t="s">
        <v>156</v>
      </c>
      <c r="BK32" s="25" t="e">
        <f>SUMIF(#REF!,$C32&amp;"창",#REF!)</f>
        <v>#REF!</v>
      </c>
      <c r="BL32" s="24" t="e">
        <f>COUNTIF(#REF!,$C32&amp;"천")</f>
        <v>#REF!</v>
      </c>
      <c r="BM32" s="16" t="s">
        <v>156</v>
      </c>
      <c r="BN32" s="25" t="e">
        <f>SUMIF(#REF!,$C32&amp;"천",#REF!)</f>
        <v>#REF!</v>
      </c>
      <c r="BO32" s="24" t="e">
        <f>COUNTIF(#REF!,$C32&amp;"철")</f>
        <v>#REF!</v>
      </c>
      <c r="BP32" s="16" t="s">
        <v>156</v>
      </c>
      <c r="BQ32" s="25" t="e">
        <f>SUMIF(#REF!,$C32&amp;"철",#REF!)</f>
        <v>#REF!</v>
      </c>
      <c r="BR32" s="24" t="e">
        <f>COUNTIF(#REF!,$C32&amp;"체")</f>
        <v>#REF!</v>
      </c>
      <c r="BS32" s="16" t="s">
        <v>156</v>
      </c>
      <c r="BT32" s="25" t="e">
        <f>SUMIF(#REF!,$C32&amp;"체",#REF!)</f>
        <v>#REF!</v>
      </c>
      <c r="BU32" s="24" t="e">
        <f>COUNTIF(#REF!,$C32&amp;"가")</f>
        <v>#REF!</v>
      </c>
      <c r="BV32" s="16" t="s">
        <v>156</v>
      </c>
      <c r="BW32" s="25" t="e">
        <f>SUMIF(#REF!,$C32&amp;"가",#REF!)</f>
        <v>#REF!</v>
      </c>
    </row>
    <row r="33" spans="1:75" ht="25.5" customHeight="1">
      <c r="A33" s="40"/>
      <c r="B33" s="39"/>
      <c r="C33" s="38" t="s">
        <v>27</v>
      </c>
      <c r="D33" s="24" t="e">
        <f t="shared" si="0"/>
        <v>#REF!</v>
      </c>
      <c r="E33" s="16" t="s">
        <v>1</v>
      </c>
      <c r="F33" s="25" t="e">
        <f t="shared" si="1"/>
        <v>#REF!</v>
      </c>
      <c r="G33" s="24" t="e">
        <f>COUNTIF(#REF!,$C33&amp;"답")</f>
        <v>#REF!</v>
      </c>
      <c r="H33" s="16" t="s">
        <v>156</v>
      </c>
      <c r="I33" s="25" t="e">
        <f>SUMIF(#REF!,$C33&amp;"답",#REF!)</f>
        <v>#REF!</v>
      </c>
      <c r="J33" s="24" t="e">
        <f>COUNTIF(#REF!,$C33&amp;"전")</f>
        <v>#REF!</v>
      </c>
      <c r="K33" s="16" t="s">
        <v>156</v>
      </c>
      <c r="L33" s="25" t="e">
        <f>SUMIF(#REF!,$C33&amp;"전",#REF!)</f>
        <v>#REF!</v>
      </c>
      <c r="M33" s="24" t="e">
        <f>COUNTIF(#REF!,$C33&amp;"과")</f>
        <v>#REF!</v>
      </c>
      <c r="N33" s="16" t="s">
        <v>156</v>
      </c>
      <c r="O33" s="25" t="e">
        <f>SUMIF(#REF!,$C33&amp;"과",#REF!)</f>
        <v>#REF!</v>
      </c>
      <c r="P33" s="24" t="e">
        <f>COUNTIF(#REF!,$C33&amp;"임")</f>
        <v>#REF!</v>
      </c>
      <c r="Q33" s="16" t="s">
        <v>156</v>
      </c>
      <c r="R33" s="25" t="e">
        <f>SUMIF(#REF!,$C33&amp;"임",#REF!)</f>
        <v>#REF!</v>
      </c>
      <c r="S33" s="24" t="e">
        <f>COUNTIF(#REF!,$C33&amp;"대")</f>
        <v>#REF!</v>
      </c>
      <c r="T33" s="16" t="s">
        <v>156</v>
      </c>
      <c r="U33" s="25" t="e">
        <f>SUMIF(#REF!,$C33&amp;"대",#REF!)</f>
        <v>#REF!</v>
      </c>
      <c r="V33" s="24" t="e">
        <f>COUNTIF(#REF!,$C33&amp;"구")</f>
        <v>#REF!</v>
      </c>
      <c r="W33" s="16" t="s">
        <v>156</v>
      </c>
      <c r="X33" s="25" t="e">
        <f>SUMIF(#REF!,$C33&amp;"구",#REF!)</f>
        <v>#REF!</v>
      </c>
      <c r="Y33" s="24" t="e">
        <f>COUNTIF(#REF!,$C33&amp;"도")</f>
        <v>#REF!</v>
      </c>
      <c r="Z33" s="16" t="s">
        <v>156</v>
      </c>
      <c r="AA33" s="25" t="e">
        <f>SUMIF(#REF!,$C33&amp;"도",#REF!)</f>
        <v>#REF!</v>
      </c>
      <c r="AB33" s="24" t="e">
        <f>COUNTIF(#REF!,$C33&amp;"목")</f>
        <v>#REF!</v>
      </c>
      <c r="AC33" s="16" t="s">
        <v>156</v>
      </c>
      <c r="AD33" s="25" t="e">
        <f>SUMIF(#REF!,$C33&amp;"목",#REF!)</f>
        <v>#REF!</v>
      </c>
      <c r="AE33" s="24" t="e">
        <f>COUNTIF(#REF!,$C33&amp;"묘")</f>
        <v>#REF!</v>
      </c>
      <c r="AF33" s="16" t="s">
        <v>156</v>
      </c>
      <c r="AG33" s="25" t="e">
        <f>SUMIF(#REF!,$C33&amp;"묘",#REF!)</f>
        <v>#REF!</v>
      </c>
      <c r="AH33" s="24" t="e">
        <f>COUNTIF(#REF!,$C33&amp;"유")</f>
        <v>#REF!</v>
      </c>
      <c r="AI33" s="16" t="s">
        <v>156</v>
      </c>
      <c r="AJ33" s="25" t="e">
        <f>SUMIF(#REF!,$C33&amp;"유",#REF!)</f>
        <v>#REF!</v>
      </c>
      <c r="AK33" s="24" t="e">
        <f>COUNTIF(#REF!,$C33&amp;"잡")</f>
        <v>#REF!</v>
      </c>
      <c r="AL33" s="16" t="s">
        <v>156</v>
      </c>
      <c r="AM33" s="25" t="e">
        <f>SUMIF(#REF!,$C33&amp;"잡",#REF!)</f>
        <v>#REF!</v>
      </c>
      <c r="AN33" s="24" t="e">
        <f>COUNTIF(#REF!,$C33&amp;"장")</f>
        <v>#REF!</v>
      </c>
      <c r="AO33" s="16" t="s">
        <v>156</v>
      </c>
      <c r="AP33" s="25" t="e">
        <f>SUMIF(#REF!,$C33&amp;"장",#REF!)</f>
        <v>#REF!</v>
      </c>
      <c r="AQ33" s="24" t="e">
        <f>COUNTIF(#REF!,$C33&amp;"수")</f>
        <v>#REF!</v>
      </c>
      <c r="AR33" s="16" t="s">
        <v>156</v>
      </c>
      <c r="AS33" s="25" t="e">
        <f>SUMIF(#REF!,$C33&amp;"수",#REF!)</f>
        <v>#REF!</v>
      </c>
      <c r="AT33" s="24" t="e">
        <f>COUNTIF(#REF!,$C33&amp;"제")</f>
        <v>#REF!</v>
      </c>
      <c r="AU33" s="16" t="s">
        <v>156</v>
      </c>
      <c r="AV33" s="25" t="e">
        <f>SUMIF(#REF!,$C33&amp;"제",#REF!)</f>
        <v>#REF!</v>
      </c>
      <c r="AW33" s="24" t="e">
        <f>COUNTIF(#REF!,$C33&amp;"종")</f>
        <v>#REF!</v>
      </c>
      <c r="AX33" s="16" t="s">
        <v>156</v>
      </c>
      <c r="AY33" s="25" t="e">
        <f>SUMIF(#REF!,$C33&amp;"종",#REF!)</f>
        <v>#REF!</v>
      </c>
      <c r="AZ33" s="24" t="e">
        <f>COUNTIF(#REF!,$C33&amp;"주")</f>
        <v>#REF!</v>
      </c>
      <c r="BA33" s="16" t="s">
        <v>156</v>
      </c>
      <c r="BB33" s="25" t="e">
        <f>SUMIF(#REF!,$C33&amp;"주",#REF!)</f>
        <v>#REF!</v>
      </c>
      <c r="BC33" s="24" t="e">
        <f>COUNTIF(#REF!,$C33&amp;"양")</f>
        <v>#REF!</v>
      </c>
      <c r="BD33" s="16" t="s">
        <v>156</v>
      </c>
      <c r="BE33" s="25" t="e">
        <f>SUMIF(#REF!,$C33&amp;"양",#REF!)</f>
        <v>#REF!</v>
      </c>
      <c r="BF33" s="24" t="e">
        <f>COUNTIF(#REF!,$C33&amp;"염")</f>
        <v>#REF!</v>
      </c>
      <c r="BG33" s="16" t="s">
        <v>156</v>
      </c>
      <c r="BH33" s="25" t="e">
        <f>SUMIF(#REF!,$C33&amp;"염",#REF!)</f>
        <v>#REF!</v>
      </c>
      <c r="BI33" s="24" t="e">
        <f>COUNTIF(#REF!,$C33&amp;"창")</f>
        <v>#REF!</v>
      </c>
      <c r="BJ33" s="16" t="s">
        <v>156</v>
      </c>
      <c r="BK33" s="25" t="e">
        <f>SUMIF(#REF!,$C33&amp;"창",#REF!)</f>
        <v>#REF!</v>
      </c>
      <c r="BL33" s="24" t="e">
        <f>COUNTIF(#REF!,$C33&amp;"천")</f>
        <v>#REF!</v>
      </c>
      <c r="BM33" s="16" t="s">
        <v>156</v>
      </c>
      <c r="BN33" s="25" t="e">
        <f>SUMIF(#REF!,$C33&amp;"천",#REF!)</f>
        <v>#REF!</v>
      </c>
      <c r="BO33" s="24" t="e">
        <f>COUNTIF(#REF!,$C33&amp;"철")</f>
        <v>#REF!</v>
      </c>
      <c r="BP33" s="16" t="s">
        <v>156</v>
      </c>
      <c r="BQ33" s="25" t="e">
        <f>SUMIF(#REF!,$C33&amp;"철",#REF!)</f>
        <v>#REF!</v>
      </c>
      <c r="BR33" s="24" t="e">
        <f>COUNTIF(#REF!,$C33&amp;"체")</f>
        <v>#REF!</v>
      </c>
      <c r="BS33" s="16" t="s">
        <v>156</v>
      </c>
      <c r="BT33" s="25" t="e">
        <f>SUMIF(#REF!,$C33&amp;"체",#REF!)</f>
        <v>#REF!</v>
      </c>
      <c r="BU33" s="24" t="e">
        <f>COUNTIF(#REF!,$C33&amp;"가")</f>
        <v>#REF!</v>
      </c>
      <c r="BV33" s="16" t="s">
        <v>156</v>
      </c>
      <c r="BW33" s="25" t="e">
        <f>SUMIF(#REF!,$C33&amp;"가",#REF!)</f>
        <v>#REF!</v>
      </c>
    </row>
    <row r="34" spans="1:75" s="36" customFormat="1" ht="25.5" customHeight="1">
      <c r="A34" s="40"/>
      <c r="B34" s="120" t="s">
        <v>28</v>
      </c>
      <c r="C34" s="121"/>
      <c r="D34" s="33" t="e">
        <f t="shared" si="0"/>
        <v>#REF!</v>
      </c>
      <c r="E34" s="34" t="s">
        <v>1</v>
      </c>
      <c r="F34" s="35" t="e">
        <f t="shared" si="1"/>
        <v>#REF!</v>
      </c>
      <c r="G34" s="33" t="e">
        <f>SUM(G35:G45)</f>
        <v>#REF!</v>
      </c>
      <c r="H34" s="34" t="s">
        <v>156</v>
      </c>
      <c r="I34" s="35" t="e">
        <f>SUM(I35:I45)</f>
        <v>#REF!</v>
      </c>
      <c r="J34" s="33" t="e">
        <f>SUM(J35:J45)</f>
        <v>#REF!</v>
      </c>
      <c r="K34" s="34" t="s">
        <v>156</v>
      </c>
      <c r="L34" s="35" t="e">
        <f>SUM(L35:L45)</f>
        <v>#REF!</v>
      </c>
      <c r="M34" s="33" t="e">
        <f>SUM(M35:M45)</f>
        <v>#REF!</v>
      </c>
      <c r="N34" s="34" t="s">
        <v>156</v>
      </c>
      <c r="O34" s="35" t="e">
        <f>SUM(O35:O45)</f>
        <v>#REF!</v>
      </c>
      <c r="P34" s="33" t="e">
        <f>SUM(P35:P45)</f>
        <v>#REF!</v>
      </c>
      <c r="Q34" s="34" t="s">
        <v>156</v>
      </c>
      <c r="R34" s="35" t="e">
        <f>SUM(R35:R45)</f>
        <v>#REF!</v>
      </c>
      <c r="S34" s="33" t="e">
        <f>SUM(S35:S45)</f>
        <v>#REF!</v>
      </c>
      <c r="T34" s="34" t="s">
        <v>156</v>
      </c>
      <c r="U34" s="35" t="e">
        <f>SUM(U35:U45)</f>
        <v>#REF!</v>
      </c>
      <c r="V34" s="33" t="e">
        <f>SUM(V35:V45)</f>
        <v>#REF!</v>
      </c>
      <c r="W34" s="34" t="s">
        <v>156</v>
      </c>
      <c r="X34" s="35" t="e">
        <f>SUM(X35:X45)</f>
        <v>#REF!</v>
      </c>
      <c r="Y34" s="33" t="e">
        <f>SUM(Y35:Y45)</f>
        <v>#REF!</v>
      </c>
      <c r="Z34" s="34" t="s">
        <v>156</v>
      </c>
      <c r="AA34" s="35" t="e">
        <f>SUM(AA35:AA45)</f>
        <v>#REF!</v>
      </c>
      <c r="AB34" s="33" t="e">
        <f>SUM(AB35:AB45)</f>
        <v>#REF!</v>
      </c>
      <c r="AC34" s="34" t="s">
        <v>156</v>
      </c>
      <c r="AD34" s="35" t="e">
        <f>SUM(AD35:AD45)</f>
        <v>#REF!</v>
      </c>
      <c r="AE34" s="33" t="e">
        <f>SUM(AE35:AE45)</f>
        <v>#REF!</v>
      </c>
      <c r="AF34" s="34" t="s">
        <v>156</v>
      </c>
      <c r="AG34" s="35" t="e">
        <f>SUM(AG35:AG45)</f>
        <v>#REF!</v>
      </c>
      <c r="AH34" s="33" t="e">
        <f>SUM(AH35:AH45)</f>
        <v>#REF!</v>
      </c>
      <c r="AI34" s="34" t="s">
        <v>156</v>
      </c>
      <c r="AJ34" s="35" t="e">
        <f>SUM(AJ35:AJ45)</f>
        <v>#REF!</v>
      </c>
      <c r="AK34" s="33" t="e">
        <f>SUM(AK35:AK45)</f>
        <v>#REF!</v>
      </c>
      <c r="AL34" s="34" t="s">
        <v>156</v>
      </c>
      <c r="AM34" s="35" t="e">
        <f>SUM(AM35:AM45)</f>
        <v>#REF!</v>
      </c>
      <c r="AN34" s="33" t="e">
        <f>SUM(AN35:AN45)</f>
        <v>#REF!</v>
      </c>
      <c r="AO34" s="34" t="s">
        <v>156</v>
      </c>
      <c r="AP34" s="35" t="e">
        <f>SUM(AP35:AP45)</f>
        <v>#REF!</v>
      </c>
      <c r="AQ34" s="33" t="e">
        <f>SUM(AQ35:AQ45)</f>
        <v>#REF!</v>
      </c>
      <c r="AR34" s="34" t="s">
        <v>156</v>
      </c>
      <c r="AS34" s="35" t="e">
        <f>SUM(AS35:AS45)</f>
        <v>#REF!</v>
      </c>
      <c r="AT34" s="33" t="e">
        <f>SUM(AT35:AT45)</f>
        <v>#REF!</v>
      </c>
      <c r="AU34" s="34" t="s">
        <v>156</v>
      </c>
      <c r="AV34" s="35" t="e">
        <f>SUM(AV35:AV45)</f>
        <v>#REF!</v>
      </c>
      <c r="AW34" s="33" t="e">
        <f>SUM(AW35:AW45)</f>
        <v>#REF!</v>
      </c>
      <c r="AX34" s="34" t="s">
        <v>156</v>
      </c>
      <c r="AY34" s="35" t="e">
        <f>SUM(AY35:AY45)</f>
        <v>#REF!</v>
      </c>
      <c r="AZ34" s="33" t="e">
        <f>SUM(AZ35:AZ45)</f>
        <v>#REF!</v>
      </c>
      <c r="BA34" s="34" t="s">
        <v>156</v>
      </c>
      <c r="BB34" s="35" t="e">
        <f>SUM(BB35:BB45)</f>
        <v>#REF!</v>
      </c>
      <c r="BC34" s="33" t="e">
        <f>SUM(BC35:BC45)</f>
        <v>#REF!</v>
      </c>
      <c r="BD34" s="34" t="s">
        <v>156</v>
      </c>
      <c r="BE34" s="35" t="e">
        <f>SUM(BE35:BE45)</f>
        <v>#REF!</v>
      </c>
      <c r="BF34" s="33" t="e">
        <f>SUM(BF35:BF45)</f>
        <v>#REF!</v>
      </c>
      <c r="BG34" s="34" t="s">
        <v>156</v>
      </c>
      <c r="BH34" s="35" t="e">
        <f>SUM(BH35:BH45)</f>
        <v>#REF!</v>
      </c>
      <c r="BI34" s="33" t="e">
        <f>SUM(BI35:BI45)</f>
        <v>#REF!</v>
      </c>
      <c r="BJ34" s="34" t="s">
        <v>156</v>
      </c>
      <c r="BK34" s="35" t="e">
        <f>SUM(BK35:BK45)</f>
        <v>#REF!</v>
      </c>
      <c r="BL34" s="33" t="e">
        <f>SUM(BL35:BL45)</f>
        <v>#REF!</v>
      </c>
      <c r="BM34" s="34" t="s">
        <v>156</v>
      </c>
      <c r="BN34" s="35" t="e">
        <f>SUM(BN35:BN45)</f>
        <v>#REF!</v>
      </c>
      <c r="BO34" s="33" t="e">
        <f>SUM(BO35:BO45)</f>
        <v>#REF!</v>
      </c>
      <c r="BP34" s="34" t="s">
        <v>156</v>
      </c>
      <c r="BQ34" s="35" t="e">
        <f>SUM(BQ35:BQ45)</f>
        <v>#REF!</v>
      </c>
      <c r="BR34" s="33" t="e">
        <f>SUM(BR35:BR45)</f>
        <v>#REF!</v>
      </c>
      <c r="BS34" s="34" t="s">
        <v>156</v>
      </c>
      <c r="BT34" s="35" t="e">
        <f>SUM(BT35:BT45)</f>
        <v>#REF!</v>
      </c>
      <c r="BU34" s="33" t="e">
        <f>SUM(BU35:BU45)</f>
        <v>#REF!</v>
      </c>
      <c r="BV34" s="34" t="s">
        <v>156</v>
      </c>
      <c r="BW34" s="35" t="e">
        <f>SUM(BW35:BW45)</f>
        <v>#REF!</v>
      </c>
    </row>
    <row r="35" spans="1:75" ht="25.5" customHeight="1">
      <c r="A35" s="40"/>
      <c r="B35" s="37"/>
      <c r="C35" s="38" t="s">
        <v>29</v>
      </c>
      <c r="D35" s="24" t="e">
        <f t="shared" si="0"/>
        <v>#REF!</v>
      </c>
      <c r="E35" s="16" t="s">
        <v>1</v>
      </c>
      <c r="F35" s="25" t="e">
        <f t="shared" si="1"/>
        <v>#REF!</v>
      </c>
      <c r="G35" s="24" t="e">
        <f>COUNTIF(#REF!,$C35&amp;"답")</f>
        <v>#REF!</v>
      </c>
      <c r="H35" s="16" t="s">
        <v>156</v>
      </c>
      <c r="I35" s="25" t="e">
        <f>SUMIF(#REF!,$C35&amp;"답",#REF!)</f>
        <v>#REF!</v>
      </c>
      <c r="J35" s="24" t="e">
        <f>COUNTIF(#REF!,$C35&amp;"전")</f>
        <v>#REF!</v>
      </c>
      <c r="K35" s="16" t="s">
        <v>156</v>
      </c>
      <c r="L35" s="25" t="e">
        <f>SUMIF(#REF!,$C35&amp;"전",#REF!)</f>
        <v>#REF!</v>
      </c>
      <c r="M35" s="24" t="e">
        <f>COUNTIF(#REF!,$C35&amp;"과")</f>
        <v>#REF!</v>
      </c>
      <c r="N35" s="16" t="s">
        <v>156</v>
      </c>
      <c r="O35" s="25" t="e">
        <f>SUMIF(#REF!,$C35&amp;"과",#REF!)</f>
        <v>#REF!</v>
      </c>
      <c r="P35" s="24" t="e">
        <f>COUNTIF(#REF!,$C35&amp;"임")</f>
        <v>#REF!</v>
      </c>
      <c r="Q35" s="16" t="s">
        <v>156</v>
      </c>
      <c r="R35" s="25" t="e">
        <f>SUMIF(#REF!,$C35&amp;"임",#REF!)</f>
        <v>#REF!</v>
      </c>
      <c r="S35" s="24" t="e">
        <f>COUNTIF(#REF!,$C35&amp;"대")</f>
        <v>#REF!</v>
      </c>
      <c r="T35" s="16" t="s">
        <v>156</v>
      </c>
      <c r="U35" s="25" t="e">
        <f>SUMIF(#REF!,$C35&amp;"대",#REF!)</f>
        <v>#REF!</v>
      </c>
      <c r="V35" s="24" t="e">
        <f>COUNTIF(#REF!,$C35&amp;"구")</f>
        <v>#REF!</v>
      </c>
      <c r="W35" s="16" t="s">
        <v>156</v>
      </c>
      <c r="X35" s="25" t="e">
        <f>SUMIF(#REF!,$C35&amp;"구",#REF!)</f>
        <v>#REF!</v>
      </c>
      <c r="Y35" s="24" t="e">
        <f>COUNTIF(#REF!,$C35&amp;"도")</f>
        <v>#REF!</v>
      </c>
      <c r="Z35" s="16" t="s">
        <v>156</v>
      </c>
      <c r="AA35" s="25" t="e">
        <f>SUMIF(#REF!,$C35&amp;"도",#REF!)</f>
        <v>#REF!</v>
      </c>
      <c r="AB35" s="24" t="e">
        <f>COUNTIF(#REF!,$C35&amp;"목")</f>
        <v>#REF!</v>
      </c>
      <c r="AC35" s="16" t="s">
        <v>156</v>
      </c>
      <c r="AD35" s="25" t="e">
        <f>SUMIF(#REF!,$C35&amp;"목",#REF!)</f>
        <v>#REF!</v>
      </c>
      <c r="AE35" s="24" t="e">
        <f>COUNTIF(#REF!,$C35&amp;"묘")</f>
        <v>#REF!</v>
      </c>
      <c r="AF35" s="16" t="s">
        <v>156</v>
      </c>
      <c r="AG35" s="25" t="e">
        <f>SUMIF(#REF!,$C35&amp;"묘",#REF!)</f>
        <v>#REF!</v>
      </c>
      <c r="AH35" s="24" t="e">
        <f>COUNTIF(#REF!,$C35&amp;"유")</f>
        <v>#REF!</v>
      </c>
      <c r="AI35" s="16" t="s">
        <v>156</v>
      </c>
      <c r="AJ35" s="25" t="e">
        <f>SUMIF(#REF!,$C35&amp;"유",#REF!)</f>
        <v>#REF!</v>
      </c>
      <c r="AK35" s="24" t="e">
        <f>COUNTIF(#REF!,$C35&amp;"잡")</f>
        <v>#REF!</v>
      </c>
      <c r="AL35" s="16" t="s">
        <v>156</v>
      </c>
      <c r="AM35" s="25" t="e">
        <f>SUMIF(#REF!,$C35&amp;"잡",#REF!)</f>
        <v>#REF!</v>
      </c>
      <c r="AN35" s="24" t="e">
        <f>COUNTIF(#REF!,$C35&amp;"장")</f>
        <v>#REF!</v>
      </c>
      <c r="AO35" s="16" t="s">
        <v>156</v>
      </c>
      <c r="AP35" s="25" t="e">
        <f>SUMIF(#REF!,$C35&amp;"장",#REF!)</f>
        <v>#REF!</v>
      </c>
      <c r="AQ35" s="24" t="e">
        <f>COUNTIF(#REF!,$C35&amp;"수")</f>
        <v>#REF!</v>
      </c>
      <c r="AR35" s="16" t="s">
        <v>156</v>
      </c>
      <c r="AS35" s="25" t="e">
        <f>SUMIF(#REF!,$C35&amp;"수",#REF!)</f>
        <v>#REF!</v>
      </c>
      <c r="AT35" s="24" t="e">
        <f>COUNTIF(#REF!,$C35&amp;"제")</f>
        <v>#REF!</v>
      </c>
      <c r="AU35" s="16" t="s">
        <v>156</v>
      </c>
      <c r="AV35" s="25" t="e">
        <f>SUMIF(#REF!,$C35&amp;"제",#REF!)</f>
        <v>#REF!</v>
      </c>
      <c r="AW35" s="24" t="e">
        <f>COUNTIF(#REF!,$C35&amp;"종")</f>
        <v>#REF!</v>
      </c>
      <c r="AX35" s="16" t="s">
        <v>156</v>
      </c>
      <c r="AY35" s="25" t="e">
        <f>SUMIF(#REF!,$C35&amp;"종",#REF!)</f>
        <v>#REF!</v>
      </c>
      <c r="AZ35" s="24" t="e">
        <f>COUNTIF(#REF!,$C35&amp;"주")</f>
        <v>#REF!</v>
      </c>
      <c r="BA35" s="16" t="s">
        <v>156</v>
      </c>
      <c r="BB35" s="25" t="e">
        <f>SUMIF(#REF!,$C35&amp;"주",#REF!)</f>
        <v>#REF!</v>
      </c>
      <c r="BC35" s="24" t="e">
        <f>COUNTIF(#REF!,$C35&amp;"양")</f>
        <v>#REF!</v>
      </c>
      <c r="BD35" s="16" t="s">
        <v>156</v>
      </c>
      <c r="BE35" s="25" t="e">
        <f>SUMIF(#REF!,$C35&amp;"양",#REF!)</f>
        <v>#REF!</v>
      </c>
      <c r="BF35" s="24" t="e">
        <f>COUNTIF(#REF!,$C35&amp;"염")</f>
        <v>#REF!</v>
      </c>
      <c r="BG35" s="16" t="s">
        <v>156</v>
      </c>
      <c r="BH35" s="25" t="e">
        <f>SUMIF(#REF!,$C35&amp;"염",#REF!)</f>
        <v>#REF!</v>
      </c>
      <c r="BI35" s="24" t="e">
        <f>COUNTIF(#REF!,$C35&amp;"창")</f>
        <v>#REF!</v>
      </c>
      <c r="BJ35" s="16" t="s">
        <v>156</v>
      </c>
      <c r="BK35" s="25" t="e">
        <f>SUMIF(#REF!,$C35&amp;"창",#REF!)</f>
        <v>#REF!</v>
      </c>
      <c r="BL35" s="24" t="e">
        <f>COUNTIF(#REF!,$C35&amp;"천")</f>
        <v>#REF!</v>
      </c>
      <c r="BM35" s="16" t="s">
        <v>156</v>
      </c>
      <c r="BN35" s="25" t="e">
        <f>SUMIF(#REF!,$C35&amp;"천",#REF!)</f>
        <v>#REF!</v>
      </c>
      <c r="BO35" s="24" t="e">
        <f>COUNTIF(#REF!,$C35&amp;"철")</f>
        <v>#REF!</v>
      </c>
      <c r="BP35" s="16" t="s">
        <v>156</v>
      </c>
      <c r="BQ35" s="25" t="e">
        <f>SUMIF(#REF!,$C35&amp;"철",#REF!)</f>
        <v>#REF!</v>
      </c>
      <c r="BR35" s="24" t="e">
        <f>COUNTIF(#REF!,$C35&amp;"체")</f>
        <v>#REF!</v>
      </c>
      <c r="BS35" s="16" t="s">
        <v>156</v>
      </c>
      <c r="BT35" s="25" t="e">
        <f>SUMIF(#REF!,$C35&amp;"체",#REF!)</f>
        <v>#REF!</v>
      </c>
      <c r="BU35" s="24" t="e">
        <f>COUNTIF(#REF!,$C35&amp;"가")</f>
        <v>#REF!</v>
      </c>
      <c r="BV35" s="16" t="s">
        <v>156</v>
      </c>
      <c r="BW35" s="25" t="e">
        <f>SUMIF(#REF!,$C35&amp;"가",#REF!)</f>
        <v>#REF!</v>
      </c>
    </row>
    <row r="36" spans="1:75" ht="25.5" customHeight="1">
      <c r="A36" s="40"/>
      <c r="B36" s="37"/>
      <c r="C36" s="38" t="s">
        <v>30</v>
      </c>
      <c r="D36" s="24" t="e">
        <f t="shared" si="0"/>
        <v>#REF!</v>
      </c>
      <c r="E36" s="16" t="s">
        <v>1</v>
      </c>
      <c r="F36" s="25" t="e">
        <f t="shared" si="1"/>
        <v>#REF!</v>
      </c>
      <c r="G36" s="24" t="e">
        <f>COUNTIF(#REF!,$C36&amp;"답")</f>
        <v>#REF!</v>
      </c>
      <c r="H36" s="16" t="s">
        <v>156</v>
      </c>
      <c r="I36" s="25" t="e">
        <f>SUMIF(#REF!,$C36&amp;"답",#REF!)</f>
        <v>#REF!</v>
      </c>
      <c r="J36" s="24" t="e">
        <f>COUNTIF(#REF!,$C36&amp;"전")</f>
        <v>#REF!</v>
      </c>
      <c r="K36" s="16" t="s">
        <v>156</v>
      </c>
      <c r="L36" s="25" t="e">
        <f>SUMIF(#REF!,$C36&amp;"전",#REF!)</f>
        <v>#REF!</v>
      </c>
      <c r="M36" s="24" t="e">
        <f>COUNTIF(#REF!,$C36&amp;"과")</f>
        <v>#REF!</v>
      </c>
      <c r="N36" s="16" t="s">
        <v>156</v>
      </c>
      <c r="O36" s="25" t="e">
        <f>SUMIF(#REF!,$C36&amp;"과",#REF!)</f>
        <v>#REF!</v>
      </c>
      <c r="P36" s="24" t="e">
        <f>COUNTIF(#REF!,$C36&amp;"임")</f>
        <v>#REF!</v>
      </c>
      <c r="Q36" s="16" t="s">
        <v>156</v>
      </c>
      <c r="R36" s="25" t="e">
        <f>SUMIF(#REF!,$C36&amp;"임",#REF!)</f>
        <v>#REF!</v>
      </c>
      <c r="S36" s="24" t="e">
        <f>COUNTIF(#REF!,$C36&amp;"대")</f>
        <v>#REF!</v>
      </c>
      <c r="T36" s="16" t="s">
        <v>156</v>
      </c>
      <c r="U36" s="25" t="e">
        <f>SUMIF(#REF!,$C36&amp;"대",#REF!)</f>
        <v>#REF!</v>
      </c>
      <c r="V36" s="24" t="e">
        <f>COUNTIF(#REF!,$C36&amp;"구")</f>
        <v>#REF!</v>
      </c>
      <c r="W36" s="16" t="s">
        <v>156</v>
      </c>
      <c r="X36" s="25" t="e">
        <f>SUMIF(#REF!,$C36&amp;"구",#REF!)</f>
        <v>#REF!</v>
      </c>
      <c r="Y36" s="24" t="e">
        <f>COUNTIF(#REF!,$C36&amp;"도")</f>
        <v>#REF!</v>
      </c>
      <c r="Z36" s="16" t="s">
        <v>156</v>
      </c>
      <c r="AA36" s="25" t="e">
        <f>SUMIF(#REF!,$C36&amp;"도",#REF!)</f>
        <v>#REF!</v>
      </c>
      <c r="AB36" s="24" t="e">
        <f>COUNTIF(#REF!,$C36&amp;"목")</f>
        <v>#REF!</v>
      </c>
      <c r="AC36" s="16" t="s">
        <v>156</v>
      </c>
      <c r="AD36" s="25" t="e">
        <f>SUMIF(#REF!,$C36&amp;"목",#REF!)</f>
        <v>#REF!</v>
      </c>
      <c r="AE36" s="24" t="e">
        <f>COUNTIF(#REF!,$C36&amp;"묘")</f>
        <v>#REF!</v>
      </c>
      <c r="AF36" s="16" t="s">
        <v>156</v>
      </c>
      <c r="AG36" s="25" t="e">
        <f>SUMIF(#REF!,$C36&amp;"묘",#REF!)</f>
        <v>#REF!</v>
      </c>
      <c r="AH36" s="24" t="e">
        <f>COUNTIF(#REF!,$C36&amp;"유")</f>
        <v>#REF!</v>
      </c>
      <c r="AI36" s="16" t="s">
        <v>156</v>
      </c>
      <c r="AJ36" s="25" t="e">
        <f>SUMIF(#REF!,$C36&amp;"유",#REF!)</f>
        <v>#REF!</v>
      </c>
      <c r="AK36" s="24" t="e">
        <f>COUNTIF(#REF!,$C36&amp;"잡")</f>
        <v>#REF!</v>
      </c>
      <c r="AL36" s="16" t="s">
        <v>156</v>
      </c>
      <c r="AM36" s="25" t="e">
        <f>SUMIF(#REF!,$C36&amp;"잡",#REF!)</f>
        <v>#REF!</v>
      </c>
      <c r="AN36" s="24" t="e">
        <f>COUNTIF(#REF!,$C36&amp;"장")</f>
        <v>#REF!</v>
      </c>
      <c r="AO36" s="16" t="s">
        <v>156</v>
      </c>
      <c r="AP36" s="25" t="e">
        <f>SUMIF(#REF!,$C36&amp;"장",#REF!)</f>
        <v>#REF!</v>
      </c>
      <c r="AQ36" s="24" t="e">
        <f>COUNTIF(#REF!,$C36&amp;"수")</f>
        <v>#REF!</v>
      </c>
      <c r="AR36" s="16" t="s">
        <v>156</v>
      </c>
      <c r="AS36" s="25" t="e">
        <f>SUMIF(#REF!,$C36&amp;"수",#REF!)</f>
        <v>#REF!</v>
      </c>
      <c r="AT36" s="24" t="e">
        <f>COUNTIF(#REF!,$C36&amp;"제")</f>
        <v>#REF!</v>
      </c>
      <c r="AU36" s="16" t="s">
        <v>156</v>
      </c>
      <c r="AV36" s="25" t="e">
        <f>SUMIF(#REF!,$C36&amp;"제",#REF!)</f>
        <v>#REF!</v>
      </c>
      <c r="AW36" s="24" t="e">
        <f>COUNTIF(#REF!,$C36&amp;"종")</f>
        <v>#REF!</v>
      </c>
      <c r="AX36" s="16" t="s">
        <v>156</v>
      </c>
      <c r="AY36" s="25" t="e">
        <f>SUMIF(#REF!,$C36&amp;"종",#REF!)</f>
        <v>#REF!</v>
      </c>
      <c r="AZ36" s="24" t="e">
        <f>COUNTIF(#REF!,$C36&amp;"주")</f>
        <v>#REF!</v>
      </c>
      <c r="BA36" s="16" t="s">
        <v>156</v>
      </c>
      <c r="BB36" s="25" t="e">
        <f>SUMIF(#REF!,$C36&amp;"주",#REF!)</f>
        <v>#REF!</v>
      </c>
      <c r="BC36" s="24" t="e">
        <f>COUNTIF(#REF!,$C36&amp;"양")</f>
        <v>#REF!</v>
      </c>
      <c r="BD36" s="16" t="s">
        <v>156</v>
      </c>
      <c r="BE36" s="25" t="e">
        <f>SUMIF(#REF!,$C36&amp;"양",#REF!)</f>
        <v>#REF!</v>
      </c>
      <c r="BF36" s="24" t="e">
        <f>COUNTIF(#REF!,$C36&amp;"염")</f>
        <v>#REF!</v>
      </c>
      <c r="BG36" s="16" t="s">
        <v>156</v>
      </c>
      <c r="BH36" s="25" t="e">
        <f>SUMIF(#REF!,$C36&amp;"염",#REF!)</f>
        <v>#REF!</v>
      </c>
      <c r="BI36" s="24" t="e">
        <f>COUNTIF(#REF!,$C36&amp;"창")</f>
        <v>#REF!</v>
      </c>
      <c r="BJ36" s="16" t="s">
        <v>156</v>
      </c>
      <c r="BK36" s="25" t="e">
        <f>SUMIF(#REF!,$C36&amp;"창",#REF!)</f>
        <v>#REF!</v>
      </c>
      <c r="BL36" s="24" t="e">
        <f>COUNTIF(#REF!,$C36&amp;"천")</f>
        <v>#REF!</v>
      </c>
      <c r="BM36" s="16" t="s">
        <v>156</v>
      </c>
      <c r="BN36" s="25" t="e">
        <f>SUMIF(#REF!,$C36&amp;"천",#REF!)</f>
        <v>#REF!</v>
      </c>
      <c r="BO36" s="24" t="e">
        <f>COUNTIF(#REF!,$C36&amp;"철")</f>
        <v>#REF!</v>
      </c>
      <c r="BP36" s="16" t="s">
        <v>156</v>
      </c>
      <c r="BQ36" s="25" t="e">
        <f>SUMIF(#REF!,$C36&amp;"철",#REF!)</f>
        <v>#REF!</v>
      </c>
      <c r="BR36" s="24" t="e">
        <f>COUNTIF(#REF!,$C36&amp;"체")</f>
        <v>#REF!</v>
      </c>
      <c r="BS36" s="16" t="s">
        <v>156</v>
      </c>
      <c r="BT36" s="25" t="e">
        <f>SUMIF(#REF!,$C36&amp;"체",#REF!)</f>
        <v>#REF!</v>
      </c>
      <c r="BU36" s="24" t="e">
        <f>COUNTIF(#REF!,$C36&amp;"가")</f>
        <v>#REF!</v>
      </c>
      <c r="BV36" s="16" t="s">
        <v>156</v>
      </c>
      <c r="BW36" s="25" t="e">
        <f>SUMIF(#REF!,$C36&amp;"가",#REF!)</f>
        <v>#REF!</v>
      </c>
    </row>
    <row r="37" spans="1:75" ht="25.5" customHeight="1">
      <c r="A37" s="40"/>
      <c r="B37" s="37"/>
      <c r="C37" s="38" t="s">
        <v>31</v>
      </c>
      <c r="D37" s="24" t="e">
        <f t="shared" si="0"/>
        <v>#REF!</v>
      </c>
      <c r="E37" s="16" t="s">
        <v>1</v>
      </c>
      <c r="F37" s="25" t="e">
        <f t="shared" si="1"/>
        <v>#REF!</v>
      </c>
      <c r="G37" s="24" t="e">
        <f>COUNTIF(#REF!,$C37&amp;"답")</f>
        <v>#REF!</v>
      </c>
      <c r="H37" s="16" t="s">
        <v>156</v>
      </c>
      <c r="I37" s="25" t="e">
        <f>SUMIF(#REF!,$C37&amp;"답",#REF!)</f>
        <v>#REF!</v>
      </c>
      <c r="J37" s="24" t="e">
        <f>COUNTIF(#REF!,$C37&amp;"전")</f>
        <v>#REF!</v>
      </c>
      <c r="K37" s="16" t="s">
        <v>156</v>
      </c>
      <c r="L37" s="25" t="e">
        <f>SUMIF(#REF!,$C37&amp;"전",#REF!)</f>
        <v>#REF!</v>
      </c>
      <c r="M37" s="24" t="e">
        <f>COUNTIF(#REF!,$C37&amp;"과")</f>
        <v>#REF!</v>
      </c>
      <c r="N37" s="16" t="s">
        <v>156</v>
      </c>
      <c r="O37" s="25" t="e">
        <f>SUMIF(#REF!,$C37&amp;"과",#REF!)</f>
        <v>#REF!</v>
      </c>
      <c r="P37" s="24" t="e">
        <f>COUNTIF(#REF!,$C37&amp;"임")</f>
        <v>#REF!</v>
      </c>
      <c r="Q37" s="16" t="s">
        <v>156</v>
      </c>
      <c r="R37" s="25" t="e">
        <f>SUMIF(#REF!,$C37&amp;"임",#REF!)</f>
        <v>#REF!</v>
      </c>
      <c r="S37" s="24" t="e">
        <f>COUNTIF(#REF!,$C37&amp;"대")</f>
        <v>#REF!</v>
      </c>
      <c r="T37" s="16" t="s">
        <v>156</v>
      </c>
      <c r="U37" s="25" t="e">
        <f>SUMIF(#REF!,$C37&amp;"대",#REF!)</f>
        <v>#REF!</v>
      </c>
      <c r="V37" s="24" t="e">
        <f>COUNTIF(#REF!,$C37&amp;"구")</f>
        <v>#REF!</v>
      </c>
      <c r="W37" s="16" t="s">
        <v>156</v>
      </c>
      <c r="X37" s="25" t="e">
        <f>SUMIF(#REF!,$C37&amp;"구",#REF!)</f>
        <v>#REF!</v>
      </c>
      <c r="Y37" s="24" t="e">
        <f>COUNTIF(#REF!,$C37&amp;"도")</f>
        <v>#REF!</v>
      </c>
      <c r="Z37" s="16" t="s">
        <v>156</v>
      </c>
      <c r="AA37" s="25" t="e">
        <f>SUMIF(#REF!,$C37&amp;"도",#REF!)</f>
        <v>#REF!</v>
      </c>
      <c r="AB37" s="24" t="e">
        <f>COUNTIF(#REF!,$C37&amp;"목")</f>
        <v>#REF!</v>
      </c>
      <c r="AC37" s="16" t="s">
        <v>156</v>
      </c>
      <c r="AD37" s="25" t="e">
        <f>SUMIF(#REF!,$C37&amp;"목",#REF!)</f>
        <v>#REF!</v>
      </c>
      <c r="AE37" s="24" t="e">
        <f>COUNTIF(#REF!,$C37&amp;"묘")</f>
        <v>#REF!</v>
      </c>
      <c r="AF37" s="16" t="s">
        <v>156</v>
      </c>
      <c r="AG37" s="25" t="e">
        <f>SUMIF(#REF!,$C37&amp;"묘",#REF!)</f>
        <v>#REF!</v>
      </c>
      <c r="AH37" s="24" t="e">
        <f>COUNTIF(#REF!,$C37&amp;"유")</f>
        <v>#REF!</v>
      </c>
      <c r="AI37" s="16" t="s">
        <v>156</v>
      </c>
      <c r="AJ37" s="25" t="e">
        <f>SUMIF(#REF!,$C37&amp;"유",#REF!)</f>
        <v>#REF!</v>
      </c>
      <c r="AK37" s="24" t="e">
        <f>COUNTIF(#REF!,$C37&amp;"잡")</f>
        <v>#REF!</v>
      </c>
      <c r="AL37" s="16" t="s">
        <v>156</v>
      </c>
      <c r="AM37" s="25" t="e">
        <f>SUMIF(#REF!,$C37&amp;"잡",#REF!)</f>
        <v>#REF!</v>
      </c>
      <c r="AN37" s="24" t="e">
        <f>COUNTIF(#REF!,$C37&amp;"장")</f>
        <v>#REF!</v>
      </c>
      <c r="AO37" s="16" t="s">
        <v>156</v>
      </c>
      <c r="AP37" s="25" t="e">
        <f>SUMIF(#REF!,$C37&amp;"장",#REF!)</f>
        <v>#REF!</v>
      </c>
      <c r="AQ37" s="24" t="e">
        <f>COUNTIF(#REF!,$C37&amp;"수")</f>
        <v>#REF!</v>
      </c>
      <c r="AR37" s="16" t="s">
        <v>156</v>
      </c>
      <c r="AS37" s="25" t="e">
        <f>SUMIF(#REF!,$C37&amp;"수",#REF!)</f>
        <v>#REF!</v>
      </c>
      <c r="AT37" s="24" t="e">
        <f>COUNTIF(#REF!,$C37&amp;"제")</f>
        <v>#REF!</v>
      </c>
      <c r="AU37" s="16" t="s">
        <v>156</v>
      </c>
      <c r="AV37" s="25" t="e">
        <f>SUMIF(#REF!,$C37&amp;"제",#REF!)</f>
        <v>#REF!</v>
      </c>
      <c r="AW37" s="24" t="e">
        <f>COUNTIF(#REF!,$C37&amp;"종")</f>
        <v>#REF!</v>
      </c>
      <c r="AX37" s="16" t="s">
        <v>156</v>
      </c>
      <c r="AY37" s="25" t="e">
        <f>SUMIF(#REF!,$C37&amp;"종",#REF!)</f>
        <v>#REF!</v>
      </c>
      <c r="AZ37" s="24" t="e">
        <f>COUNTIF(#REF!,$C37&amp;"주")</f>
        <v>#REF!</v>
      </c>
      <c r="BA37" s="16" t="s">
        <v>156</v>
      </c>
      <c r="BB37" s="25" t="e">
        <f>SUMIF(#REF!,$C37&amp;"주",#REF!)</f>
        <v>#REF!</v>
      </c>
      <c r="BC37" s="24" t="e">
        <f>COUNTIF(#REF!,$C37&amp;"양")</f>
        <v>#REF!</v>
      </c>
      <c r="BD37" s="16" t="s">
        <v>156</v>
      </c>
      <c r="BE37" s="25" t="e">
        <f>SUMIF(#REF!,$C37&amp;"양",#REF!)</f>
        <v>#REF!</v>
      </c>
      <c r="BF37" s="24" t="e">
        <f>COUNTIF(#REF!,$C37&amp;"염")</f>
        <v>#REF!</v>
      </c>
      <c r="BG37" s="16" t="s">
        <v>156</v>
      </c>
      <c r="BH37" s="25" t="e">
        <f>SUMIF(#REF!,$C37&amp;"염",#REF!)</f>
        <v>#REF!</v>
      </c>
      <c r="BI37" s="24" t="e">
        <f>COUNTIF(#REF!,$C37&amp;"창")</f>
        <v>#REF!</v>
      </c>
      <c r="BJ37" s="16" t="s">
        <v>156</v>
      </c>
      <c r="BK37" s="25" t="e">
        <f>SUMIF(#REF!,$C37&amp;"창",#REF!)</f>
        <v>#REF!</v>
      </c>
      <c r="BL37" s="24" t="e">
        <f>COUNTIF(#REF!,$C37&amp;"천")</f>
        <v>#REF!</v>
      </c>
      <c r="BM37" s="16" t="s">
        <v>156</v>
      </c>
      <c r="BN37" s="25" t="e">
        <f>SUMIF(#REF!,$C37&amp;"천",#REF!)</f>
        <v>#REF!</v>
      </c>
      <c r="BO37" s="24" t="e">
        <f>COUNTIF(#REF!,$C37&amp;"철")</f>
        <v>#REF!</v>
      </c>
      <c r="BP37" s="16" t="s">
        <v>156</v>
      </c>
      <c r="BQ37" s="25" t="e">
        <f>SUMIF(#REF!,$C37&amp;"철",#REF!)</f>
        <v>#REF!</v>
      </c>
      <c r="BR37" s="24" t="e">
        <f>COUNTIF(#REF!,$C37&amp;"체")</f>
        <v>#REF!</v>
      </c>
      <c r="BS37" s="16" t="s">
        <v>156</v>
      </c>
      <c r="BT37" s="25" t="e">
        <f>SUMIF(#REF!,$C37&amp;"체",#REF!)</f>
        <v>#REF!</v>
      </c>
      <c r="BU37" s="24" t="e">
        <f>COUNTIF(#REF!,$C37&amp;"가")</f>
        <v>#REF!</v>
      </c>
      <c r="BV37" s="16" t="s">
        <v>156</v>
      </c>
      <c r="BW37" s="25" t="e">
        <f>SUMIF(#REF!,$C37&amp;"가",#REF!)</f>
        <v>#REF!</v>
      </c>
    </row>
    <row r="38" spans="1:75" ht="25.5" customHeight="1">
      <c r="A38" s="40"/>
      <c r="B38" s="37"/>
      <c r="C38" s="38" t="s">
        <v>32</v>
      </c>
      <c r="D38" s="24" t="e">
        <f t="shared" si="0"/>
        <v>#REF!</v>
      </c>
      <c r="E38" s="16" t="s">
        <v>1</v>
      </c>
      <c r="F38" s="25" t="e">
        <f t="shared" si="1"/>
        <v>#REF!</v>
      </c>
      <c r="G38" s="24" t="e">
        <f>COUNTIF(#REF!,$C38&amp;"답")</f>
        <v>#REF!</v>
      </c>
      <c r="H38" s="16" t="s">
        <v>156</v>
      </c>
      <c r="I38" s="25" t="e">
        <f>SUMIF(#REF!,$C38&amp;"답",#REF!)</f>
        <v>#REF!</v>
      </c>
      <c r="J38" s="24" t="e">
        <f>COUNTIF(#REF!,$C38&amp;"전")</f>
        <v>#REF!</v>
      </c>
      <c r="K38" s="16" t="s">
        <v>156</v>
      </c>
      <c r="L38" s="25" t="e">
        <f>SUMIF(#REF!,$C38&amp;"전",#REF!)</f>
        <v>#REF!</v>
      </c>
      <c r="M38" s="24" t="e">
        <f>COUNTIF(#REF!,$C38&amp;"과")</f>
        <v>#REF!</v>
      </c>
      <c r="N38" s="16" t="s">
        <v>156</v>
      </c>
      <c r="O38" s="25" t="e">
        <f>SUMIF(#REF!,$C38&amp;"과",#REF!)</f>
        <v>#REF!</v>
      </c>
      <c r="P38" s="24" t="e">
        <f>COUNTIF(#REF!,$C38&amp;"임")</f>
        <v>#REF!</v>
      </c>
      <c r="Q38" s="16" t="s">
        <v>156</v>
      </c>
      <c r="R38" s="25" t="e">
        <f>SUMIF(#REF!,$C38&amp;"임",#REF!)</f>
        <v>#REF!</v>
      </c>
      <c r="S38" s="24" t="e">
        <f>COUNTIF(#REF!,$C38&amp;"대")</f>
        <v>#REF!</v>
      </c>
      <c r="T38" s="16" t="s">
        <v>156</v>
      </c>
      <c r="U38" s="25" t="e">
        <f>SUMIF(#REF!,$C38&amp;"대",#REF!)</f>
        <v>#REF!</v>
      </c>
      <c r="V38" s="24" t="e">
        <f>COUNTIF(#REF!,$C38&amp;"구")</f>
        <v>#REF!</v>
      </c>
      <c r="W38" s="16" t="s">
        <v>156</v>
      </c>
      <c r="X38" s="25" t="e">
        <f>SUMIF(#REF!,$C38&amp;"구",#REF!)</f>
        <v>#REF!</v>
      </c>
      <c r="Y38" s="24" t="e">
        <f>COUNTIF(#REF!,$C38&amp;"도")</f>
        <v>#REF!</v>
      </c>
      <c r="Z38" s="16" t="s">
        <v>156</v>
      </c>
      <c r="AA38" s="25" t="e">
        <f>SUMIF(#REF!,$C38&amp;"도",#REF!)</f>
        <v>#REF!</v>
      </c>
      <c r="AB38" s="24" t="e">
        <f>COUNTIF(#REF!,$C38&amp;"목")</f>
        <v>#REF!</v>
      </c>
      <c r="AC38" s="16" t="s">
        <v>156</v>
      </c>
      <c r="AD38" s="25" t="e">
        <f>SUMIF(#REF!,$C38&amp;"목",#REF!)</f>
        <v>#REF!</v>
      </c>
      <c r="AE38" s="24" t="e">
        <f>COUNTIF(#REF!,$C38&amp;"묘")</f>
        <v>#REF!</v>
      </c>
      <c r="AF38" s="16" t="s">
        <v>156</v>
      </c>
      <c r="AG38" s="25" t="e">
        <f>SUMIF(#REF!,$C38&amp;"묘",#REF!)</f>
        <v>#REF!</v>
      </c>
      <c r="AH38" s="24" t="e">
        <f>COUNTIF(#REF!,$C38&amp;"유")</f>
        <v>#REF!</v>
      </c>
      <c r="AI38" s="16" t="s">
        <v>156</v>
      </c>
      <c r="AJ38" s="25" t="e">
        <f>SUMIF(#REF!,$C38&amp;"유",#REF!)</f>
        <v>#REF!</v>
      </c>
      <c r="AK38" s="24" t="e">
        <f>COUNTIF(#REF!,$C38&amp;"잡")</f>
        <v>#REF!</v>
      </c>
      <c r="AL38" s="16" t="s">
        <v>156</v>
      </c>
      <c r="AM38" s="25" t="e">
        <f>SUMIF(#REF!,$C38&amp;"잡",#REF!)</f>
        <v>#REF!</v>
      </c>
      <c r="AN38" s="24" t="e">
        <f>COUNTIF(#REF!,$C38&amp;"장")</f>
        <v>#REF!</v>
      </c>
      <c r="AO38" s="16" t="s">
        <v>156</v>
      </c>
      <c r="AP38" s="25" t="e">
        <f>SUMIF(#REF!,$C38&amp;"장",#REF!)</f>
        <v>#REF!</v>
      </c>
      <c r="AQ38" s="24" t="e">
        <f>COUNTIF(#REF!,$C38&amp;"수")</f>
        <v>#REF!</v>
      </c>
      <c r="AR38" s="16" t="s">
        <v>156</v>
      </c>
      <c r="AS38" s="25" t="e">
        <f>SUMIF(#REF!,$C38&amp;"수",#REF!)</f>
        <v>#REF!</v>
      </c>
      <c r="AT38" s="24" t="e">
        <f>COUNTIF(#REF!,$C38&amp;"제")</f>
        <v>#REF!</v>
      </c>
      <c r="AU38" s="16" t="s">
        <v>156</v>
      </c>
      <c r="AV38" s="25" t="e">
        <f>SUMIF(#REF!,$C38&amp;"제",#REF!)</f>
        <v>#REF!</v>
      </c>
      <c r="AW38" s="24" t="e">
        <f>COUNTIF(#REF!,$C38&amp;"종")</f>
        <v>#REF!</v>
      </c>
      <c r="AX38" s="16" t="s">
        <v>156</v>
      </c>
      <c r="AY38" s="25" t="e">
        <f>SUMIF(#REF!,$C38&amp;"종",#REF!)</f>
        <v>#REF!</v>
      </c>
      <c r="AZ38" s="24" t="e">
        <f>COUNTIF(#REF!,$C38&amp;"주")</f>
        <v>#REF!</v>
      </c>
      <c r="BA38" s="16" t="s">
        <v>156</v>
      </c>
      <c r="BB38" s="25" t="e">
        <f>SUMIF(#REF!,$C38&amp;"주",#REF!)</f>
        <v>#REF!</v>
      </c>
      <c r="BC38" s="24" t="e">
        <f>COUNTIF(#REF!,$C38&amp;"양")</f>
        <v>#REF!</v>
      </c>
      <c r="BD38" s="16" t="s">
        <v>156</v>
      </c>
      <c r="BE38" s="25" t="e">
        <f>SUMIF(#REF!,$C38&amp;"양",#REF!)</f>
        <v>#REF!</v>
      </c>
      <c r="BF38" s="24" t="e">
        <f>COUNTIF(#REF!,$C38&amp;"염")</f>
        <v>#REF!</v>
      </c>
      <c r="BG38" s="16" t="s">
        <v>156</v>
      </c>
      <c r="BH38" s="25" t="e">
        <f>SUMIF(#REF!,$C38&amp;"염",#REF!)</f>
        <v>#REF!</v>
      </c>
      <c r="BI38" s="24" t="e">
        <f>COUNTIF(#REF!,$C38&amp;"창")</f>
        <v>#REF!</v>
      </c>
      <c r="BJ38" s="16" t="s">
        <v>156</v>
      </c>
      <c r="BK38" s="25" t="e">
        <f>SUMIF(#REF!,$C38&amp;"창",#REF!)</f>
        <v>#REF!</v>
      </c>
      <c r="BL38" s="24" t="e">
        <f>COUNTIF(#REF!,$C38&amp;"천")</f>
        <v>#REF!</v>
      </c>
      <c r="BM38" s="16" t="s">
        <v>156</v>
      </c>
      <c r="BN38" s="25" t="e">
        <f>SUMIF(#REF!,$C38&amp;"천",#REF!)</f>
        <v>#REF!</v>
      </c>
      <c r="BO38" s="24" t="e">
        <f>COUNTIF(#REF!,$C38&amp;"철")</f>
        <v>#REF!</v>
      </c>
      <c r="BP38" s="16" t="s">
        <v>156</v>
      </c>
      <c r="BQ38" s="25" t="e">
        <f>SUMIF(#REF!,$C38&amp;"철",#REF!)</f>
        <v>#REF!</v>
      </c>
      <c r="BR38" s="24" t="e">
        <f>COUNTIF(#REF!,$C38&amp;"체")</f>
        <v>#REF!</v>
      </c>
      <c r="BS38" s="16" t="s">
        <v>156</v>
      </c>
      <c r="BT38" s="25" t="e">
        <f>SUMIF(#REF!,$C38&amp;"체",#REF!)</f>
        <v>#REF!</v>
      </c>
      <c r="BU38" s="24" t="e">
        <f>COUNTIF(#REF!,$C38&amp;"가")</f>
        <v>#REF!</v>
      </c>
      <c r="BV38" s="16" t="s">
        <v>156</v>
      </c>
      <c r="BW38" s="25" t="e">
        <f>SUMIF(#REF!,$C38&amp;"가",#REF!)</f>
        <v>#REF!</v>
      </c>
    </row>
    <row r="39" spans="1:75" ht="25.5" customHeight="1">
      <c r="A39" s="40"/>
      <c r="B39" s="37"/>
      <c r="C39" s="38" t="s">
        <v>33</v>
      </c>
      <c r="D39" s="24" t="e">
        <f t="shared" si="0"/>
        <v>#REF!</v>
      </c>
      <c r="E39" s="16" t="s">
        <v>1</v>
      </c>
      <c r="F39" s="25" t="e">
        <f t="shared" si="1"/>
        <v>#REF!</v>
      </c>
      <c r="G39" s="24" t="e">
        <f>COUNTIF(#REF!,$C39&amp;"답")</f>
        <v>#REF!</v>
      </c>
      <c r="H39" s="16" t="s">
        <v>156</v>
      </c>
      <c r="I39" s="25" t="e">
        <f>SUMIF(#REF!,$C39&amp;"답",#REF!)</f>
        <v>#REF!</v>
      </c>
      <c r="J39" s="24" t="e">
        <f>COUNTIF(#REF!,$C39&amp;"전")</f>
        <v>#REF!</v>
      </c>
      <c r="K39" s="16" t="s">
        <v>156</v>
      </c>
      <c r="L39" s="25" t="e">
        <f>SUMIF(#REF!,$C39&amp;"전",#REF!)</f>
        <v>#REF!</v>
      </c>
      <c r="M39" s="24" t="e">
        <f>COUNTIF(#REF!,$C39&amp;"과")</f>
        <v>#REF!</v>
      </c>
      <c r="N39" s="16" t="s">
        <v>156</v>
      </c>
      <c r="O39" s="25" t="e">
        <f>SUMIF(#REF!,$C39&amp;"과",#REF!)</f>
        <v>#REF!</v>
      </c>
      <c r="P39" s="24" t="e">
        <f>COUNTIF(#REF!,$C39&amp;"임")</f>
        <v>#REF!</v>
      </c>
      <c r="Q39" s="16" t="s">
        <v>156</v>
      </c>
      <c r="R39" s="25" t="e">
        <f>SUMIF(#REF!,$C39&amp;"임",#REF!)</f>
        <v>#REF!</v>
      </c>
      <c r="S39" s="24" t="e">
        <f>COUNTIF(#REF!,$C39&amp;"대")</f>
        <v>#REF!</v>
      </c>
      <c r="T39" s="16" t="s">
        <v>156</v>
      </c>
      <c r="U39" s="25" t="e">
        <f>SUMIF(#REF!,$C39&amp;"대",#REF!)</f>
        <v>#REF!</v>
      </c>
      <c r="V39" s="24" t="e">
        <f>COUNTIF(#REF!,$C39&amp;"구")</f>
        <v>#REF!</v>
      </c>
      <c r="W39" s="16" t="s">
        <v>156</v>
      </c>
      <c r="X39" s="25" t="e">
        <f>SUMIF(#REF!,$C39&amp;"구",#REF!)</f>
        <v>#REF!</v>
      </c>
      <c r="Y39" s="24" t="e">
        <f>COUNTIF(#REF!,$C39&amp;"도")</f>
        <v>#REF!</v>
      </c>
      <c r="Z39" s="16" t="s">
        <v>156</v>
      </c>
      <c r="AA39" s="25" t="e">
        <f>SUMIF(#REF!,$C39&amp;"도",#REF!)</f>
        <v>#REF!</v>
      </c>
      <c r="AB39" s="24" t="e">
        <f>COUNTIF(#REF!,$C39&amp;"목")</f>
        <v>#REF!</v>
      </c>
      <c r="AC39" s="16" t="s">
        <v>156</v>
      </c>
      <c r="AD39" s="25" t="e">
        <f>SUMIF(#REF!,$C39&amp;"목",#REF!)</f>
        <v>#REF!</v>
      </c>
      <c r="AE39" s="24" t="e">
        <f>COUNTIF(#REF!,$C39&amp;"묘")</f>
        <v>#REF!</v>
      </c>
      <c r="AF39" s="16" t="s">
        <v>156</v>
      </c>
      <c r="AG39" s="25" t="e">
        <f>SUMIF(#REF!,$C39&amp;"묘",#REF!)</f>
        <v>#REF!</v>
      </c>
      <c r="AH39" s="24" t="e">
        <f>COUNTIF(#REF!,$C39&amp;"유")</f>
        <v>#REF!</v>
      </c>
      <c r="AI39" s="16" t="s">
        <v>156</v>
      </c>
      <c r="AJ39" s="25" t="e">
        <f>SUMIF(#REF!,$C39&amp;"유",#REF!)</f>
        <v>#REF!</v>
      </c>
      <c r="AK39" s="24" t="e">
        <f>COUNTIF(#REF!,$C39&amp;"잡")</f>
        <v>#REF!</v>
      </c>
      <c r="AL39" s="16" t="s">
        <v>156</v>
      </c>
      <c r="AM39" s="25" t="e">
        <f>SUMIF(#REF!,$C39&amp;"잡",#REF!)</f>
        <v>#REF!</v>
      </c>
      <c r="AN39" s="24" t="e">
        <f>COUNTIF(#REF!,$C39&amp;"장")</f>
        <v>#REF!</v>
      </c>
      <c r="AO39" s="16" t="s">
        <v>156</v>
      </c>
      <c r="AP39" s="25" t="e">
        <f>SUMIF(#REF!,$C39&amp;"장",#REF!)</f>
        <v>#REF!</v>
      </c>
      <c r="AQ39" s="24" t="e">
        <f>COUNTIF(#REF!,$C39&amp;"수")</f>
        <v>#REF!</v>
      </c>
      <c r="AR39" s="16" t="s">
        <v>156</v>
      </c>
      <c r="AS39" s="25" t="e">
        <f>SUMIF(#REF!,$C39&amp;"수",#REF!)</f>
        <v>#REF!</v>
      </c>
      <c r="AT39" s="24" t="e">
        <f>COUNTIF(#REF!,$C39&amp;"제")</f>
        <v>#REF!</v>
      </c>
      <c r="AU39" s="16" t="s">
        <v>156</v>
      </c>
      <c r="AV39" s="25" t="e">
        <f>SUMIF(#REF!,$C39&amp;"제",#REF!)</f>
        <v>#REF!</v>
      </c>
      <c r="AW39" s="24" t="e">
        <f>COUNTIF(#REF!,$C39&amp;"종")</f>
        <v>#REF!</v>
      </c>
      <c r="AX39" s="16" t="s">
        <v>156</v>
      </c>
      <c r="AY39" s="25" t="e">
        <f>SUMIF(#REF!,$C39&amp;"종",#REF!)</f>
        <v>#REF!</v>
      </c>
      <c r="AZ39" s="24" t="e">
        <f>COUNTIF(#REF!,$C39&amp;"주")</f>
        <v>#REF!</v>
      </c>
      <c r="BA39" s="16" t="s">
        <v>156</v>
      </c>
      <c r="BB39" s="25" t="e">
        <f>SUMIF(#REF!,$C39&amp;"주",#REF!)</f>
        <v>#REF!</v>
      </c>
      <c r="BC39" s="24" t="e">
        <f>COUNTIF(#REF!,$C39&amp;"양")</f>
        <v>#REF!</v>
      </c>
      <c r="BD39" s="16" t="s">
        <v>156</v>
      </c>
      <c r="BE39" s="25" t="e">
        <f>SUMIF(#REF!,$C39&amp;"양",#REF!)</f>
        <v>#REF!</v>
      </c>
      <c r="BF39" s="24" t="e">
        <f>COUNTIF(#REF!,$C39&amp;"염")</f>
        <v>#REF!</v>
      </c>
      <c r="BG39" s="16" t="s">
        <v>156</v>
      </c>
      <c r="BH39" s="25" t="e">
        <f>SUMIF(#REF!,$C39&amp;"염",#REF!)</f>
        <v>#REF!</v>
      </c>
      <c r="BI39" s="24" t="e">
        <f>COUNTIF(#REF!,$C39&amp;"창")</f>
        <v>#REF!</v>
      </c>
      <c r="BJ39" s="16" t="s">
        <v>156</v>
      </c>
      <c r="BK39" s="25" t="e">
        <f>SUMIF(#REF!,$C39&amp;"창",#REF!)</f>
        <v>#REF!</v>
      </c>
      <c r="BL39" s="24" t="e">
        <f>COUNTIF(#REF!,$C39&amp;"천")</f>
        <v>#REF!</v>
      </c>
      <c r="BM39" s="16" t="s">
        <v>156</v>
      </c>
      <c r="BN39" s="25" t="e">
        <f>SUMIF(#REF!,$C39&amp;"천",#REF!)</f>
        <v>#REF!</v>
      </c>
      <c r="BO39" s="24" t="e">
        <f>COUNTIF(#REF!,$C39&amp;"철")</f>
        <v>#REF!</v>
      </c>
      <c r="BP39" s="16" t="s">
        <v>156</v>
      </c>
      <c r="BQ39" s="25" t="e">
        <f>SUMIF(#REF!,$C39&amp;"철",#REF!)</f>
        <v>#REF!</v>
      </c>
      <c r="BR39" s="24" t="e">
        <f>COUNTIF(#REF!,$C39&amp;"체")</f>
        <v>#REF!</v>
      </c>
      <c r="BS39" s="16" t="s">
        <v>156</v>
      </c>
      <c r="BT39" s="25" t="e">
        <f>SUMIF(#REF!,$C39&amp;"체",#REF!)</f>
        <v>#REF!</v>
      </c>
      <c r="BU39" s="24" t="e">
        <f>COUNTIF(#REF!,$C39&amp;"가")</f>
        <v>#REF!</v>
      </c>
      <c r="BV39" s="16" t="s">
        <v>156</v>
      </c>
      <c r="BW39" s="25" t="e">
        <f>SUMIF(#REF!,$C39&amp;"가",#REF!)</f>
        <v>#REF!</v>
      </c>
    </row>
    <row r="40" spans="1:75" ht="25.5" customHeight="1">
      <c r="A40" s="40"/>
      <c r="B40" s="37"/>
      <c r="C40" s="38" t="s">
        <v>34</v>
      </c>
      <c r="D40" s="24" t="e">
        <f t="shared" si="0"/>
        <v>#REF!</v>
      </c>
      <c r="E40" s="16" t="s">
        <v>1</v>
      </c>
      <c r="F40" s="25" t="e">
        <f t="shared" si="1"/>
        <v>#REF!</v>
      </c>
      <c r="G40" s="24" t="e">
        <f>COUNTIF(#REF!,$C40&amp;"답")</f>
        <v>#REF!</v>
      </c>
      <c r="H40" s="16" t="s">
        <v>156</v>
      </c>
      <c r="I40" s="25" t="e">
        <f>SUMIF(#REF!,$C40&amp;"답",#REF!)</f>
        <v>#REF!</v>
      </c>
      <c r="J40" s="24" t="e">
        <f>COUNTIF(#REF!,$C40&amp;"전")</f>
        <v>#REF!</v>
      </c>
      <c r="K40" s="16" t="s">
        <v>156</v>
      </c>
      <c r="L40" s="25" t="e">
        <f>SUMIF(#REF!,$C40&amp;"전",#REF!)</f>
        <v>#REF!</v>
      </c>
      <c r="M40" s="24" t="e">
        <f>COUNTIF(#REF!,$C40&amp;"과")</f>
        <v>#REF!</v>
      </c>
      <c r="N40" s="16" t="s">
        <v>156</v>
      </c>
      <c r="O40" s="25" t="e">
        <f>SUMIF(#REF!,$C40&amp;"과",#REF!)</f>
        <v>#REF!</v>
      </c>
      <c r="P40" s="24" t="e">
        <f>COUNTIF(#REF!,$C40&amp;"임")</f>
        <v>#REF!</v>
      </c>
      <c r="Q40" s="16" t="s">
        <v>156</v>
      </c>
      <c r="R40" s="25" t="e">
        <f>SUMIF(#REF!,$C40&amp;"임",#REF!)</f>
        <v>#REF!</v>
      </c>
      <c r="S40" s="24" t="e">
        <f>COUNTIF(#REF!,$C40&amp;"대")</f>
        <v>#REF!</v>
      </c>
      <c r="T40" s="16" t="s">
        <v>156</v>
      </c>
      <c r="U40" s="25" t="e">
        <f>SUMIF(#REF!,$C40&amp;"대",#REF!)</f>
        <v>#REF!</v>
      </c>
      <c r="V40" s="24" t="e">
        <f>COUNTIF(#REF!,$C40&amp;"구")</f>
        <v>#REF!</v>
      </c>
      <c r="W40" s="16" t="s">
        <v>156</v>
      </c>
      <c r="X40" s="25" t="e">
        <f>SUMIF(#REF!,$C40&amp;"구",#REF!)</f>
        <v>#REF!</v>
      </c>
      <c r="Y40" s="24" t="e">
        <f>COUNTIF(#REF!,$C40&amp;"도")</f>
        <v>#REF!</v>
      </c>
      <c r="Z40" s="16" t="s">
        <v>156</v>
      </c>
      <c r="AA40" s="25" t="e">
        <f>SUMIF(#REF!,$C40&amp;"도",#REF!)</f>
        <v>#REF!</v>
      </c>
      <c r="AB40" s="24" t="e">
        <f>COUNTIF(#REF!,$C40&amp;"목")</f>
        <v>#REF!</v>
      </c>
      <c r="AC40" s="16" t="s">
        <v>156</v>
      </c>
      <c r="AD40" s="25" t="e">
        <f>SUMIF(#REF!,$C40&amp;"목",#REF!)</f>
        <v>#REF!</v>
      </c>
      <c r="AE40" s="24" t="e">
        <f>COUNTIF(#REF!,$C40&amp;"묘")</f>
        <v>#REF!</v>
      </c>
      <c r="AF40" s="16" t="s">
        <v>156</v>
      </c>
      <c r="AG40" s="25" t="e">
        <f>SUMIF(#REF!,$C40&amp;"묘",#REF!)</f>
        <v>#REF!</v>
      </c>
      <c r="AH40" s="24" t="e">
        <f>COUNTIF(#REF!,$C40&amp;"유")</f>
        <v>#REF!</v>
      </c>
      <c r="AI40" s="16" t="s">
        <v>156</v>
      </c>
      <c r="AJ40" s="25" t="e">
        <f>SUMIF(#REF!,$C40&amp;"유",#REF!)</f>
        <v>#REF!</v>
      </c>
      <c r="AK40" s="24" t="e">
        <f>COUNTIF(#REF!,$C40&amp;"잡")</f>
        <v>#REF!</v>
      </c>
      <c r="AL40" s="16" t="s">
        <v>156</v>
      </c>
      <c r="AM40" s="25" t="e">
        <f>SUMIF(#REF!,$C40&amp;"잡",#REF!)</f>
        <v>#REF!</v>
      </c>
      <c r="AN40" s="24" t="e">
        <f>COUNTIF(#REF!,$C40&amp;"장")</f>
        <v>#REF!</v>
      </c>
      <c r="AO40" s="16" t="s">
        <v>156</v>
      </c>
      <c r="AP40" s="25" t="e">
        <f>SUMIF(#REF!,$C40&amp;"장",#REF!)</f>
        <v>#REF!</v>
      </c>
      <c r="AQ40" s="24" t="e">
        <f>COUNTIF(#REF!,$C40&amp;"수")</f>
        <v>#REF!</v>
      </c>
      <c r="AR40" s="16" t="s">
        <v>156</v>
      </c>
      <c r="AS40" s="25" t="e">
        <f>SUMIF(#REF!,$C40&amp;"수",#REF!)</f>
        <v>#REF!</v>
      </c>
      <c r="AT40" s="24" t="e">
        <f>COUNTIF(#REF!,$C40&amp;"제")</f>
        <v>#REF!</v>
      </c>
      <c r="AU40" s="16" t="s">
        <v>156</v>
      </c>
      <c r="AV40" s="25" t="e">
        <f>SUMIF(#REF!,$C40&amp;"제",#REF!)</f>
        <v>#REF!</v>
      </c>
      <c r="AW40" s="24" t="e">
        <f>COUNTIF(#REF!,$C40&amp;"종")</f>
        <v>#REF!</v>
      </c>
      <c r="AX40" s="16" t="s">
        <v>156</v>
      </c>
      <c r="AY40" s="25" t="e">
        <f>SUMIF(#REF!,$C40&amp;"종",#REF!)</f>
        <v>#REF!</v>
      </c>
      <c r="AZ40" s="24" t="e">
        <f>COUNTIF(#REF!,$C40&amp;"주")</f>
        <v>#REF!</v>
      </c>
      <c r="BA40" s="16" t="s">
        <v>156</v>
      </c>
      <c r="BB40" s="25" t="e">
        <f>SUMIF(#REF!,$C40&amp;"주",#REF!)</f>
        <v>#REF!</v>
      </c>
      <c r="BC40" s="24" t="e">
        <f>COUNTIF(#REF!,$C40&amp;"양")</f>
        <v>#REF!</v>
      </c>
      <c r="BD40" s="16" t="s">
        <v>156</v>
      </c>
      <c r="BE40" s="25" t="e">
        <f>SUMIF(#REF!,$C40&amp;"양",#REF!)</f>
        <v>#REF!</v>
      </c>
      <c r="BF40" s="24" t="e">
        <f>COUNTIF(#REF!,$C40&amp;"염")</f>
        <v>#REF!</v>
      </c>
      <c r="BG40" s="16" t="s">
        <v>156</v>
      </c>
      <c r="BH40" s="25" t="e">
        <f>SUMIF(#REF!,$C40&amp;"염",#REF!)</f>
        <v>#REF!</v>
      </c>
      <c r="BI40" s="24" t="e">
        <f>COUNTIF(#REF!,$C40&amp;"창")</f>
        <v>#REF!</v>
      </c>
      <c r="BJ40" s="16" t="s">
        <v>156</v>
      </c>
      <c r="BK40" s="25" t="e">
        <f>SUMIF(#REF!,$C40&amp;"창",#REF!)</f>
        <v>#REF!</v>
      </c>
      <c r="BL40" s="24" t="e">
        <f>COUNTIF(#REF!,$C40&amp;"천")</f>
        <v>#REF!</v>
      </c>
      <c r="BM40" s="16" t="s">
        <v>156</v>
      </c>
      <c r="BN40" s="25" t="e">
        <f>SUMIF(#REF!,$C40&amp;"천",#REF!)</f>
        <v>#REF!</v>
      </c>
      <c r="BO40" s="24" t="e">
        <f>COUNTIF(#REF!,$C40&amp;"철")</f>
        <v>#REF!</v>
      </c>
      <c r="BP40" s="16" t="s">
        <v>156</v>
      </c>
      <c r="BQ40" s="25" t="e">
        <f>SUMIF(#REF!,$C40&amp;"철",#REF!)</f>
        <v>#REF!</v>
      </c>
      <c r="BR40" s="24" t="e">
        <f>COUNTIF(#REF!,$C40&amp;"체")</f>
        <v>#REF!</v>
      </c>
      <c r="BS40" s="16" t="s">
        <v>156</v>
      </c>
      <c r="BT40" s="25" t="e">
        <f>SUMIF(#REF!,$C40&amp;"체",#REF!)</f>
        <v>#REF!</v>
      </c>
      <c r="BU40" s="24" t="e">
        <f>COUNTIF(#REF!,$C40&amp;"가")</f>
        <v>#REF!</v>
      </c>
      <c r="BV40" s="16" t="s">
        <v>156</v>
      </c>
      <c r="BW40" s="25" t="e">
        <f>SUMIF(#REF!,$C40&amp;"가",#REF!)</f>
        <v>#REF!</v>
      </c>
    </row>
    <row r="41" spans="1:75" ht="25.5" customHeight="1">
      <c r="A41" s="40"/>
      <c r="B41" s="37"/>
      <c r="C41" s="38" t="s">
        <v>35</v>
      </c>
      <c r="D41" s="24" t="e">
        <f t="shared" si="0"/>
        <v>#REF!</v>
      </c>
      <c r="E41" s="16" t="s">
        <v>1</v>
      </c>
      <c r="F41" s="25" t="e">
        <f t="shared" si="1"/>
        <v>#REF!</v>
      </c>
      <c r="G41" s="24" t="e">
        <f>COUNTIF(#REF!,$C41&amp;"답")</f>
        <v>#REF!</v>
      </c>
      <c r="H41" s="16" t="s">
        <v>156</v>
      </c>
      <c r="I41" s="25" t="e">
        <f>SUMIF(#REF!,$C41&amp;"답",#REF!)</f>
        <v>#REF!</v>
      </c>
      <c r="J41" s="24" t="e">
        <f>COUNTIF(#REF!,$C41&amp;"전")</f>
        <v>#REF!</v>
      </c>
      <c r="K41" s="16" t="s">
        <v>156</v>
      </c>
      <c r="L41" s="25" t="e">
        <f>SUMIF(#REF!,$C41&amp;"전",#REF!)</f>
        <v>#REF!</v>
      </c>
      <c r="M41" s="24" t="e">
        <f>COUNTIF(#REF!,$C41&amp;"과")</f>
        <v>#REF!</v>
      </c>
      <c r="N41" s="16" t="s">
        <v>156</v>
      </c>
      <c r="O41" s="25" t="e">
        <f>SUMIF(#REF!,$C41&amp;"과",#REF!)</f>
        <v>#REF!</v>
      </c>
      <c r="P41" s="24" t="e">
        <f>COUNTIF(#REF!,$C41&amp;"임")</f>
        <v>#REF!</v>
      </c>
      <c r="Q41" s="16" t="s">
        <v>156</v>
      </c>
      <c r="R41" s="25" t="e">
        <f>SUMIF(#REF!,$C41&amp;"임",#REF!)</f>
        <v>#REF!</v>
      </c>
      <c r="S41" s="24" t="e">
        <f>COUNTIF(#REF!,$C41&amp;"대")</f>
        <v>#REF!</v>
      </c>
      <c r="T41" s="16" t="s">
        <v>156</v>
      </c>
      <c r="U41" s="25" t="e">
        <f>SUMIF(#REF!,$C41&amp;"대",#REF!)</f>
        <v>#REF!</v>
      </c>
      <c r="V41" s="24" t="e">
        <f>COUNTIF(#REF!,$C41&amp;"구")</f>
        <v>#REF!</v>
      </c>
      <c r="W41" s="16" t="s">
        <v>156</v>
      </c>
      <c r="X41" s="25" t="e">
        <f>SUMIF(#REF!,$C41&amp;"구",#REF!)</f>
        <v>#REF!</v>
      </c>
      <c r="Y41" s="24" t="e">
        <f>COUNTIF(#REF!,$C41&amp;"도")</f>
        <v>#REF!</v>
      </c>
      <c r="Z41" s="16" t="s">
        <v>156</v>
      </c>
      <c r="AA41" s="25" t="e">
        <f>SUMIF(#REF!,$C41&amp;"도",#REF!)</f>
        <v>#REF!</v>
      </c>
      <c r="AB41" s="24" t="e">
        <f>COUNTIF(#REF!,$C41&amp;"목")</f>
        <v>#REF!</v>
      </c>
      <c r="AC41" s="16" t="s">
        <v>156</v>
      </c>
      <c r="AD41" s="25" t="e">
        <f>SUMIF(#REF!,$C41&amp;"목",#REF!)</f>
        <v>#REF!</v>
      </c>
      <c r="AE41" s="24" t="e">
        <f>COUNTIF(#REF!,$C41&amp;"묘")</f>
        <v>#REF!</v>
      </c>
      <c r="AF41" s="16" t="s">
        <v>156</v>
      </c>
      <c r="AG41" s="25" t="e">
        <f>SUMIF(#REF!,$C41&amp;"묘",#REF!)</f>
        <v>#REF!</v>
      </c>
      <c r="AH41" s="24" t="e">
        <f>COUNTIF(#REF!,$C41&amp;"유")</f>
        <v>#REF!</v>
      </c>
      <c r="AI41" s="16" t="s">
        <v>156</v>
      </c>
      <c r="AJ41" s="25" t="e">
        <f>SUMIF(#REF!,$C41&amp;"유",#REF!)</f>
        <v>#REF!</v>
      </c>
      <c r="AK41" s="24" t="e">
        <f>COUNTIF(#REF!,$C41&amp;"잡")</f>
        <v>#REF!</v>
      </c>
      <c r="AL41" s="16" t="s">
        <v>156</v>
      </c>
      <c r="AM41" s="25" t="e">
        <f>SUMIF(#REF!,$C41&amp;"잡",#REF!)</f>
        <v>#REF!</v>
      </c>
      <c r="AN41" s="24" t="e">
        <f>COUNTIF(#REF!,$C41&amp;"장")</f>
        <v>#REF!</v>
      </c>
      <c r="AO41" s="16" t="s">
        <v>156</v>
      </c>
      <c r="AP41" s="25" t="e">
        <f>SUMIF(#REF!,$C41&amp;"장",#REF!)</f>
        <v>#REF!</v>
      </c>
      <c r="AQ41" s="24" t="e">
        <f>COUNTIF(#REF!,$C41&amp;"수")</f>
        <v>#REF!</v>
      </c>
      <c r="AR41" s="16" t="s">
        <v>156</v>
      </c>
      <c r="AS41" s="25" t="e">
        <f>SUMIF(#REF!,$C41&amp;"수",#REF!)</f>
        <v>#REF!</v>
      </c>
      <c r="AT41" s="24" t="e">
        <f>COUNTIF(#REF!,$C41&amp;"제")</f>
        <v>#REF!</v>
      </c>
      <c r="AU41" s="16" t="s">
        <v>156</v>
      </c>
      <c r="AV41" s="25" t="e">
        <f>SUMIF(#REF!,$C41&amp;"제",#REF!)</f>
        <v>#REF!</v>
      </c>
      <c r="AW41" s="24" t="e">
        <f>COUNTIF(#REF!,$C41&amp;"종")</f>
        <v>#REF!</v>
      </c>
      <c r="AX41" s="16" t="s">
        <v>156</v>
      </c>
      <c r="AY41" s="25" t="e">
        <f>SUMIF(#REF!,$C41&amp;"종",#REF!)</f>
        <v>#REF!</v>
      </c>
      <c r="AZ41" s="24" t="e">
        <f>COUNTIF(#REF!,$C41&amp;"주")</f>
        <v>#REF!</v>
      </c>
      <c r="BA41" s="16" t="s">
        <v>156</v>
      </c>
      <c r="BB41" s="25" t="e">
        <f>SUMIF(#REF!,$C41&amp;"주",#REF!)</f>
        <v>#REF!</v>
      </c>
      <c r="BC41" s="24" t="e">
        <f>COUNTIF(#REF!,$C41&amp;"양")</f>
        <v>#REF!</v>
      </c>
      <c r="BD41" s="16" t="s">
        <v>156</v>
      </c>
      <c r="BE41" s="25" t="e">
        <f>SUMIF(#REF!,$C41&amp;"양",#REF!)</f>
        <v>#REF!</v>
      </c>
      <c r="BF41" s="24" t="e">
        <f>COUNTIF(#REF!,$C41&amp;"염")</f>
        <v>#REF!</v>
      </c>
      <c r="BG41" s="16" t="s">
        <v>156</v>
      </c>
      <c r="BH41" s="25" t="e">
        <f>SUMIF(#REF!,$C41&amp;"염",#REF!)</f>
        <v>#REF!</v>
      </c>
      <c r="BI41" s="24" t="e">
        <f>COUNTIF(#REF!,$C41&amp;"창")</f>
        <v>#REF!</v>
      </c>
      <c r="BJ41" s="16" t="s">
        <v>156</v>
      </c>
      <c r="BK41" s="25" t="e">
        <f>SUMIF(#REF!,$C41&amp;"창",#REF!)</f>
        <v>#REF!</v>
      </c>
      <c r="BL41" s="24" t="e">
        <f>COUNTIF(#REF!,$C41&amp;"천")</f>
        <v>#REF!</v>
      </c>
      <c r="BM41" s="16" t="s">
        <v>156</v>
      </c>
      <c r="BN41" s="25" t="e">
        <f>SUMIF(#REF!,$C41&amp;"천",#REF!)</f>
        <v>#REF!</v>
      </c>
      <c r="BO41" s="24" t="e">
        <f>COUNTIF(#REF!,$C41&amp;"철")</f>
        <v>#REF!</v>
      </c>
      <c r="BP41" s="16" t="s">
        <v>156</v>
      </c>
      <c r="BQ41" s="25" t="e">
        <f>SUMIF(#REF!,$C41&amp;"철",#REF!)</f>
        <v>#REF!</v>
      </c>
      <c r="BR41" s="24" t="e">
        <f>COUNTIF(#REF!,$C41&amp;"체")</f>
        <v>#REF!</v>
      </c>
      <c r="BS41" s="16" t="s">
        <v>156</v>
      </c>
      <c r="BT41" s="25" t="e">
        <f>SUMIF(#REF!,$C41&amp;"체",#REF!)</f>
        <v>#REF!</v>
      </c>
      <c r="BU41" s="24" t="e">
        <f>COUNTIF(#REF!,$C41&amp;"가")</f>
        <v>#REF!</v>
      </c>
      <c r="BV41" s="16" t="s">
        <v>156</v>
      </c>
      <c r="BW41" s="25" t="e">
        <f>SUMIF(#REF!,$C41&amp;"가",#REF!)</f>
        <v>#REF!</v>
      </c>
    </row>
    <row r="42" spans="1:75" ht="25.5" customHeight="1">
      <c r="A42" s="40"/>
      <c r="B42" s="37"/>
      <c r="C42" s="38" t="s">
        <v>36</v>
      </c>
      <c r="D42" s="24" t="e">
        <f t="shared" si="0"/>
        <v>#REF!</v>
      </c>
      <c r="E42" s="16" t="s">
        <v>1</v>
      </c>
      <c r="F42" s="25" t="e">
        <f t="shared" si="1"/>
        <v>#REF!</v>
      </c>
      <c r="G42" s="24" t="e">
        <f>COUNTIF(#REF!,$C42&amp;"답")</f>
        <v>#REF!</v>
      </c>
      <c r="H42" s="16" t="s">
        <v>156</v>
      </c>
      <c r="I42" s="25" t="e">
        <f>SUMIF(#REF!,$C42&amp;"답",#REF!)</f>
        <v>#REF!</v>
      </c>
      <c r="J42" s="24" t="e">
        <f>COUNTIF(#REF!,$C42&amp;"전")</f>
        <v>#REF!</v>
      </c>
      <c r="K42" s="16" t="s">
        <v>156</v>
      </c>
      <c r="L42" s="25" t="e">
        <f>SUMIF(#REF!,$C42&amp;"전",#REF!)</f>
        <v>#REF!</v>
      </c>
      <c r="M42" s="24" t="e">
        <f>COUNTIF(#REF!,$C42&amp;"과")</f>
        <v>#REF!</v>
      </c>
      <c r="N42" s="16" t="s">
        <v>156</v>
      </c>
      <c r="O42" s="25" t="e">
        <f>SUMIF(#REF!,$C42&amp;"과",#REF!)</f>
        <v>#REF!</v>
      </c>
      <c r="P42" s="24" t="e">
        <f>COUNTIF(#REF!,$C42&amp;"임")</f>
        <v>#REF!</v>
      </c>
      <c r="Q42" s="16" t="s">
        <v>156</v>
      </c>
      <c r="R42" s="25" t="e">
        <f>SUMIF(#REF!,$C42&amp;"임",#REF!)</f>
        <v>#REF!</v>
      </c>
      <c r="S42" s="24" t="e">
        <f>COUNTIF(#REF!,$C42&amp;"대")</f>
        <v>#REF!</v>
      </c>
      <c r="T42" s="16" t="s">
        <v>156</v>
      </c>
      <c r="U42" s="25" t="e">
        <f>SUMIF(#REF!,$C42&amp;"대",#REF!)</f>
        <v>#REF!</v>
      </c>
      <c r="V42" s="24" t="e">
        <f>COUNTIF(#REF!,$C42&amp;"구")</f>
        <v>#REF!</v>
      </c>
      <c r="W42" s="16" t="s">
        <v>156</v>
      </c>
      <c r="X42" s="25" t="e">
        <f>SUMIF(#REF!,$C42&amp;"구",#REF!)</f>
        <v>#REF!</v>
      </c>
      <c r="Y42" s="24" t="e">
        <f>COUNTIF(#REF!,$C42&amp;"도")</f>
        <v>#REF!</v>
      </c>
      <c r="Z42" s="16" t="s">
        <v>156</v>
      </c>
      <c r="AA42" s="25" t="e">
        <f>SUMIF(#REF!,$C42&amp;"도",#REF!)</f>
        <v>#REF!</v>
      </c>
      <c r="AB42" s="24" t="e">
        <f>COUNTIF(#REF!,$C42&amp;"목")</f>
        <v>#REF!</v>
      </c>
      <c r="AC42" s="16" t="s">
        <v>156</v>
      </c>
      <c r="AD42" s="25" t="e">
        <f>SUMIF(#REF!,$C42&amp;"목",#REF!)</f>
        <v>#REF!</v>
      </c>
      <c r="AE42" s="24" t="e">
        <f>COUNTIF(#REF!,$C42&amp;"묘")</f>
        <v>#REF!</v>
      </c>
      <c r="AF42" s="16" t="s">
        <v>156</v>
      </c>
      <c r="AG42" s="25" t="e">
        <f>SUMIF(#REF!,$C42&amp;"묘",#REF!)</f>
        <v>#REF!</v>
      </c>
      <c r="AH42" s="24" t="e">
        <f>COUNTIF(#REF!,$C42&amp;"유")</f>
        <v>#REF!</v>
      </c>
      <c r="AI42" s="16" t="s">
        <v>156</v>
      </c>
      <c r="AJ42" s="25" t="e">
        <f>SUMIF(#REF!,$C42&amp;"유",#REF!)</f>
        <v>#REF!</v>
      </c>
      <c r="AK42" s="24" t="e">
        <f>COUNTIF(#REF!,$C42&amp;"잡")</f>
        <v>#REF!</v>
      </c>
      <c r="AL42" s="16" t="s">
        <v>156</v>
      </c>
      <c r="AM42" s="25" t="e">
        <f>SUMIF(#REF!,$C42&amp;"잡",#REF!)</f>
        <v>#REF!</v>
      </c>
      <c r="AN42" s="24" t="e">
        <f>COUNTIF(#REF!,$C42&amp;"장")</f>
        <v>#REF!</v>
      </c>
      <c r="AO42" s="16" t="s">
        <v>156</v>
      </c>
      <c r="AP42" s="25" t="e">
        <f>SUMIF(#REF!,$C42&amp;"장",#REF!)</f>
        <v>#REF!</v>
      </c>
      <c r="AQ42" s="24" t="e">
        <f>COUNTIF(#REF!,$C42&amp;"수")</f>
        <v>#REF!</v>
      </c>
      <c r="AR42" s="16" t="s">
        <v>156</v>
      </c>
      <c r="AS42" s="25" t="e">
        <f>SUMIF(#REF!,$C42&amp;"수",#REF!)</f>
        <v>#REF!</v>
      </c>
      <c r="AT42" s="24" t="e">
        <f>COUNTIF(#REF!,$C42&amp;"제")</f>
        <v>#REF!</v>
      </c>
      <c r="AU42" s="16" t="s">
        <v>156</v>
      </c>
      <c r="AV42" s="25" t="e">
        <f>SUMIF(#REF!,$C42&amp;"제",#REF!)</f>
        <v>#REF!</v>
      </c>
      <c r="AW42" s="24" t="e">
        <f>COUNTIF(#REF!,$C42&amp;"종")</f>
        <v>#REF!</v>
      </c>
      <c r="AX42" s="16" t="s">
        <v>156</v>
      </c>
      <c r="AY42" s="25" t="e">
        <f>SUMIF(#REF!,$C42&amp;"종",#REF!)</f>
        <v>#REF!</v>
      </c>
      <c r="AZ42" s="24" t="e">
        <f>COUNTIF(#REF!,$C42&amp;"주")</f>
        <v>#REF!</v>
      </c>
      <c r="BA42" s="16" t="s">
        <v>156</v>
      </c>
      <c r="BB42" s="25" t="e">
        <f>SUMIF(#REF!,$C42&amp;"주",#REF!)</f>
        <v>#REF!</v>
      </c>
      <c r="BC42" s="24" t="e">
        <f>COUNTIF(#REF!,$C42&amp;"양")</f>
        <v>#REF!</v>
      </c>
      <c r="BD42" s="16" t="s">
        <v>156</v>
      </c>
      <c r="BE42" s="25" t="e">
        <f>SUMIF(#REF!,$C42&amp;"양",#REF!)</f>
        <v>#REF!</v>
      </c>
      <c r="BF42" s="24" t="e">
        <f>COUNTIF(#REF!,$C42&amp;"염")</f>
        <v>#REF!</v>
      </c>
      <c r="BG42" s="16" t="s">
        <v>156</v>
      </c>
      <c r="BH42" s="25" t="e">
        <f>SUMIF(#REF!,$C42&amp;"염",#REF!)</f>
        <v>#REF!</v>
      </c>
      <c r="BI42" s="24" t="e">
        <f>COUNTIF(#REF!,$C42&amp;"창")</f>
        <v>#REF!</v>
      </c>
      <c r="BJ42" s="16" t="s">
        <v>156</v>
      </c>
      <c r="BK42" s="25" t="e">
        <f>SUMIF(#REF!,$C42&amp;"창",#REF!)</f>
        <v>#REF!</v>
      </c>
      <c r="BL42" s="24" t="e">
        <f>COUNTIF(#REF!,$C42&amp;"천")</f>
        <v>#REF!</v>
      </c>
      <c r="BM42" s="16" t="s">
        <v>156</v>
      </c>
      <c r="BN42" s="25" t="e">
        <f>SUMIF(#REF!,$C42&amp;"천",#REF!)</f>
        <v>#REF!</v>
      </c>
      <c r="BO42" s="24" t="e">
        <f>COUNTIF(#REF!,$C42&amp;"철")</f>
        <v>#REF!</v>
      </c>
      <c r="BP42" s="16" t="s">
        <v>156</v>
      </c>
      <c r="BQ42" s="25" t="e">
        <f>SUMIF(#REF!,$C42&amp;"철",#REF!)</f>
        <v>#REF!</v>
      </c>
      <c r="BR42" s="24" t="e">
        <f>COUNTIF(#REF!,$C42&amp;"체")</f>
        <v>#REF!</v>
      </c>
      <c r="BS42" s="16" t="s">
        <v>156</v>
      </c>
      <c r="BT42" s="25" t="e">
        <f>SUMIF(#REF!,$C42&amp;"체",#REF!)</f>
        <v>#REF!</v>
      </c>
      <c r="BU42" s="24" t="e">
        <f>COUNTIF(#REF!,$C42&amp;"가")</f>
        <v>#REF!</v>
      </c>
      <c r="BV42" s="16" t="s">
        <v>156</v>
      </c>
      <c r="BW42" s="25" t="e">
        <f>SUMIF(#REF!,$C42&amp;"가",#REF!)</f>
        <v>#REF!</v>
      </c>
    </row>
    <row r="43" spans="1:75" ht="25.5" customHeight="1">
      <c r="A43" s="40"/>
      <c r="B43" s="37"/>
      <c r="C43" s="38" t="s">
        <v>37</v>
      </c>
      <c r="D43" s="24" t="e">
        <f t="shared" si="0"/>
        <v>#REF!</v>
      </c>
      <c r="E43" s="16" t="s">
        <v>1</v>
      </c>
      <c r="F43" s="25" t="e">
        <f t="shared" si="1"/>
        <v>#REF!</v>
      </c>
      <c r="G43" s="24" t="e">
        <f>COUNTIF(#REF!,$C43&amp;"답")</f>
        <v>#REF!</v>
      </c>
      <c r="H43" s="16" t="s">
        <v>156</v>
      </c>
      <c r="I43" s="25" t="e">
        <f>SUMIF(#REF!,$C43&amp;"답",#REF!)</f>
        <v>#REF!</v>
      </c>
      <c r="J43" s="24" t="e">
        <f>COUNTIF(#REF!,$C43&amp;"전")</f>
        <v>#REF!</v>
      </c>
      <c r="K43" s="16" t="s">
        <v>156</v>
      </c>
      <c r="L43" s="25" t="e">
        <f>SUMIF(#REF!,$C43&amp;"전",#REF!)</f>
        <v>#REF!</v>
      </c>
      <c r="M43" s="24" t="e">
        <f>COUNTIF(#REF!,$C43&amp;"과")</f>
        <v>#REF!</v>
      </c>
      <c r="N43" s="16" t="s">
        <v>156</v>
      </c>
      <c r="O43" s="25" t="e">
        <f>SUMIF(#REF!,$C43&amp;"과",#REF!)</f>
        <v>#REF!</v>
      </c>
      <c r="P43" s="24" t="e">
        <f>COUNTIF(#REF!,$C43&amp;"임")</f>
        <v>#REF!</v>
      </c>
      <c r="Q43" s="16" t="s">
        <v>156</v>
      </c>
      <c r="R43" s="25" t="e">
        <f>SUMIF(#REF!,$C43&amp;"임",#REF!)</f>
        <v>#REF!</v>
      </c>
      <c r="S43" s="24" t="e">
        <f>COUNTIF(#REF!,$C43&amp;"대")</f>
        <v>#REF!</v>
      </c>
      <c r="T43" s="16" t="s">
        <v>156</v>
      </c>
      <c r="U43" s="25" t="e">
        <f>SUMIF(#REF!,$C43&amp;"대",#REF!)</f>
        <v>#REF!</v>
      </c>
      <c r="V43" s="24" t="e">
        <f>COUNTIF(#REF!,$C43&amp;"구")</f>
        <v>#REF!</v>
      </c>
      <c r="W43" s="16" t="s">
        <v>156</v>
      </c>
      <c r="X43" s="25" t="e">
        <f>SUMIF(#REF!,$C43&amp;"구",#REF!)</f>
        <v>#REF!</v>
      </c>
      <c r="Y43" s="24" t="e">
        <f>COUNTIF(#REF!,$C43&amp;"도")</f>
        <v>#REF!</v>
      </c>
      <c r="Z43" s="16" t="s">
        <v>156</v>
      </c>
      <c r="AA43" s="25" t="e">
        <f>SUMIF(#REF!,$C43&amp;"도",#REF!)</f>
        <v>#REF!</v>
      </c>
      <c r="AB43" s="24" t="e">
        <f>COUNTIF(#REF!,$C43&amp;"목")</f>
        <v>#REF!</v>
      </c>
      <c r="AC43" s="16" t="s">
        <v>156</v>
      </c>
      <c r="AD43" s="25" t="e">
        <f>SUMIF(#REF!,$C43&amp;"목",#REF!)</f>
        <v>#REF!</v>
      </c>
      <c r="AE43" s="24" t="e">
        <f>COUNTIF(#REF!,$C43&amp;"묘")</f>
        <v>#REF!</v>
      </c>
      <c r="AF43" s="16" t="s">
        <v>156</v>
      </c>
      <c r="AG43" s="25" t="e">
        <f>SUMIF(#REF!,$C43&amp;"묘",#REF!)</f>
        <v>#REF!</v>
      </c>
      <c r="AH43" s="24" t="e">
        <f>COUNTIF(#REF!,$C43&amp;"유")</f>
        <v>#REF!</v>
      </c>
      <c r="AI43" s="16" t="s">
        <v>156</v>
      </c>
      <c r="AJ43" s="25" t="e">
        <f>SUMIF(#REF!,$C43&amp;"유",#REF!)</f>
        <v>#REF!</v>
      </c>
      <c r="AK43" s="24" t="e">
        <f>COUNTIF(#REF!,$C43&amp;"잡")</f>
        <v>#REF!</v>
      </c>
      <c r="AL43" s="16" t="s">
        <v>156</v>
      </c>
      <c r="AM43" s="25" t="e">
        <f>SUMIF(#REF!,$C43&amp;"잡",#REF!)</f>
        <v>#REF!</v>
      </c>
      <c r="AN43" s="24" t="e">
        <f>COUNTIF(#REF!,$C43&amp;"장")</f>
        <v>#REF!</v>
      </c>
      <c r="AO43" s="16" t="s">
        <v>156</v>
      </c>
      <c r="AP43" s="25" t="e">
        <f>SUMIF(#REF!,$C43&amp;"장",#REF!)</f>
        <v>#REF!</v>
      </c>
      <c r="AQ43" s="24" t="e">
        <f>COUNTIF(#REF!,$C43&amp;"수")</f>
        <v>#REF!</v>
      </c>
      <c r="AR43" s="16" t="s">
        <v>156</v>
      </c>
      <c r="AS43" s="25" t="e">
        <f>SUMIF(#REF!,$C43&amp;"수",#REF!)</f>
        <v>#REF!</v>
      </c>
      <c r="AT43" s="24" t="e">
        <f>COUNTIF(#REF!,$C43&amp;"제")</f>
        <v>#REF!</v>
      </c>
      <c r="AU43" s="16" t="s">
        <v>156</v>
      </c>
      <c r="AV43" s="25" t="e">
        <f>SUMIF(#REF!,$C43&amp;"제",#REF!)</f>
        <v>#REF!</v>
      </c>
      <c r="AW43" s="24" t="e">
        <f>COUNTIF(#REF!,$C43&amp;"종")</f>
        <v>#REF!</v>
      </c>
      <c r="AX43" s="16" t="s">
        <v>156</v>
      </c>
      <c r="AY43" s="25" t="e">
        <f>SUMIF(#REF!,$C43&amp;"종",#REF!)</f>
        <v>#REF!</v>
      </c>
      <c r="AZ43" s="24" t="e">
        <f>COUNTIF(#REF!,$C43&amp;"주")</f>
        <v>#REF!</v>
      </c>
      <c r="BA43" s="16" t="s">
        <v>156</v>
      </c>
      <c r="BB43" s="25" t="e">
        <f>SUMIF(#REF!,$C43&amp;"주",#REF!)</f>
        <v>#REF!</v>
      </c>
      <c r="BC43" s="24" t="e">
        <f>COUNTIF(#REF!,$C43&amp;"양")</f>
        <v>#REF!</v>
      </c>
      <c r="BD43" s="16" t="s">
        <v>156</v>
      </c>
      <c r="BE43" s="25" t="e">
        <f>SUMIF(#REF!,$C43&amp;"양",#REF!)</f>
        <v>#REF!</v>
      </c>
      <c r="BF43" s="24" t="e">
        <f>COUNTIF(#REF!,$C43&amp;"염")</f>
        <v>#REF!</v>
      </c>
      <c r="BG43" s="16" t="s">
        <v>156</v>
      </c>
      <c r="BH43" s="25" t="e">
        <f>SUMIF(#REF!,$C43&amp;"염",#REF!)</f>
        <v>#REF!</v>
      </c>
      <c r="BI43" s="24" t="e">
        <f>COUNTIF(#REF!,$C43&amp;"창")</f>
        <v>#REF!</v>
      </c>
      <c r="BJ43" s="16" t="s">
        <v>156</v>
      </c>
      <c r="BK43" s="25" t="e">
        <f>SUMIF(#REF!,$C43&amp;"창",#REF!)</f>
        <v>#REF!</v>
      </c>
      <c r="BL43" s="24" t="e">
        <f>COUNTIF(#REF!,$C43&amp;"천")</f>
        <v>#REF!</v>
      </c>
      <c r="BM43" s="16" t="s">
        <v>156</v>
      </c>
      <c r="BN43" s="25" t="e">
        <f>SUMIF(#REF!,$C43&amp;"천",#REF!)</f>
        <v>#REF!</v>
      </c>
      <c r="BO43" s="24" t="e">
        <f>COUNTIF(#REF!,$C43&amp;"철")</f>
        <v>#REF!</v>
      </c>
      <c r="BP43" s="16" t="s">
        <v>156</v>
      </c>
      <c r="BQ43" s="25" t="e">
        <f>SUMIF(#REF!,$C43&amp;"철",#REF!)</f>
        <v>#REF!</v>
      </c>
      <c r="BR43" s="24" t="e">
        <f>COUNTIF(#REF!,$C43&amp;"체")</f>
        <v>#REF!</v>
      </c>
      <c r="BS43" s="16" t="s">
        <v>156</v>
      </c>
      <c r="BT43" s="25" t="e">
        <f>SUMIF(#REF!,$C43&amp;"체",#REF!)</f>
        <v>#REF!</v>
      </c>
      <c r="BU43" s="24" t="e">
        <f>COUNTIF(#REF!,$C43&amp;"가")</f>
        <v>#REF!</v>
      </c>
      <c r="BV43" s="16" t="s">
        <v>156</v>
      </c>
      <c r="BW43" s="25" t="e">
        <f>SUMIF(#REF!,$C43&amp;"가",#REF!)</f>
        <v>#REF!</v>
      </c>
    </row>
    <row r="44" spans="1:75" ht="25.5" customHeight="1">
      <c r="A44" s="40"/>
      <c r="B44" s="37"/>
      <c r="C44" s="38" t="s">
        <v>38</v>
      </c>
      <c r="D44" s="24" t="e">
        <f t="shared" si="0"/>
        <v>#REF!</v>
      </c>
      <c r="E44" s="16" t="s">
        <v>1</v>
      </c>
      <c r="F44" s="25" t="e">
        <f t="shared" si="1"/>
        <v>#REF!</v>
      </c>
      <c r="G44" s="24" t="e">
        <f>COUNTIF(#REF!,$C44&amp;"답")</f>
        <v>#REF!</v>
      </c>
      <c r="H44" s="16" t="s">
        <v>156</v>
      </c>
      <c r="I44" s="25" t="e">
        <f>SUMIF(#REF!,$C44&amp;"답",#REF!)</f>
        <v>#REF!</v>
      </c>
      <c r="J44" s="24" t="e">
        <f>COUNTIF(#REF!,$C44&amp;"전")</f>
        <v>#REF!</v>
      </c>
      <c r="K44" s="16" t="s">
        <v>156</v>
      </c>
      <c r="L44" s="25" t="e">
        <f>SUMIF(#REF!,$C44&amp;"전",#REF!)</f>
        <v>#REF!</v>
      </c>
      <c r="M44" s="24" t="e">
        <f>COUNTIF(#REF!,$C44&amp;"과")</f>
        <v>#REF!</v>
      </c>
      <c r="N44" s="16" t="s">
        <v>156</v>
      </c>
      <c r="O44" s="25" t="e">
        <f>SUMIF(#REF!,$C44&amp;"과",#REF!)</f>
        <v>#REF!</v>
      </c>
      <c r="P44" s="24" t="e">
        <f>COUNTIF(#REF!,$C44&amp;"임")</f>
        <v>#REF!</v>
      </c>
      <c r="Q44" s="16" t="s">
        <v>156</v>
      </c>
      <c r="R44" s="25" t="e">
        <f>SUMIF(#REF!,$C44&amp;"임",#REF!)</f>
        <v>#REF!</v>
      </c>
      <c r="S44" s="24" t="e">
        <f>COUNTIF(#REF!,$C44&amp;"대")</f>
        <v>#REF!</v>
      </c>
      <c r="T44" s="16" t="s">
        <v>156</v>
      </c>
      <c r="U44" s="25" t="e">
        <f>SUMIF(#REF!,$C44&amp;"대",#REF!)</f>
        <v>#REF!</v>
      </c>
      <c r="V44" s="24" t="e">
        <f>COUNTIF(#REF!,$C44&amp;"구")</f>
        <v>#REF!</v>
      </c>
      <c r="W44" s="16" t="s">
        <v>156</v>
      </c>
      <c r="X44" s="25" t="e">
        <f>SUMIF(#REF!,$C44&amp;"구",#REF!)</f>
        <v>#REF!</v>
      </c>
      <c r="Y44" s="24" t="e">
        <f>COUNTIF(#REF!,$C44&amp;"도")</f>
        <v>#REF!</v>
      </c>
      <c r="Z44" s="16" t="s">
        <v>156</v>
      </c>
      <c r="AA44" s="25" t="e">
        <f>SUMIF(#REF!,$C44&amp;"도",#REF!)</f>
        <v>#REF!</v>
      </c>
      <c r="AB44" s="24" t="e">
        <f>COUNTIF(#REF!,$C44&amp;"목")</f>
        <v>#REF!</v>
      </c>
      <c r="AC44" s="16" t="s">
        <v>156</v>
      </c>
      <c r="AD44" s="25" t="e">
        <f>SUMIF(#REF!,$C44&amp;"목",#REF!)</f>
        <v>#REF!</v>
      </c>
      <c r="AE44" s="24" t="e">
        <f>COUNTIF(#REF!,$C44&amp;"묘")</f>
        <v>#REF!</v>
      </c>
      <c r="AF44" s="16" t="s">
        <v>156</v>
      </c>
      <c r="AG44" s="25" t="e">
        <f>SUMIF(#REF!,$C44&amp;"묘",#REF!)</f>
        <v>#REF!</v>
      </c>
      <c r="AH44" s="24" t="e">
        <f>COUNTIF(#REF!,$C44&amp;"유")</f>
        <v>#REF!</v>
      </c>
      <c r="AI44" s="16" t="s">
        <v>156</v>
      </c>
      <c r="AJ44" s="25" t="e">
        <f>SUMIF(#REF!,$C44&amp;"유",#REF!)</f>
        <v>#REF!</v>
      </c>
      <c r="AK44" s="24" t="e">
        <f>COUNTIF(#REF!,$C44&amp;"잡")</f>
        <v>#REF!</v>
      </c>
      <c r="AL44" s="16" t="s">
        <v>156</v>
      </c>
      <c r="AM44" s="25" t="e">
        <f>SUMIF(#REF!,$C44&amp;"잡",#REF!)</f>
        <v>#REF!</v>
      </c>
      <c r="AN44" s="24" t="e">
        <f>COUNTIF(#REF!,$C44&amp;"장")</f>
        <v>#REF!</v>
      </c>
      <c r="AO44" s="16" t="s">
        <v>156</v>
      </c>
      <c r="AP44" s="25" t="e">
        <f>SUMIF(#REF!,$C44&amp;"장",#REF!)</f>
        <v>#REF!</v>
      </c>
      <c r="AQ44" s="24" t="e">
        <f>COUNTIF(#REF!,$C44&amp;"수")</f>
        <v>#REF!</v>
      </c>
      <c r="AR44" s="16" t="s">
        <v>156</v>
      </c>
      <c r="AS44" s="25" t="e">
        <f>SUMIF(#REF!,$C44&amp;"수",#REF!)</f>
        <v>#REF!</v>
      </c>
      <c r="AT44" s="24" t="e">
        <f>COUNTIF(#REF!,$C44&amp;"제")</f>
        <v>#REF!</v>
      </c>
      <c r="AU44" s="16" t="s">
        <v>156</v>
      </c>
      <c r="AV44" s="25" t="e">
        <f>SUMIF(#REF!,$C44&amp;"제",#REF!)</f>
        <v>#REF!</v>
      </c>
      <c r="AW44" s="24" t="e">
        <f>COUNTIF(#REF!,$C44&amp;"종")</f>
        <v>#REF!</v>
      </c>
      <c r="AX44" s="16" t="s">
        <v>156</v>
      </c>
      <c r="AY44" s="25" t="e">
        <f>SUMIF(#REF!,$C44&amp;"종",#REF!)</f>
        <v>#REF!</v>
      </c>
      <c r="AZ44" s="24" t="e">
        <f>COUNTIF(#REF!,$C44&amp;"주")</f>
        <v>#REF!</v>
      </c>
      <c r="BA44" s="16" t="s">
        <v>156</v>
      </c>
      <c r="BB44" s="25" t="e">
        <f>SUMIF(#REF!,$C44&amp;"주",#REF!)</f>
        <v>#REF!</v>
      </c>
      <c r="BC44" s="24" t="e">
        <f>COUNTIF(#REF!,$C44&amp;"양")</f>
        <v>#REF!</v>
      </c>
      <c r="BD44" s="16" t="s">
        <v>156</v>
      </c>
      <c r="BE44" s="25" t="e">
        <f>SUMIF(#REF!,$C44&amp;"양",#REF!)</f>
        <v>#REF!</v>
      </c>
      <c r="BF44" s="24" t="e">
        <f>COUNTIF(#REF!,$C44&amp;"염")</f>
        <v>#REF!</v>
      </c>
      <c r="BG44" s="16" t="s">
        <v>156</v>
      </c>
      <c r="BH44" s="25" t="e">
        <f>SUMIF(#REF!,$C44&amp;"염",#REF!)</f>
        <v>#REF!</v>
      </c>
      <c r="BI44" s="24" t="e">
        <f>COUNTIF(#REF!,$C44&amp;"창")</f>
        <v>#REF!</v>
      </c>
      <c r="BJ44" s="16" t="s">
        <v>156</v>
      </c>
      <c r="BK44" s="25" t="e">
        <f>SUMIF(#REF!,$C44&amp;"창",#REF!)</f>
        <v>#REF!</v>
      </c>
      <c r="BL44" s="24" t="e">
        <f>COUNTIF(#REF!,$C44&amp;"천")</f>
        <v>#REF!</v>
      </c>
      <c r="BM44" s="16" t="s">
        <v>156</v>
      </c>
      <c r="BN44" s="25" t="e">
        <f>SUMIF(#REF!,$C44&amp;"천",#REF!)</f>
        <v>#REF!</v>
      </c>
      <c r="BO44" s="24" t="e">
        <f>COUNTIF(#REF!,$C44&amp;"철")</f>
        <v>#REF!</v>
      </c>
      <c r="BP44" s="16" t="s">
        <v>156</v>
      </c>
      <c r="BQ44" s="25" t="e">
        <f>SUMIF(#REF!,$C44&amp;"철",#REF!)</f>
        <v>#REF!</v>
      </c>
      <c r="BR44" s="24" t="e">
        <f>COUNTIF(#REF!,$C44&amp;"체")</f>
        <v>#REF!</v>
      </c>
      <c r="BS44" s="16" t="s">
        <v>156</v>
      </c>
      <c r="BT44" s="25" t="e">
        <f>SUMIF(#REF!,$C44&amp;"체",#REF!)</f>
        <v>#REF!</v>
      </c>
      <c r="BU44" s="24" t="e">
        <f>COUNTIF(#REF!,$C44&amp;"가")</f>
        <v>#REF!</v>
      </c>
      <c r="BV44" s="16" t="s">
        <v>156</v>
      </c>
      <c r="BW44" s="25" t="e">
        <f>SUMIF(#REF!,$C44&amp;"가",#REF!)</f>
        <v>#REF!</v>
      </c>
    </row>
    <row r="45" spans="1:75" ht="25.5" customHeight="1">
      <c r="A45" s="41"/>
      <c r="B45" s="39"/>
      <c r="C45" s="38" t="s">
        <v>39</v>
      </c>
      <c r="D45" s="24" t="e">
        <f t="shared" si="0"/>
        <v>#REF!</v>
      </c>
      <c r="E45" s="16" t="s">
        <v>1</v>
      </c>
      <c r="F45" s="25" t="e">
        <f t="shared" si="1"/>
        <v>#REF!</v>
      </c>
      <c r="G45" s="24" t="e">
        <f>COUNTIF(#REF!,$C45&amp;"답")</f>
        <v>#REF!</v>
      </c>
      <c r="H45" s="16" t="s">
        <v>156</v>
      </c>
      <c r="I45" s="25" t="e">
        <f>SUMIF(#REF!,$C45&amp;"답",#REF!)</f>
        <v>#REF!</v>
      </c>
      <c r="J45" s="24" t="e">
        <f>COUNTIF(#REF!,$C45&amp;"전")</f>
        <v>#REF!</v>
      </c>
      <c r="K45" s="16" t="s">
        <v>156</v>
      </c>
      <c r="L45" s="25" t="e">
        <f>SUMIF(#REF!,$C45&amp;"전",#REF!)</f>
        <v>#REF!</v>
      </c>
      <c r="M45" s="24" t="e">
        <f>COUNTIF(#REF!,$C45&amp;"과")</f>
        <v>#REF!</v>
      </c>
      <c r="N45" s="16" t="s">
        <v>156</v>
      </c>
      <c r="O45" s="25" t="e">
        <f>SUMIF(#REF!,$C45&amp;"과",#REF!)</f>
        <v>#REF!</v>
      </c>
      <c r="P45" s="24" t="e">
        <f>COUNTIF(#REF!,$C45&amp;"임")</f>
        <v>#REF!</v>
      </c>
      <c r="Q45" s="16" t="s">
        <v>156</v>
      </c>
      <c r="R45" s="25" t="e">
        <f>SUMIF(#REF!,$C45&amp;"임",#REF!)</f>
        <v>#REF!</v>
      </c>
      <c r="S45" s="24" t="e">
        <f>COUNTIF(#REF!,$C45&amp;"대")</f>
        <v>#REF!</v>
      </c>
      <c r="T45" s="16" t="s">
        <v>156</v>
      </c>
      <c r="U45" s="25" t="e">
        <f>SUMIF(#REF!,$C45&amp;"대",#REF!)</f>
        <v>#REF!</v>
      </c>
      <c r="V45" s="24" t="e">
        <f>COUNTIF(#REF!,$C45&amp;"구")</f>
        <v>#REF!</v>
      </c>
      <c r="W45" s="16" t="s">
        <v>156</v>
      </c>
      <c r="X45" s="25" t="e">
        <f>SUMIF(#REF!,$C45&amp;"구",#REF!)</f>
        <v>#REF!</v>
      </c>
      <c r="Y45" s="24" t="e">
        <f>COUNTIF(#REF!,$C45&amp;"도")</f>
        <v>#REF!</v>
      </c>
      <c r="Z45" s="16" t="s">
        <v>156</v>
      </c>
      <c r="AA45" s="25" t="e">
        <f>SUMIF(#REF!,$C45&amp;"도",#REF!)</f>
        <v>#REF!</v>
      </c>
      <c r="AB45" s="24" t="e">
        <f>COUNTIF(#REF!,$C45&amp;"목")</f>
        <v>#REF!</v>
      </c>
      <c r="AC45" s="16" t="s">
        <v>156</v>
      </c>
      <c r="AD45" s="25" t="e">
        <f>SUMIF(#REF!,$C45&amp;"목",#REF!)</f>
        <v>#REF!</v>
      </c>
      <c r="AE45" s="24" t="e">
        <f>COUNTIF(#REF!,$C45&amp;"묘")</f>
        <v>#REF!</v>
      </c>
      <c r="AF45" s="16" t="s">
        <v>156</v>
      </c>
      <c r="AG45" s="25" t="e">
        <f>SUMIF(#REF!,$C45&amp;"묘",#REF!)</f>
        <v>#REF!</v>
      </c>
      <c r="AH45" s="24" t="e">
        <f>COUNTIF(#REF!,$C45&amp;"유")</f>
        <v>#REF!</v>
      </c>
      <c r="AI45" s="16" t="s">
        <v>156</v>
      </c>
      <c r="AJ45" s="25" t="e">
        <f>SUMIF(#REF!,$C45&amp;"유",#REF!)</f>
        <v>#REF!</v>
      </c>
      <c r="AK45" s="24" t="e">
        <f>COUNTIF(#REF!,$C45&amp;"잡")</f>
        <v>#REF!</v>
      </c>
      <c r="AL45" s="16" t="s">
        <v>156</v>
      </c>
      <c r="AM45" s="25" t="e">
        <f>SUMIF(#REF!,$C45&amp;"잡",#REF!)</f>
        <v>#REF!</v>
      </c>
      <c r="AN45" s="24" t="e">
        <f>COUNTIF(#REF!,$C45&amp;"장")</f>
        <v>#REF!</v>
      </c>
      <c r="AO45" s="16" t="s">
        <v>156</v>
      </c>
      <c r="AP45" s="25" t="e">
        <f>SUMIF(#REF!,$C45&amp;"장",#REF!)</f>
        <v>#REF!</v>
      </c>
      <c r="AQ45" s="24" t="e">
        <f>COUNTIF(#REF!,$C45&amp;"수")</f>
        <v>#REF!</v>
      </c>
      <c r="AR45" s="16" t="s">
        <v>156</v>
      </c>
      <c r="AS45" s="25" t="e">
        <f>SUMIF(#REF!,$C45&amp;"수",#REF!)</f>
        <v>#REF!</v>
      </c>
      <c r="AT45" s="24" t="e">
        <f>COUNTIF(#REF!,$C45&amp;"제")</f>
        <v>#REF!</v>
      </c>
      <c r="AU45" s="16" t="s">
        <v>156</v>
      </c>
      <c r="AV45" s="25" t="e">
        <f>SUMIF(#REF!,$C45&amp;"제",#REF!)</f>
        <v>#REF!</v>
      </c>
      <c r="AW45" s="24" t="e">
        <f>COUNTIF(#REF!,$C45&amp;"종")</f>
        <v>#REF!</v>
      </c>
      <c r="AX45" s="16" t="s">
        <v>156</v>
      </c>
      <c r="AY45" s="25" t="e">
        <f>SUMIF(#REF!,$C45&amp;"종",#REF!)</f>
        <v>#REF!</v>
      </c>
      <c r="AZ45" s="24" t="e">
        <f>COUNTIF(#REF!,$C45&amp;"주")</f>
        <v>#REF!</v>
      </c>
      <c r="BA45" s="16" t="s">
        <v>156</v>
      </c>
      <c r="BB45" s="25" t="e">
        <f>SUMIF(#REF!,$C45&amp;"주",#REF!)</f>
        <v>#REF!</v>
      </c>
      <c r="BC45" s="24" t="e">
        <f>COUNTIF(#REF!,$C45&amp;"양")</f>
        <v>#REF!</v>
      </c>
      <c r="BD45" s="16" t="s">
        <v>156</v>
      </c>
      <c r="BE45" s="25" t="e">
        <f>SUMIF(#REF!,$C45&amp;"양",#REF!)</f>
        <v>#REF!</v>
      </c>
      <c r="BF45" s="24" t="e">
        <f>COUNTIF(#REF!,$C45&amp;"염")</f>
        <v>#REF!</v>
      </c>
      <c r="BG45" s="16" t="s">
        <v>156</v>
      </c>
      <c r="BH45" s="25" t="e">
        <f>SUMIF(#REF!,$C45&amp;"염",#REF!)</f>
        <v>#REF!</v>
      </c>
      <c r="BI45" s="24" t="e">
        <f>COUNTIF(#REF!,$C45&amp;"창")</f>
        <v>#REF!</v>
      </c>
      <c r="BJ45" s="16" t="s">
        <v>156</v>
      </c>
      <c r="BK45" s="25" t="e">
        <f>SUMIF(#REF!,$C45&amp;"창",#REF!)</f>
        <v>#REF!</v>
      </c>
      <c r="BL45" s="24" t="e">
        <f>COUNTIF(#REF!,$C45&amp;"천")</f>
        <v>#REF!</v>
      </c>
      <c r="BM45" s="16" t="s">
        <v>156</v>
      </c>
      <c r="BN45" s="25" t="e">
        <f>SUMIF(#REF!,$C45&amp;"천",#REF!)</f>
        <v>#REF!</v>
      </c>
      <c r="BO45" s="24" t="e">
        <f>COUNTIF(#REF!,$C45&amp;"철")</f>
        <v>#REF!</v>
      </c>
      <c r="BP45" s="16" t="s">
        <v>156</v>
      </c>
      <c r="BQ45" s="25" t="e">
        <f>SUMIF(#REF!,$C45&amp;"철",#REF!)</f>
        <v>#REF!</v>
      </c>
      <c r="BR45" s="24" t="e">
        <f>COUNTIF(#REF!,$C45&amp;"체")</f>
        <v>#REF!</v>
      </c>
      <c r="BS45" s="16" t="s">
        <v>156</v>
      </c>
      <c r="BT45" s="25" t="e">
        <f>SUMIF(#REF!,$C45&amp;"체",#REF!)</f>
        <v>#REF!</v>
      </c>
      <c r="BU45" s="24" t="e">
        <f>COUNTIF(#REF!,$C45&amp;"가")</f>
        <v>#REF!</v>
      </c>
      <c r="BV45" s="16" t="s">
        <v>156</v>
      </c>
      <c r="BW45" s="25" t="e">
        <f>SUMIF(#REF!,$C45&amp;"가",#REF!)</f>
        <v>#REF!</v>
      </c>
    </row>
    <row r="46" spans="1:75" s="31" customFormat="1" ht="25.5" customHeight="1">
      <c r="A46" s="122" t="s">
        <v>160</v>
      </c>
      <c r="B46" s="123"/>
      <c r="C46" s="123"/>
      <c r="D46" s="28" t="e">
        <f t="shared" si="0"/>
        <v>#REF!</v>
      </c>
      <c r="E46" s="29" t="s">
        <v>1</v>
      </c>
      <c r="F46" s="30" t="e">
        <f t="shared" si="1"/>
        <v>#REF!</v>
      </c>
      <c r="G46" s="28" t="e">
        <f>SUM(G47,G61)</f>
        <v>#REF!</v>
      </c>
      <c r="H46" s="29" t="s">
        <v>156</v>
      </c>
      <c r="I46" s="30" t="e">
        <f>SUM(I47,I61)</f>
        <v>#REF!</v>
      </c>
      <c r="J46" s="28" t="e">
        <f>SUM(J47,J61)</f>
        <v>#REF!</v>
      </c>
      <c r="K46" s="29" t="s">
        <v>156</v>
      </c>
      <c r="L46" s="30" t="e">
        <f>SUM(L47,L61)</f>
        <v>#REF!</v>
      </c>
      <c r="M46" s="28" t="e">
        <f>SUM(M47,M61)</f>
        <v>#REF!</v>
      </c>
      <c r="N46" s="29" t="s">
        <v>156</v>
      </c>
      <c r="O46" s="30" t="e">
        <f>SUM(O47,O61)</f>
        <v>#REF!</v>
      </c>
      <c r="P46" s="28" t="e">
        <f>SUM(P47,P61)</f>
        <v>#REF!</v>
      </c>
      <c r="Q46" s="29" t="s">
        <v>156</v>
      </c>
      <c r="R46" s="30" t="e">
        <f>SUM(R47,R61)</f>
        <v>#REF!</v>
      </c>
      <c r="S46" s="28" t="e">
        <f>SUM(S47,S61)</f>
        <v>#REF!</v>
      </c>
      <c r="T46" s="29" t="s">
        <v>156</v>
      </c>
      <c r="U46" s="30" t="e">
        <f>SUM(U47,U61)</f>
        <v>#REF!</v>
      </c>
      <c r="V46" s="28" t="e">
        <f>SUM(V47,V61)</f>
        <v>#REF!</v>
      </c>
      <c r="W46" s="29" t="s">
        <v>156</v>
      </c>
      <c r="X46" s="30" t="e">
        <f>SUM(X47,X61)</f>
        <v>#REF!</v>
      </c>
      <c r="Y46" s="28" t="e">
        <f>SUM(Y47,Y61)</f>
        <v>#REF!</v>
      </c>
      <c r="Z46" s="29" t="s">
        <v>156</v>
      </c>
      <c r="AA46" s="30" t="e">
        <f>SUM(AA47,AA61)</f>
        <v>#REF!</v>
      </c>
      <c r="AB46" s="28" t="e">
        <f>SUM(AB47,AB61)</f>
        <v>#REF!</v>
      </c>
      <c r="AC46" s="29" t="s">
        <v>156</v>
      </c>
      <c r="AD46" s="30" t="e">
        <f>SUM(AD47,AD61)</f>
        <v>#REF!</v>
      </c>
      <c r="AE46" s="28" t="e">
        <f>SUM(AE47,AE61)</f>
        <v>#REF!</v>
      </c>
      <c r="AF46" s="29" t="s">
        <v>156</v>
      </c>
      <c r="AG46" s="30" t="e">
        <f>SUM(AG47,AG61)</f>
        <v>#REF!</v>
      </c>
      <c r="AH46" s="28" t="e">
        <f>SUM(AH47,AH61)</f>
        <v>#REF!</v>
      </c>
      <c r="AI46" s="29" t="s">
        <v>156</v>
      </c>
      <c r="AJ46" s="30" t="e">
        <f>SUM(AJ47,AJ61)</f>
        <v>#REF!</v>
      </c>
      <c r="AK46" s="28" t="e">
        <f>SUM(AK47,AK61)</f>
        <v>#REF!</v>
      </c>
      <c r="AL46" s="29" t="s">
        <v>156</v>
      </c>
      <c r="AM46" s="30" t="e">
        <f>SUM(AM47,AM61)</f>
        <v>#REF!</v>
      </c>
      <c r="AN46" s="28" t="e">
        <f>SUM(AN47,AN61)</f>
        <v>#REF!</v>
      </c>
      <c r="AO46" s="29" t="s">
        <v>156</v>
      </c>
      <c r="AP46" s="30" t="e">
        <f>SUM(AP47,AP61)</f>
        <v>#REF!</v>
      </c>
      <c r="AQ46" s="28" t="e">
        <f>SUM(AQ47,AQ61)</f>
        <v>#REF!</v>
      </c>
      <c r="AR46" s="29" t="s">
        <v>156</v>
      </c>
      <c r="AS46" s="30" t="e">
        <f>SUM(AS47,AS61)</f>
        <v>#REF!</v>
      </c>
      <c r="AT46" s="28" t="e">
        <f>SUM(AT47,AT61)</f>
        <v>#REF!</v>
      </c>
      <c r="AU46" s="29" t="s">
        <v>156</v>
      </c>
      <c r="AV46" s="30" t="e">
        <f>SUM(AV47,AV61)</f>
        <v>#REF!</v>
      </c>
      <c r="AW46" s="28" t="e">
        <f>SUM(AW47,AW61)</f>
        <v>#REF!</v>
      </c>
      <c r="AX46" s="29" t="s">
        <v>156</v>
      </c>
      <c r="AY46" s="30" t="e">
        <f>SUM(AY47,AY61)</f>
        <v>#REF!</v>
      </c>
      <c r="AZ46" s="28" t="e">
        <f>SUM(AZ47,AZ61)</f>
        <v>#REF!</v>
      </c>
      <c r="BA46" s="29" t="s">
        <v>156</v>
      </c>
      <c r="BB46" s="30" t="e">
        <f>SUM(BB47,BB61)</f>
        <v>#REF!</v>
      </c>
      <c r="BC46" s="28" t="e">
        <f>SUM(BC47,BC61)</f>
        <v>#REF!</v>
      </c>
      <c r="BD46" s="29" t="s">
        <v>156</v>
      </c>
      <c r="BE46" s="30" t="e">
        <f>SUM(BE47,BE61)</f>
        <v>#REF!</v>
      </c>
      <c r="BF46" s="28" t="e">
        <f>SUM(BF47,BF61)</f>
        <v>#REF!</v>
      </c>
      <c r="BG46" s="29" t="s">
        <v>156</v>
      </c>
      <c r="BH46" s="30" t="e">
        <f>SUM(BH47,BH61)</f>
        <v>#REF!</v>
      </c>
      <c r="BI46" s="28" t="e">
        <f>SUM(BI47,BI61)</f>
        <v>#REF!</v>
      </c>
      <c r="BJ46" s="29" t="s">
        <v>156</v>
      </c>
      <c r="BK46" s="30" t="e">
        <f>SUM(BK47,BK61)</f>
        <v>#REF!</v>
      </c>
      <c r="BL46" s="28" t="e">
        <f>SUM(BL47,BL61)</f>
        <v>#REF!</v>
      </c>
      <c r="BM46" s="29" t="s">
        <v>156</v>
      </c>
      <c r="BN46" s="30" t="e">
        <f>SUM(BN47,BN61)</f>
        <v>#REF!</v>
      </c>
      <c r="BO46" s="28" t="e">
        <f>SUM(BO47,BO61)</f>
        <v>#REF!</v>
      </c>
      <c r="BP46" s="29" t="s">
        <v>156</v>
      </c>
      <c r="BQ46" s="30" t="e">
        <f>SUM(BQ47,BQ61)</f>
        <v>#REF!</v>
      </c>
      <c r="BR46" s="28" t="e">
        <f>SUM(BR47,BR61)</f>
        <v>#REF!</v>
      </c>
      <c r="BS46" s="29" t="s">
        <v>156</v>
      </c>
      <c r="BT46" s="30" t="e">
        <f>SUM(BT47,BT61)</f>
        <v>#REF!</v>
      </c>
      <c r="BU46" s="28" t="e">
        <f>SUM(BU47,BU61)</f>
        <v>#REF!</v>
      </c>
      <c r="BV46" s="29" t="s">
        <v>156</v>
      </c>
      <c r="BW46" s="30" t="e">
        <f>SUM(BW47,BW61)</f>
        <v>#REF!</v>
      </c>
    </row>
    <row r="47" spans="1:75" s="36" customFormat="1" ht="25.5" customHeight="1">
      <c r="A47" s="40"/>
      <c r="B47" s="120" t="s">
        <v>40</v>
      </c>
      <c r="C47" s="121"/>
      <c r="D47" s="33" t="e">
        <f t="shared" si="0"/>
        <v>#REF!</v>
      </c>
      <c r="E47" s="34" t="s">
        <v>1</v>
      </c>
      <c r="F47" s="35" t="e">
        <f t="shared" si="1"/>
        <v>#REF!</v>
      </c>
      <c r="G47" s="33" t="e">
        <f>SUM(G48:G60)</f>
        <v>#REF!</v>
      </c>
      <c r="H47" s="34" t="s">
        <v>156</v>
      </c>
      <c r="I47" s="35" t="e">
        <f>SUM(I48:I60)</f>
        <v>#REF!</v>
      </c>
      <c r="J47" s="33" t="e">
        <f>SUM(J48:J60)</f>
        <v>#REF!</v>
      </c>
      <c r="K47" s="34" t="s">
        <v>156</v>
      </c>
      <c r="L47" s="35" t="e">
        <f>SUM(L48:L60)</f>
        <v>#REF!</v>
      </c>
      <c r="M47" s="33" t="e">
        <f>SUM(M48:M60)</f>
        <v>#REF!</v>
      </c>
      <c r="N47" s="34" t="s">
        <v>156</v>
      </c>
      <c r="O47" s="35" t="e">
        <f>SUM(O48:O60)</f>
        <v>#REF!</v>
      </c>
      <c r="P47" s="33" t="e">
        <f>SUM(P48:P60)</f>
        <v>#REF!</v>
      </c>
      <c r="Q47" s="34" t="s">
        <v>156</v>
      </c>
      <c r="R47" s="35" t="e">
        <f>SUM(R48:R60)</f>
        <v>#REF!</v>
      </c>
      <c r="S47" s="33" t="e">
        <f>SUM(S48:S60)</f>
        <v>#REF!</v>
      </c>
      <c r="T47" s="34" t="s">
        <v>156</v>
      </c>
      <c r="U47" s="35" t="e">
        <f>SUM(U48:U60)</f>
        <v>#REF!</v>
      </c>
      <c r="V47" s="33" t="e">
        <f>SUM(V48:V60)</f>
        <v>#REF!</v>
      </c>
      <c r="W47" s="34" t="s">
        <v>156</v>
      </c>
      <c r="X47" s="35" t="e">
        <f>SUM(X48:X60)</f>
        <v>#REF!</v>
      </c>
      <c r="Y47" s="33" t="e">
        <f>SUM(Y48:Y60)</f>
        <v>#REF!</v>
      </c>
      <c r="Z47" s="34" t="s">
        <v>156</v>
      </c>
      <c r="AA47" s="35" t="e">
        <f>SUM(AA48:AA60)</f>
        <v>#REF!</v>
      </c>
      <c r="AB47" s="33" t="e">
        <f>SUM(AB48:AB60)</f>
        <v>#REF!</v>
      </c>
      <c r="AC47" s="34" t="s">
        <v>156</v>
      </c>
      <c r="AD47" s="35" t="e">
        <f>SUM(AD48:AD60)</f>
        <v>#REF!</v>
      </c>
      <c r="AE47" s="33" t="e">
        <f>SUM(AE48:AE60)</f>
        <v>#REF!</v>
      </c>
      <c r="AF47" s="34" t="s">
        <v>156</v>
      </c>
      <c r="AG47" s="35" t="e">
        <f>SUM(AG48:AG60)</f>
        <v>#REF!</v>
      </c>
      <c r="AH47" s="33" t="e">
        <f>SUM(AH48:AH60)</f>
        <v>#REF!</v>
      </c>
      <c r="AI47" s="34" t="s">
        <v>156</v>
      </c>
      <c r="AJ47" s="35" t="e">
        <f>SUM(AJ48:AJ60)</f>
        <v>#REF!</v>
      </c>
      <c r="AK47" s="33" t="e">
        <f>SUM(AK48:AK60)</f>
        <v>#REF!</v>
      </c>
      <c r="AL47" s="34" t="s">
        <v>156</v>
      </c>
      <c r="AM47" s="35" t="e">
        <f>SUM(AM48:AM60)</f>
        <v>#REF!</v>
      </c>
      <c r="AN47" s="33" t="e">
        <f>SUM(AN48:AN60)</f>
        <v>#REF!</v>
      </c>
      <c r="AO47" s="34" t="s">
        <v>156</v>
      </c>
      <c r="AP47" s="35" t="e">
        <f>SUM(AP48:AP60)</f>
        <v>#REF!</v>
      </c>
      <c r="AQ47" s="33" t="e">
        <f>SUM(AQ48:AQ60)</f>
        <v>#REF!</v>
      </c>
      <c r="AR47" s="34" t="s">
        <v>156</v>
      </c>
      <c r="AS47" s="35" t="e">
        <f>SUM(AS48:AS60)</f>
        <v>#REF!</v>
      </c>
      <c r="AT47" s="33" t="e">
        <f>SUM(AT48:AT60)</f>
        <v>#REF!</v>
      </c>
      <c r="AU47" s="34" t="s">
        <v>156</v>
      </c>
      <c r="AV47" s="35" t="e">
        <f>SUM(AV48:AV60)</f>
        <v>#REF!</v>
      </c>
      <c r="AW47" s="33" t="e">
        <f>SUM(AW48:AW60)</f>
        <v>#REF!</v>
      </c>
      <c r="AX47" s="34" t="s">
        <v>156</v>
      </c>
      <c r="AY47" s="35" t="e">
        <f>SUM(AY48:AY60)</f>
        <v>#REF!</v>
      </c>
      <c r="AZ47" s="33" t="e">
        <f>SUM(AZ48:AZ60)</f>
        <v>#REF!</v>
      </c>
      <c r="BA47" s="34" t="s">
        <v>156</v>
      </c>
      <c r="BB47" s="35" t="e">
        <f>SUM(BB48:BB60)</f>
        <v>#REF!</v>
      </c>
      <c r="BC47" s="33" t="e">
        <f>SUM(BC48:BC60)</f>
        <v>#REF!</v>
      </c>
      <c r="BD47" s="34" t="s">
        <v>156</v>
      </c>
      <c r="BE47" s="35" t="e">
        <f>SUM(BE48:BE60)</f>
        <v>#REF!</v>
      </c>
      <c r="BF47" s="33" t="e">
        <f>SUM(BF48:BF60)</f>
        <v>#REF!</v>
      </c>
      <c r="BG47" s="34" t="s">
        <v>156</v>
      </c>
      <c r="BH47" s="35" t="e">
        <f>SUM(BH48:BH60)</f>
        <v>#REF!</v>
      </c>
      <c r="BI47" s="33" t="e">
        <f>SUM(BI48:BI60)</f>
        <v>#REF!</v>
      </c>
      <c r="BJ47" s="34" t="s">
        <v>156</v>
      </c>
      <c r="BK47" s="35" t="e">
        <f>SUM(BK48:BK60)</f>
        <v>#REF!</v>
      </c>
      <c r="BL47" s="33" t="e">
        <f>SUM(BL48:BL60)</f>
        <v>#REF!</v>
      </c>
      <c r="BM47" s="34" t="s">
        <v>156</v>
      </c>
      <c r="BN47" s="35" t="e">
        <f>SUM(BN48:BN60)</f>
        <v>#REF!</v>
      </c>
      <c r="BO47" s="33" t="e">
        <f>SUM(BO48:BO60)</f>
        <v>#REF!</v>
      </c>
      <c r="BP47" s="34" t="s">
        <v>156</v>
      </c>
      <c r="BQ47" s="35" t="e">
        <f>SUM(BQ48:BQ60)</f>
        <v>#REF!</v>
      </c>
      <c r="BR47" s="33" t="e">
        <f>SUM(BR48:BR60)</f>
        <v>#REF!</v>
      </c>
      <c r="BS47" s="34" t="s">
        <v>156</v>
      </c>
      <c r="BT47" s="35" t="e">
        <f>SUM(BT48:BT60)</f>
        <v>#REF!</v>
      </c>
      <c r="BU47" s="33" t="e">
        <f>SUM(BU48:BU60)</f>
        <v>#REF!</v>
      </c>
      <c r="BV47" s="34" t="s">
        <v>156</v>
      </c>
      <c r="BW47" s="35" t="e">
        <f>SUM(BW48:BW60)</f>
        <v>#REF!</v>
      </c>
    </row>
    <row r="48" spans="1:75" ht="25.5" customHeight="1">
      <c r="A48" s="40"/>
      <c r="B48" s="37"/>
      <c r="C48" s="38" t="s">
        <v>41</v>
      </c>
      <c r="D48" s="24" t="e">
        <f t="shared" si="0"/>
        <v>#REF!</v>
      </c>
      <c r="E48" s="16" t="s">
        <v>1</v>
      </c>
      <c r="F48" s="25" t="e">
        <f t="shared" si="1"/>
        <v>#REF!</v>
      </c>
      <c r="G48" s="24" t="e">
        <f>COUNTIF(#REF!,$C48&amp;"답")</f>
        <v>#REF!</v>
      </c>
      <c r="H48" s="16" t="s">
        <v>156</v>
      </c>
      <c r="I48" s="25" t="e">
        <f>SUMIF(#REF!,$C48&amp;"답",#REF!)</f>
        <v>#REF!</v>
      </c>
      <c r="J48" s="24" t="e">
        <f>COUNTIF(#REF!,$C48&amp;"전")</f>
        <v>#REF!</v>
      </c>
      <c r="K48" s="16" t="s">
        <v>156</v>
      </c>
      <c r="L48" s="25" t="e">
        <f>SUMIF(#REF!,$C48&amp;"전",#REF!)</f>
        <v>#REF!</v>
      </c>
      <c r="M48" s="24" t="e">
        <f>COUNTIF(#REF!,$C48&amp;"과")</f>
        <v>#REF!</v>
      </c>
      <c r="N48" s="16" t="s">
        <v>156</v>
      </c>
      <c r="O48" s="25" t="e">
        <f>SUMIF(#REF!,$C48&amp;"과",#REF!)</f>
        <v>#REF!</v>
      </c>
      <c r="P48" s="24" t="e">
        <f>COUNTIF(#REF!,$C48&amp;"임")</f>
        <v>#REF!</v>
      </c>
      <c r="Q48" s="16" t="s">
        <v>156</v>
      </c>
      <c r="R48" s="25" t="e">
        <f>SUMIF(#REF!,$C48&amp;"임",#REF!)</f>
        <v>#REF!</v>
      </c>
      <c r="S48" s="24" t="e">
        <f>COUNTIF(#REF!,$C48&amp;"대")</f>
        <v>#REF!</v>
      </c>
      <c r="T48" s="16" t="s">
        <v>156</v>
      </c>
      <c r="U48" s="25" t="e">
        <f>SUMIF(#REF!,$C48&amp;"대",#REF!)</f>
        <v>#REF!</v>
      </c>
      <c r="V48" s="24" t="e">
        <f>COUNTIF(#REF!,$C48&amp;"구")</f>
        <v>#REF!</v>
      </c>
      <c r="W48" s="16" t="s">
        <v>156</v>
      </c>
      <c r="X48" s="25" t="e">
        <f>SUMIF(#REF!,$C48&amp;"구",#REF!)</f>
        <v>#REF!</v>
      </c>
      <c r="Y48" s="24" t="e">
        <f>COUNTIF(#REF!,$C48&amp;"도")</f>
        <v>#REF!</v>
      </c>
      <c r="Z48" s="16" t="s">
        <v>156</v>
      </c>
      <c r="AA48" s="25" t="e">
        <f>SUMIF(#REF!,$C48&amp;"도",#REF!)</f>
        <v>#REF!</v>
      </c>
      <c r="AB48" s="24" t="e">
        <f>COUNTIF(#REF!,$C48&amp;"목")</f>
        <v>#REF!</v>
      </c>
      <c r="AC48" s="16" t="s">
        <v>156</v>
      </c>
      <c r="AD48" s="25" t="e">
        <f>SUMIF(#REF!,$C48&amp;"목",#REF!)</f>
        <v>#REF!</v>
      </c>
      <c r="AE48" s="24" t="e">
        <f>COUNTIF(#REF!,$C48&amp;"묘")</f>
        <v>#REF!</v>
      </c>
      <c r="AF48" s="16" t="s">
        <v>156</v>
      </c>
      <c r="AG48" s="25" t="e">
        <f>SUMIF(#REF!,$C48&amp;"묘",#REF!)</f>
        <v>#REF!</v>
      </c>
      <c r="AH48" s="24" t="e">
        <f>COUNTIF(#REF!,$C48&amp;"유")</f>
        <v>#REF!</v>
      </c>
      <c r="AI48" s="16" t="s">
        <v>156</v>
      </c>
      <c r="AJ48" s="25" t="e">
        <f>SUMIF(#REF!,$C48&amp;"유",#REF!)</f>
        <v>#REF!</v>
      </c>
      <c r="AK48" s="24" t="e">
        <f>COUNTIF(#REF!,$C48&amp;"잡")</f>
        <v>#REF!</v>
      </c>
      <c r="AL48" s="16" t="s">
        <v>156</v>
      </c>
      <c r="AM48" s="25" t="e">
        <f>SUMIF(#REF!,$C48&amp;"잡",#REF!)</f>
        <v>#REF!</v>
      </c>
      <c r="AN48" s="24" t="e">
        <f>COUNTIF(#REF!,$C48&amp;"장")</f>
        <v>#REF!</v>
      </c>
      <c r="AO48" s="16" t="s">
        <v>156</v>
      </c>
      <c r="AP48" s="25" t="e">
        <f>SUMIF(#REF!,$C48&amp;"장",#REF!)</f>
        <v>#REF!</v>
      </c>
      <c r="AQ48" s="24" t="e">
        <f>COUNTIF(#REF!,$C48&amp;"수")</f>
        <v>#REF!</v>
      </c>
      <c r="AR48" s="16" t="s">
        <v>156</v>
      </c>
      <c r="AS48" s="25" t="e">
        <f>SUMIF(#REF!,$C48&amp;"수",#REF!)</f>
        <v>#REF!</v>
      </c>
      <c r="AT48" s="24" t="e">
        <f>COUNTIF(#REF!,$C48&amp;"제")</f>
        <v>#REF!</v>
      </c>
      <c r="AU48" s="16" t="s">
        <v>156</v>
      </c>
      <c r="AV48" s="25" t="e">
        <f>SUMIF(#REF!,$C48&amp;"제",#REF!)</f>
        <v>#REF!</v>
      </c>
      <c r="AW48" s="24" t="e">
        <f>COUNTIF(#REF!,$C48&amp;"종")</f>
        <v>#REF!</v>
      </c>
      <c r="AX48" s="16" t="s">
        <v>156</v>
      </c>
      <c r="AY48" s="25" t="e">
        <f>SUMIF(#REF!,$C48&amp;"종",#REF!)</f>
        <v>#REF!</v>
      </c>
      <c r="AZ48" s="24" t="e">
        <f>COUNTIF(#REF!,$C48&amp;"주")</f>
        <v>#REF!</v>
      </c>
      <c r="BA48" s="16" t="s">
        <v>156</v>
      </c>
      <c r="BB48" s="25" t="e">
        <f>SUMIF(#REF!,$C48&amp;"주",#REF!)</f>
        <v>#REF!</v>
      </c>
      <c r="BC48" s="24" t="e">
        <f>COUNTIF(#REF!,$C48&amp;"양")</f>
        <v>#REF!</v>
      </c>
      <c r="BD48" s="16" t="s">
        <v>156</v>
      </c>
      <c r="BE48" s="25" t="e">
        <f>SUMIF(#REF!,$C48&amp;"양",#REF!)</f>
        <v>#REF!</v>
      </c>
      <c r="BF48" s="24" t="e">
        <f>COUNTIF(#REF!,$C48&amp;"염")</f>
        <v>#REF!</v>
      </c>
      <c r="BG48" s="16" t="s">
        <v>156</v>
      </c>
      <c r="BH48" s="25" t="e">
        <f>SUMIF(#REF!,$C48&amp;"염",#REF!)</f>
        <v>#REF!</v>
      </c>
      <c r="BI48" s="24" t="e">
        <f>COUNTIF(#REF!,$C48&amp;"창")</f>
        <v>#REF!</v>
      </c>
      <c r="BJ48" s="16" t="s">
        <v>156</v>
      </c>
      <c r="BK48" s="25" t="e">
        <f>SUMIF(#REF!,$C48&amp;"창",#REF!)</f>
        <v>#REF!</v>
      </c>
      <c r="BL48" s="24" t="e">
        <f>COUNTIF(#REF!,$C48&amp;"천")</f>
        <v>#REF!</v>
      </c>
      <c r="BM48" s="16" t="s">
        <v>156</v>
      </c>
      <c r="BN48" s="25" t="e">
        <f>SUMIF(#REF!,$C48&amp;"천",#REF!)</f>
        <v>#REF!</v>
      </c>
      <c r="BO48" s="24" t="e">
        <f>COUNTIF(#REF!,$C48&amp;"철")</f>
        <v>#REF!</v>
      </c>
      <c r="BP48" s="16" t="s">
        <v>156</v>
      </c>
      <c r="BQ48" s="25" t="e">
        <f>SUMIF(#REF!,$C48&amp;"철",#REF!)</f>
        <v>#REF!</v>
      </c>
      <c r="BR48" s="24" t="e">
        <f>COUNTIF(#REF!,$C48&amp;"체")</f>
        <v>#REF!</v>
      </c>
      <c r="BS48" s="16" t="s">
        <v>156</v>
      </c>
      <c r="BT48" s="25" t="e">
        <f>SUMIF(#REF!,$C48&amp;"체",#REF!)</f>
        <v>#REF!</v>
      </c>
      <c r="BU48" s="24" t="e">
        <f>COUNTIF(#REF!,$C48&amp;"가")</f>
        <v>#REF!</v>
      </c>
      <c r="BV48" s="16" t="s">
        <v>156</v>
      </c>
      <c r="BW48" s="25" t="e">
        <f>SUMIF(#REF!,$C48&amp;"가",#REF!)</f>
        <v>#REF!</v>
      </c>
    </row>
    <row r="49" spans="1:75" ht="25.5" customHeight="1">
      <c r="A49" s="40"/>
      <c r="B49" s="37"/>
      <c r="C49" s="38" t="s">
        <v>42</v>
      </c>
      <c r="D49" s="24" t="e">
        <f t="shared" si="0"/>
        <v>#REF!</v>
      </c>
      <c r="E49" s="16" t="s">
        <v>1</v>
      </c>
      <c r="F49" s="25" t="e">
        <f t="shared" si="1"/>
        <v>#REF!</v>
      </c>
      <c r="G49" s="24" t="e">
        <f>COUNTIF(#REF!,$C49&amp;"답")</f>
        <v>#REF!</v>
      </c>
      <c r="H49" s="16" t="s">
        <v>156</v>
      </c>
      <c r="I49" s="25" t="e">
        <f>SUMIF(#REF!,$C49&amp;"답",#REF!)</f>
        <v>#REF!</v>
      </c>
      <c r="J49" s="24" t="e">
        <f>COUNTIF(#REF!,$C49&amp;"전")</f>
        <v>#REF!</v>
      </c>
      <c r="K49" s="16" t="s">
        <v>156</v>
      </c>
      <c r="L49" s="25" t="e">
        <f>SUMIF(#REF!,$C49&amp;"전",#REF!)</f>
        <v>#REF!</v>
      </c>
      <c r="M49" s="24" t="e">
        <f>COUNTIF(#REF!,$C49&amp;"과")</f>
        <v>#REF!</v>
      </c>
      <c r="N49" s="16" t="s">
        <v>156</v>
      </c>
      <c r="O49" s="25" t="e">
        <f>SUMIF(#REF!,$C49&amp;"과",#REF!)</f>
        <v>#REF!</v>
      </c>
      <c r="P49" s="24" t="e">
        <f>COUNTIF(#REF!,$C49&amp;"임")</f>
        <v>#REF!</v>
      </c>
      <c r="Q49" s="16" t="s">
        <v>156</v>
      </c>
      <c r="R49" s="25" t="e">
        <f>SUMIF(#REF!,$C49&amp;"임",#REF!)</f>
        <v>#REF!</v>
      </c>
      <c r="S49" s="24" t="e">
        <f>COUNTIF(#REF!,$C49&amp;"대")</f>
        <v>#REF!</v>
      </c>
      <c r="T49" s="16" t="s">
        <v>156</v>
      </c>
      <c r="U49" s="25" t="e">
        <f>SUMIF(#REF!,$C49&amp;"대",#REF!)</f>
        <v>#REF!</v>
      </c>
      <c r="V49" s="24" t="e">
        <f>COUNTIF(#REF!,$C49&amp;"구")</f>
        <v>#REF!</v>
      </c>
      <c r="W49" s="16" t="s">
        <v>156</v>
      </c>
      <c r="X49" s="25" t="e">
        <f>SUMIF(#REF!,$C49&amp;"구",#REF!)</f>
        <v>#REF!</v>
      </c>
      <c r="Y49" s="24" t="e">
        <f>COUNTIF(#REF!,$C49&amp;"도")</f>
        <v>#REF!</v>
      </c>
      <c r="Z49" s="16" t="s">
        <v>156</v>
      </c>
      <c r="AA49" s="25" t="e">
        <f>SUMIF(#REF!,$C49&amp;"도",#REF!)</f>
        <v>#REF!</v>
      </c>
      <c r="AB49" s="24" t="e">
        <f>COUNTIF(#REF!,$C49&amp;"목")</f>
        <v>#REF!</v>
      </c>
      <c r="AC49" s="16" t="s">
        <v>156</v>
      </c>
      <c r="AD49" s="25" t="e">
        <f>SUMIF(#REF!,$C49&amp;"목",#REF!)</f>
        <v>#REF!</v>
      </c>
      <c r="AE49" s="24" t="e">
        <f>COUNTIF(#REF!,$C49&amp;"묘")</f>
        <v>#REF!</v>
      </c>
      <c r="AF49" s="16" t="s">
        <v>156</v>
      </c>
      <c r="AG49" s="25" t="e">
        <f>SUMIF(#REF!,$C49&amp;"묘",#REF!)</f>
        <v>#REF!</v>
      </c>
      <c r="AH49" s="24" t="e">
        <f>COUNTIF(#REF!,$C49&amp;"유")</f>
        <v>#REF!</v>
      </c>
      <c r="AI49" s="16" t="s">
        <v>156</v>
      </c>
      <c r="AJ49" s="25" t="e">
        <f>SUMIF(#REF!,$C49&amp;"유",#REF!)</f>
        <v>#REF!</v>
      </c>
      <c r="AK49" s="24" t="e">
        <f>COUNTIF(#REF!,$C49&amp;"잡")</f>
        <v>#REF!</v>
      </c>
      <c r="AL49" s="16" t="s">
        <v>156</v>
      </c>
      <c r="AM49" s="25" t="e">
        <f>SUMIF(#REF!,$C49&amp;"잡",#REF!)</f>
        <v>#REF!</v>
      </c>
      <c r="AN49" s="24" t="e">
        <f>COUNTIF(#REF!,$C49&amp;"장")</f>
        <v>#REF!</v>
      </c>
      <c r="AO49" s="16" t="s">
        <v>156</v>
      </c>
      <c r="AP49" s="25" t="e">
        <f>SUMIF(#REF!,$C49&amp;"장",#REF!)</f>
        <v>#REF!</v>
      </c>
      <c r="AQ49" s="24" t="e">
        <f>COUNTIF(#REF!,$C49&amp;"수")</f>
        <v>#REF!</v>
      </c>
      <c r="AR49" s="16" t="s">
        <v>156</v>
      </c>
      <c r="AS49" s="25" t="e">
        <f>SUMIF(#REF!,$C49&amp;"수",#REF!)</f>
        <v>#REF!</v>
      </c>
      <c r="AT49" s="24" t="e">
        <f>COUNTIF(#REF!,$C49&amp;"제")</f>
        <v>#REF!</v>
      </c>
      <c r="AU49" s="16" t="s">
        <v>156</v>
      </c>
      <c r="AV49" s="25" t="e">
        <f>SUMIF(#REF!,$C49&amp;"제",#REF!)</f>
        <v>#REF!</v>
      </c>
      <c r="AW49" s="24" t="e">
        <f>COUNTIF(#REF!,$C49&amp;"종")</f>
        <v>#REF!</v>
      </c>
      <c r="AX49" s="16" t="s">
        <v>156</v>
      </c>
      <c r="AY49" s="25" t="e">
        <f>SUMIF(#REF!,$C49&amp;"종",#REF!)</f>
        <v>#REF!</v>
      </c>
      <c r="AZ49" s="24" t="e">
        <f>COUNTIF(#REF!,$C49&amp;"주")</f>
        <v>#REF!</v>
      </c>
      <c r="BA49" s="16" t="s">
        <v>156</v>
      </c>
      <c r="BB49" s="25" t="e">
        <f>SUMIF(#REF!,$C49&amp;"주",#REF!)</f>
        <v>#REF!</v>
      </c>
      <c r="BC49" s="24" t="e">
        <f>COUNTIF(#REF!,$C49&amp;"양")</f>
        <v>#REF!</v>
      </c>
      <c r="BD49" s="16" t="s">
        <v>156</v>
      </c>
      <c r="BE49" s="25" t="e">
        <f>SUMIF(#REF!,$C49&amp;"양",#REF!)</f>
        <v>#REF!</v>
      </c>
      <c r="BF49" s="24" t="e">
        <f>COUNTIF(#REF!,$C49&amp;"염")</f>
        <v>#REF!</v>
      </c>
      <c r="BG49" s="16" t="s">
        <v>156</v>
      </c>
      <c r="BH49" s="25" t="e">
        <f>SUMIF(#REF!,$C49&amp;"염",#REF!)</f>
        <v>#REF!</v>
      </c>
      <c r="BI49" s="24" t="e">
        <f>COUNTIF(#REF!,$C49&amp;"창")</f>
        <v>#REF!</v>
      </c>
      <c r="BJ49" s="16" t="s">
        <v>156</v>
      </c>
      <c r="BK49" s="25" t="e">
        <f>SUMIF(#REF!,$C49&amp;"창",#REF!)</f>
        <v>#REF!</v>
      </c>
      <c r="BL49" s="24" t="e">
        <f>COUNTIF(#REF!,$C49&amp;"천")</f>
        <v>#REF!</v>
      </c>
      <c r="BM49" s="16" t="s">
        <v>156</v>
      </c>
      <c r="BN49" s="25" t="e">
        <f>SUMIF(#REF!,$C49&amp;"천",#REF!)</f>
        <v>#REF!</v>
      </c>
      <c r="BO49" s="24" t="e">
        <f>COUNTIF(#REF!,$C49&amp;"철")</f>
        <v>#REF!</v>
      </c>
      <c r="BP49" s="16" t="s">
        <v>156</v>
      </c>
      <c r="BQ49" s="25" t="e">
        <f>SUMIF(#REF!,$C49&amp;"철",#REF!)</f>
        <v>#REF!</v>
      </c>
      <c r="BR49" s="24" t="e">
        <f>COUNTIF(#REF!,$C49&amp;"체")</f>
        <v>#REF!</v>
      </c>
      <c r="BS49" s="16" t="s">
        <v>156</v>
      </c>
      <c r="BT49" s="25" t="e">
        <f>SUMIF(#REF!,$C49&amp;"체",#REF!)</f>
        <v>#REF!</v>
      </c>
      <c r="BU49" s="24" t="e">
        <f>COUNTIF(#REF!,$C49&amp;"가")</f>
        <v>#REF!</v>
      </c>
      <c r="BV49" s="16" t="s">
        <v>156</v>
      </c>
      <c r="BW49" s="25" t="e">
        <f>SUMIF(#REF!,$C49&amp;"가",#REF!)</f>
        <v>#REF!</v>
      </c>
    </row>
    <row r="50" spans="1:75" ht="25.5" customHeight="1">
      <c r="A50" s="40"/>
      <c r="B50" s="37"/>
      <c r="C50" s="38" t="s">
        <v>43</v>
      </c>
      <c r="D50" s="24" t="e">
        <f t="shared" si="0"/>
        <v>#REF!</v>
      </c>
      <c r="E50" s="16" t="s">
        <v>1</v>
      </c>
      <c r="F50" s="25" t="e">
        <f t="shared" si="1"/>
        <v>#REF!</v>
      </c>
      <c r="G50" s="24" t="e">
        <f>COUNTIF(#REF!,$C50&amp;"답")</f>
        <v>#REF!</v>
      </c>
      <c r="H50" s="16" t="s">
        <v>156</v>
      </c>
      <c r="I50" s="25" t="e">
        <f>SUMIF(#REF!,$C50&amp;"답",#REF!)</f>
        <v>#REF!</v>
      </c>
      <c r="J50" s="24" t="e">
        <f>COUNTIF(#REF!,$C50&amp;"전")</f>
        <v>#REF!</v>
      </c>
      <c r="K50" s="16" t="s">
        <v>156</v>
      </c>
      <c r="L50" s="25" t="e">
        <f>SUMIF(#REF!,$C50&amp;"전",#REF!)</f>
        <v>#REF!</v>
      </c>
      <c r="M50" s="24" t="e">
        <f>COUNTIF(#REF!,$C50&amp;"과")</f>
        <v>#REF!</v>
      </c>
      <c r="N50" s="16" t="s">
        <v>156</v>
      </c>
      <c r="O50" s="25" t="e">
        <f>SUMIF(#REF!,$C50&amp;"과",#REF!)</f>
        <v>#REF!</v>
      </c>
      <c r="P50" s="24" t="e">
        <f>COUNTIF(#REF!,$C50&amp;"임")</f>
        <v>#REF!</v>
      </c>
      <c r="Q50" s="16" t="s">
        <v>156</v>
      </c>
      <c r="R50" s="25" t="e">
        <f>SUMIF(#REF!,$C50&amp;"임",#REF!)</f>
        <v>#REF!</v>
      </c>
      <c r="S50" s="24" t="e">
        <f>COUNTIF(#REF!,$C50&amp;"대")</f>
        <v>#REF!</v>
      </c>
      <c r="T50" s="16" t="s">
        <v>156</v>
      </c>
      <c r="U50" s="25" t="e">
        <f>SUMIF(#REF!,$C50&amp;"대",#REF!)</f>
        <v>#REF!</v>
      </c>
      <c r="V50" s="24" t="e">
        <f>COUNTIF(#REF!,$C50&amp;"구")</f>
        <v>#REF!</v>
      </c>
      <c r="W50" s="16" t="s">
        <v>156</v>
      </c>
      <c r="X50" s="25" t="e">
        <f>SUMIF(#REF!,$C50&amp;"구",#REF!)</f>
        <v>#REF!</v>
      </c>
      <c r="Y50" s="24" t="e">
        <f>COUNTIF(#REF!,$C50&amp;"도")</f>
        <v>#REF!</v>
      </c>
      <c r="Z50" s="16" t="s">
        <v>156</v>
      </c>
      <c r="AA50" s="25" t="e">
        <f>SUMIF(#REF!,$C50&amp;"도",#REF!)</f>
        <v>#REF!</v>
      </c>
      <c r="AB50" s="24" t="e">
        <f>COUNTIF(#REF!,$C50&amp;"목")</f>
        <v>#REF!</v>
      </c>
      <c r="AC50" s="16" t="s">
        <v>156</v>
      </c>
      <c r="AD50" s="25" t="e">
        <f>SUMIF(#REF!,$C50&amp;"목",#REF!)</f>
        <v>#REF!</v>
      </c>
      <c r="AE50" s="24" t="e">
        <f>COUNTIF(#REF!,$C50&amp;"묘")</f>
        <v>#REF!</v>
      </c>
      <c r="AF50" s="16" t="s">
        <v>156</v>
      </c>
      <c r="AG50" s="25" t="e">
        <f>SUMIF(#REF!,$C50&amp;"묘",#REF!)</f>
        <v>#REF!</v>
      </c>
      <c r="AH50" s="24" t="e">
        <f>COUNTIF(#REF!,$C50&amp;"유")</f>
        <v>#REF!</v>
      </c>
      <c r="AI50" s="16" t="s">
        <v>156</v>
      </c>
      <c r="AJ50" s="25" t="e">
        <f>SUMIF(#REF!,$C50&amp;"유",#REF!)</f>
        <v>#REF!</v>
      </c>
      <c r="AK50" s="24" t="e">
        <f>COUNTIF(#REF!,$C50&amp;"잡")</f>
        <v>#REF!</v>
      </c>
      <c r="AL50" s="16" t="s">
        <v>156</v>
      </c>
      <c r="AM50" s="25" t="e">
        <f>SUMIF(#REF!,$C50&amp;"잡",#REF!)</f>
        <v>#REF!</v>
      </c>
      <c r="AN50" s="24" t="e">
        <f>COUNTIF(#REF!,$C50&amp;"장")</f>
        <v>#REF!</v>
      </c>
      <c r="AO50" s="16" t="s">
        <v>156</v>
      </c>
      <c r="AP50" s="25" t="e">
        <f>SUMIF(#REF!,$C50&amp;"장",#REF!)</f>
        <v>#REF!</v>
      </c>
      <c r="AQ50" s="24" t="e">
        <f>COUNTIF(#REF!,$C50&amp;"수")</f>
        <v>#REF!</v>
      </c>
      <c r="AR50" s="16" t="s">
        <v>156</v>
      </c>
      <c r="AS50" s="25" t="e">
        <f>SUMIF(#REF!,$C50&amp;"수",#REF!)</f>
        <v>#REF!</v>
      </c>
      <c r="AT50" s="24" t="e">
        <f>COUNTIF(#REF!,$C50&amp;"제")</f>
        <v>#REF!</v>
      </c>
      <c r="AU50" s="16" t="s">
        <v>156</v>
      </c>
      <c r="AV50" s="25" t="e">
        <f>SUMIF(#REF!,$C50&amp;"제",#REF!)</f>
        <v>#REF!</v>
      </c>
      <c r="AW50" s="24" t="e">
        <f>COUNTIF(#REF!,$C50&amp;"종")</f>
        <v>#REF!</v>
      </c>
      <c r="AX50" s="16" t="s">
        <v>156</v>
      </c>
      <c r="AY50" s="25" t="e">
        <f>SUMIF(#REF!,$C50&amp;"종",#REF!)</f>
        <v>#REF!</v>
      </c>
      <c r="AZ50" s="24" t="e">
        <f>COUNTIF(#REF!,$C50&amp;"주")</f>
        <v>#REF!</v>
      </c>
      <c r="BA50" s="16" t="s">
        <v>156</v>
      </c>
      <c r="BB50" s="25" t="e">
        <f>SUMIF(#REF!,$C50&amp;"주",#REF!)</f>
        <v>#REF!</v>
      </c>
      <c r="BC50" s="24" t="e">
        <f>COUNTIF(#REF!,$C50&amp;"양")</f>
        <v>#REF!</v>
      </c>
      <c r="BD50" s="16" t="s">
        <v>156</v>
      </c>
      <c r="BE50" s="25" t="e">
        <f>SUMIF(#REF!,$C50&amp;"양",#REF!)</f>
        <v>#REF!</v>
      </c>
      <c r="BF50" s="24" t="e">
        <f>COUNTIF(#REF!,$C50&amp;"염")</f>
        <v>#REF!</v>
      </c>
      <c r="BG50" s="16" t="s">
        <v>156</v>
      </c>
      <c r="BH50" s="25" t="e">
        <f>SUMIF(#REF!,$C50&amp;"염",#REF!)</f>
        <v>#REF!</v>
      </c>
      <c r="BI50" s="24" t="e">
        <f>COUNTIF(#REF!,$C50&amp;"창")</f>
        <v>#REF!</v>
      </c>
      <c r="BJ50" s="16" t="s">
        <v>156</v>
      </c>
      <c r="BK50" s="25" t="e">
        <f>SUMIF(#REF!,$C50&amp;"창",#REF!)</f>
        <v>#REF!</v>
      </c>
      <c r="BL50" s="24" t="e">
        <f>COUNTIF(#REF!,$C50&amp;"천")</f>
        <v>#REF!</v>
      </c>
      <c r="BM50" s="16" t="s">
        <v>156</v>
      </c>
      <c r="BN50" s="25" t="e">
        <f>SUMIF(#REF!,$C50&amp;"천",#REF!)</f>
        <v>#REF!</v>
      </c>
      <c r="BO50" s="24" t="e">
        <f>COUNTIF(#REF!,$C50&amp;"철")</f>
        <v>#REF!</v>
      </c>
      <c r="BP50" s="16" t="s">
        <v>156</v>
      </c>
      <c r="BQ50" s="25" t="e">
        <f>SUMIF(#REF!,$C50&amp;"철",#REF!)</f>
        <v>#REF!</v>
      </c>
      <c r="BR50" s="24" t="e">
        <f>COUNTIF(#REF!,$C50&amp;"체")</f>
        <v>#REF!</v>
      </c>
      <c r="BS50" s="16" t="s">
        <v>156</v>
      </c>
      <c r="BT50" s="25" t="e">
        <f>SUMIF(#REF!,$C50&amp;"체",#REF!)</f>
        <v>#REF!</v>
      </c>
      <c r="BU50" s="24" t="e">
        <f>COUNTIF(#REF!,$C50&amp;"가")</f>
        <v>#REF!</v>
      </c>
      <c r="BV50" s="16" t="s">
        <v>156</v>
      </c>
      <c r="BW50" s="25" t="e">
        <f>SUMIF(#REF!,$C50&amp;"가",#REF!)</f>
        <v>#REF!</v>
      </c>
    </row>
    <row r="51" spans="1:75" ht="25.5" customHeight="1">
      <c r="A51" s="40"/>
      <c r="B51" s="37"/>
      <c r="C51" s="38" t="s">
        <v>44</v>
      </c>
      <c r="D51" s="24" t="e">
        <f t="shared" si="0"/>
        <v>#REF!</v>
      </c>
      <c r="E51" s="16" t="s">
        <v>1</v>
      </c>
      <c r="F51" s="25" t="e">
        <f t="shared" si="1"/>
        <v>#REF!</v>
      </c>
      <c r="G51" s="24" t="e">
        <f>COUNTIF(#REF!,$C51&amp;"답")</f>
        <v>#REF!</v>
      </c>
      <c r="H51" s="16" t="s">
        <v>156</v>
      </c>
      <c r="I51" s="25" t="e">
        <f>SUMIF(#REF!,$C51&amp;"답",#REF!)</f>
        <v>#REF!</v>
      </c>
      <c r="J51" s="24" t="e">
        <f>COUNTIF(#REF!,$C51&amp;"전")</f>
        <v>#REF!</v>
      </c>
      <c r="K51" s="16" t="s">
        <v>156</v>
      </c>
      <c r="L51" s="25" t="e">
        <f>SUMIF(#REF!,$C51&amp;"전",#REF!)</f>
        <v>#REF!</v>
      </c>
      <c r="M51" s="24" t="e">
        <f>COUNTIF(#REF!,$C51&amp;"과")</f>
        <v>#REF!</v>
      </c>
      <c r="N51" s="16" t="s">
        <v>156</v>
      </c>
      <c r="O51" s="25" t="e">
        <f>SUMIF(#REF!,$C51&amp;"과",#REF!)</f>
        <v>#REF!</v>
      </c>
      <c r="P51" s="24" t="e">
        <f>COUNTIF(#REF!,$C51&amp;"임")</f>
        <v>#REF!</v>
      </c>
      <c r="Q51" s="16" t="s">
        <v>156</v>
      </c>
      <c r="R51" s="25" t="e">
        <f>SUMIF(#REF!,$C51&amp;"임",#REF!)</f>
        <v>#REF!</v>
      </c>
      <c r="S51" s="24" t="e">
        <f>COUNTIF(#REF!,$C51&amp;"대")</f>
        <v>#REF!</v>
      </c>
      <c r="T51" s="16" t="s">
        <v>156</v>
      </c>
      <c r="U51" s="25" t="e">
        <f>SUMIF(#REF!,$C51&amp;"대",#REF!)</f>
        <v>#REF!</v>
      </c>
      <c r="V51" s="24" t="e">
        <f>COUNTIF(#REF!,$C51&amp;"구")</f>
        <v>#REF!</v>
      </c>
      <c r="W51" s="16" t="s">
        <v>156</v>
      </c>
      <c r="X51" s="25" t="e">
        <f>SUMIF(#REF!,$C51&amp;"구",#REF!)</f>
        <v>#REF!</v>
      </c>
      <c r="Y51" s="24" t="e">
        <f>COUNTIF(#REF!,$C51&amp;"도")</f>
        <v>#REF!</v>
      </c>
      <c r="Z51" s="16" t="s">
        <v>156</v>
      </c>
      <c r="AA51" s="25" t="e">
        <f>SUMIF(#REF!,$C51&amp;"도",#REF!)</f>
        <v>#REF!</v>
      </c>
      <c r="AB51" s="24" t="e">
        <f>COUNTIF(#REF!,$C51&amp;"목")</f>
        <v>#REF!</v>
      </c>
      <c r="AC51" s="16" t="s">
        <v>156</v>
      </c>
      <c r="AD51" s="25" t="e">
        <f>SUMIF(#REF!,$C51&amp;"목",#REF!)</f>
        <v>#REF!</v>
      </c>
      <c r="AE51" s="24" t="e">
        <f>COUNTIF(#REF!,$C51&amp;"묘")</f>
        <v>#REF!</v>
      </c>
      <c r="AF51" s="16" t="s">
        <v>156</v>
      </c>
      <c r="AG51" s="25" t="e">
        <f>SUMIF(#REF!,$C51&amp;"묘",#REF!)</f>
        <v>#REF!</v>
      </c>
      <c r="AH51" s="24" t="e">
        <f>COUNTIF(#REF!,$C51&amp;"유")</f>
        <v>#REF!</v>
      </c>
      <c r="AI51" s="16" t="s">
        <v>156</v>
      </c>
      <c r="AJ51" s="25" t="e">
        <f>SUMIF(#REF!,$C51&amp;"유",#REF!)</f>
        <v>#REF!</v>
      </c>
      <c r="AK51" s="24" t="e">
        <f>COUNTIF(#REF!,$C51&amp;"잡")</f>
        <v>#REF!</v>
      </c>
      <c r="AL51" s="16" t="s">
        <v>156</v>
      </c>
      <c r="AM51" s="25" t="e">
        <f>SUMIF(#REF!,$C51&amp;"잡",#REF!)</f>
        <v>#REF!</v>
      </c>
      <c r="AN51" s="24" t="e">
        <f>COUNTIF(#REF!,$C51&amp;"장")</f>
        <v>#REF!</v>
      </c>
      <c r="AO51" s="16" t="s">
        <v>156</v>
      </c>
      <c r="AP51" s="25" t="e">
        <f>SUMIF(#REF!,$C51&amp;"장",#REF!)</f>
        <v>#REF!</v>
      </c>
      <c r="AQ51" s="24" t="e">
        <f>COUNTIF(#REF!,$C51&amp;"수")</f>
        <v>#REF!</v>
      </c>
      <c r="AR51" s="16" t="s">
        <v>156</v>
      </c>
      <c r="AS51" s="25" t="e">
        <f>SUMIF(#REF!,$C51&amp;"수",#REF!)</f>
        <v>#REF!</v>
      </c>
      <c r="AT51" s="24" t="e">
        <f>COUNTIF(#REF!,$C51&amp;"제")</f>
        <v>#REF!</v>
      </c>
      <c r="AU51" s="16" t="s">
        <v>156</v>
      </c>
      <c r="AV51" s="25" t="e">
        <f>SUMIF(#REF!,$C51&amp;"제",#REF!)</f>
        <v>#REF!</v>
      </c>
      <c r="AW51" s="24" t="e">
        <f>COUNTIF(#REF!,$C51&amp;"종")</f>
        <v>#REF!</v>
      </c>
      <c r="AX51" s="16" t="s">
        <v>156</v>
      </c>
      <c r="AY51" s="25" t="e">
        <f>SUMIF(#REF!,$C51&amp;"종",#REF!)</f>
        <v>#REF!</v>
      </c>
      <c r="AZ51" s="24" t="e">
        <f>COUNTIF(#REF!,$C51&amp;"주")</f>
        <v>#REF!</v>
      </c>
      <c r="BA51" s="16" t="s">
        <v>156</v>
      </c>
      <c r="BB51" s="25" t="e">
        <f>SUMIF(#REF!,$C51&amp;"주",#REF!)</f>
        <v>#REF!</v>
      </c>
      <c r="BC51" s="24" t="e">
        <f>COUNTIF(#REF!,$C51&amp;"양")</f>
        <v>#REF!</v>
      </c>
      <c r="BD51" s="16" t="s">
        <v>156</v>
      </c>
      <c r="BE51" s="25" t="e">
        <f>SUMIF(#REF!,$C51&amp;"양",#REF!)</f>
        <v>#REF!</v>
      </c>
      <c r="BF51" s="24" t="e">
        <f>COUNTIF(#REF!,$C51&amp;"염")</f>
        <v>#REF!</v>
      </c>
      <c r="BG51" s="16" t="s">
        <v>156</v>
      </c>
      <c r="BH51" s="25" t="e">
        <f>SUMIF(#REF!,$C51&amp;"염",#REF!)</f>
        <v>#REF!</v>
      </c>
      <c r="BI51" s="24" t="e">
        <f>COUNTIF(#REF!,$C51&amp;"창")</f>
        <v>#REF!</v>
      </c>
      <c r="BJ51" s="16" t="s">
        <v>156</v>
      </c>
      <c r="BK51" s="25" t="e">
        <f>SUMIF(#REF!,$C51&amp;"창",#REF!)</f>
        <v>#REF!</v>
      </c>
      <c r="BL51" s="24" t="e">
        <f>COUNTIF(#REF!,$C51&amp;"천")</f>
        <v>#REF!</v>
      </c>
      <c r="BM51" s="16" t="s">
        <v>156</v>
      </c>
      <c r="BN51" s="25" t="e">
        <f>SUMIF(#REF!,$C51&amp;"천",#REF!)</f>
        <v>#REF!</v>
      </c>
      <c r="BO51" s="24" t="e">
        <f>COUNTIF(#REF!,$C51&amp;"철")</f>
        <v>#REF!</v>
      </c>
      <c r="BP51" s="16" t="s">
        <v>156</v>
      </c>
      <c r="BQ51" s="25" t="e">
        <f>SUMIF(#REF!,$C51&amp;"철",#REF!)</f>
        <v>#REF!</v>
      </c>
      <c r="BR51" s="24" t="e">
        <f>COUNTIF(#REF!,$C51&amp;"체")</f>
        <v>#REF!</v>
      </c>
      <c r="BS51" s="16" t="s">
        <v>156</v>
      </c>
      <c r="BT51" s="25" t="e">
        <f>SUMIF(#REF!,$C51&amp;"체",#REF!)</f>
        <v>#REF!</v>
      </c>
      <c r="BU51" s="24" t="e">
        <f>COUNTIF(#REF!,$C51&amp;"가")</f>
        <v>#REF!</v>
      </c>
      <c r="BV51" s="16" t="s">
        <v>156</v>
      </c>
      <c r="BW51" s="25" t="e">
        <f>SUMIF(#REF!,$C51&amp;"가",#REF!)</f>
        <v>#REF!</v>
      </c>
    </row>
    <row r="52" spans="1:75" ht="25.5" customHeight="1">
      <c r="A52" s="40"/>
      <c r="B52" s="37"/>
      <c r="C52" s="38" t="s">
        <v>45</v>
      </c>
      <c r="D52" s="24" t="e">
        <f t="shared" si="0"/>
        <v>#REF!</v>
      </c>
      <c r="E52" s="16" t="s">
        <v>1</v>
      </c>
      <c r="F52" s="25" t="e">
        <f t="shared" si="1"/>
        <v>#REF!</v>
      </c>
      <c r="G52" s="24" t="e">
        <f>COUNTIF(#REF!,$C52&amp;"답")</f>
        <v>#REF!</v>
      </c>
      <c r="H52" s="16" t="s">
        <v>156</v>
      </c>
      <c r="I52" s="25" t="e">
        <f>SUMIF(#REF!,$C52&amp;"답",#REF!)</f>
        <v>#REF!</v>
      </c>
      <c r="J52" s="24" t="e">
        <f>COUNTIF(#REF!,$C52&amp;"전")</f>
        <v>#REF!</v>
      </c>
      <c r="K52" s="16" t="s">
        <v>156</v>
      </c>
      <c r="L52" s="25" t="e">
        <f>SUMIF(#REF!,$C52&amp;"전",#REF!)</f>
        <v>#REF!</v>
      </c>
      <c r="M52" s="24" t="e">
        <f>COUNTIF(#REF!,$C52&amp;"과")</f>
        <v>#REF!</v>
      </c>
      <c r="N52" s="16" t="s">
        <v>156</v>
      </c>
      <c r="O52" s="25" t="e">
        <f>SUMIF(#REF!,$C52&amp;"과",#REF!)</f>
        <v>#REF!</v>
      </c>
      <c r="P52" s="24" t="e">
        <f>COUNTIF(#REF!,$C52&amp;"임")</f>
        <v>#REF!</v>
      </c>
      <c r="Q52" s="16" t="s">
        <v>156</v>
      </c>
      <c r="R52" s="25" t="e">
        <f>SUMIF(#REF!,$C52&amp;"임",#REF!)</f>
        <v>#REF!</v>
      </c>
      <c r="S52" s="24" t="e">
        <f>COUNTIF(#REF!,$C52&amp;"대")</f>
        <v>#REF!</v>
      </c>
      <c r="T52" s="16" t="s">
        <v>156</v>
      </c>
      <c r="U52" s="25" t="e">
        <f>SUMIF(#REF!,$C52&amp;"대",#REF!)</f>
        <v>#REF!</v>
      </c>
      <c r="V52" s="24" t="e">
        <f>COUNTIF(#REF!,$C52&amp;"구")</f>
        <v>#REF!</v>
      </c>
      <c r="W52" s="16" t="s">
        <v>156</v>
      </c>
      <c r="X52" s="25" t="e">
        <f>SUMIF(#REF!,$C52&amp;"구",#REF!)</f>
        <v>#REF!</v>
      </c>
      <c r="Y52" s="24" t="e">
        <f>COUNTIF(#REF!,$C52&amp;"도")</f>
        <v>#REF!</v>
      </c>
      <c r="Z52" s="16" t="s">
        <v>156</v>
      </c>
      <c r="AA52" s="25" t="e">
        <f>SUMIF(#REF!,$C52&amp;"도",#REF!)</f>
        <v>#REF!</v>
      </c>
      <c r="AB52" s="24" t="e">
        <f>COUNTIF(#REF!,$C52&amp;"목")</f>
        <v>#REF!</v>
      </c>
      <c r="AC52" s="16" t="s">
        <v>156</v>
      </c>
      <c r="AD52" s="25" t="e">
        <f>SUMIF(#REF!,$C52&amp;"목",#REF!)</f>
        <v>#REF!</v>
      </c>
      <c r="AE52" s="24" t="e">
        <f>COUNTIF(#REF!,$C52&amp;"묘")</f>
        <v>#REF!</v>
      </c>
      <c r="AF52" s="16" t="s">
        <v>156</v>
      </c>
      <c r="AG52" s="25" t="e">
        <f>SUMIF(#REF!,$C52&amp;"묘",#REF!)</f>
        <v>#REF!</v>
      </c>
      <c r="AH52" s="24" t="e">
        <f>COUNTIF(#REF!,$C52&amp;"유")</f>
        <v>#REF!</v>
      </c>
      <c r="AI52" s="16" t="s">
        <v>156</v>
      </c>
      <c r="AJ52" s="25" t="e">
        <f>SUMIF(#REF!,$C52&amp;"유",#REF!)</f>
        <v>#REF!</v>
      </c>
      <c r="AK52" s="24" t="e">
        <f>COUNTIF(#REF!,$C52&amp;"잡")</f>
        <v>#REF!</v>
      </c>
      <c r="AL52" s="16" t="s">
        <v>156</v>
      </c>
      <c r="AM52" s="25" t="e">
        <f>SUMIF(#REF!,$C52&amp;"잡",#REF!)</f>
        <v>#REF!</v>
      </c>
      <c r="AN52" s="24" t="e">
        <f>COUNTIF(#REF!,$C52&amp;"장")</f>
        <v>#REF!</v>
      </c>
      <c r="AO52" s="16" t="s">
        <v>156</v>
      </c>
      <c r="AP52" s="25" t="e">
        <f>SUMIF(#REF!,$C52&amp;"장",#REF!)</f>
        <v>#REF!</v>
      </c>
      <c r="AQ52" s="24" t="e">
        <f>COUNTIF(#REF!,$C52&amp;"수")</f>
        <v>#REF!</v>
      </c>
      <c r="AR52" s="16" t="s">
        <v>156</v>
      </c>
      <c r="AS52" s="25" t="e">
        <f>SUMIF(#REF!,$C52&amp;"수",#REF!)</f>
        <v>#REF!</v>
      </c>
      <c r="AT52" s="24" t="e">
        <f>COUNTIF(#REF!,$C52&amp;"제")</f>
        <v>#REF!</v>
      </c>
      <c r="AU52" s="16" t="s">
        <v>156</v>
      </c>
      <c r="AV52" s="25" t="e">
        <f>SUMIF(#REF!,$C52&amp;"제",#REF!)</f>
        <v>#REF!</v>
      </c>
      <c r="AW52" s="24" t="e">
        <f>COUNTIF(#REF!,$C52&amp;"종")</f>
        <v>#REF!</v>
      </c>
      <c r="AX52" s="16" t="s">
        <v>156</v>
      </c>
      <c r="AY52" s="25" t="e">
        <f>SUMIF(#REF!,$C52&amp;"종",#REF!)</f>
        <v>#REF!</v>
      </c>
      <c r="AZ52" s="24" t="e">
        <f>COUNTIF(#REF!,$C52&amp;"주")</f>
        <v>#REF!</v>
      </c>
      <c r="BA52" s="16" t="s">
        <v>156</v>
      </c>
      <c r="BB52" s="25" t="e">
        <f>SUMIF(#REF!,$C52&amp;"주",#REF!)</f>
        <v>#REF!</v>
      </c>
      <c r="BC52" s="24" t="e">
        <f>COUNTIF(#REF!,$C52&amp;"양")</f>
        <v>#REF!</v>
      </c>
      <c r="BD52" s="16" t="s">
        <v>156</v>
      </c>
      <c r="BE52" s="25" t="e">
        <f>SUMIF(#REF!,$C52&amp;"양",#REF!)</f>
        <v>#REF!</v>
      </c>
      <c r="BF52" s="24" t="e">
        <f>COUNTIF(#REF!,$C52&amp;"염")</f>
        <v>#REF!</v>
      </c>
      <c r="BG52" s="16" t="s">
        <v>156</v>
      </c>
      <c r="BH52" s="25" t="e">
        <f>SUMIF(#REF!,$C52&amp;"염",#REF!)</f>
        <v>#REF!</v>
      </c>
      <c r="BI52" s="24" t="e">
        <f>COUNTIF(#REF!,$C52&amp;"창")</f>
        <v>#REF!</v>
      </c>
      <c r="BJ52" s="16" t="s">
        <v>156</v>
      </c>
      <c r="BK52" s="25" t="e">
        <f>SUMIF(#REF!,$C52&amp;"창",#REF!)</f>
        <v>#REF!</v>
      </c>
      <c r="BL52" s="24" t="e">
        <f>COUNTIF(#REF!,$C52&amp;"천")</f>
        <v>#REF!</v>
      </c>
      <c r="BM52" s="16" t="s">
        <v>156</v>
      </c>
      <c r="BN52" s="25" t="e">
        <f>SUMIF(#REF!,$C52&amp;"천",#REF!)</f>
        <v>#REF!</v>
      </c>
      <c r="BO52" s="24" t="e">
        <f>COUNTIF(#REF!,$C52&amp;"철")</f>
        <v>#REF!</v>
      </c>
      <c r="BP52" s="16" t="s">
        <v>156</v>
      </c>
      <c r="BQ52" s="25" t="e">
        <f>SUMIF(#REF!,$C52&amp;"철",#REF!)</f>
        <v>#REF!</v>
      </c>
      <c r="BR52" s="24" t="e">
        <f>COUNTIF(#REF!,$C52&amp;"체")</f>
        <v>#REF!</v>
      </c>
      <c r="BS52" s="16" t="s">
        <v>156</v>
      </c>
      <c r="BT52" s="25" t="e">
        <f>SUMIF(#REF!,$C52&amp;"체",#REF!)</f>
        <v>#REF!</v>
      </c>
      <c r="BU52" s="24" t="e">
        <f>COUNTIF(#REF!,$C52&amp;"가")</f>
        <v>#REF!</v>
      </c>
      <c r="BV52" s="16" t="s">
        <v>156</v>
      </c>
      <c r="BW52" s="25" t="e">
        <f>SUMIF(#REF!,$C52&amp;"가",#REF!)</f>
        <v>#REF!</v>
      </c>
    </row>
    <row r="53" spans="1:75" ht="25.5" customHeight="1">
      <c r="A53" s="40"/>
      <c r="B53" s="37"/>
      <c r="C53" s="38" t="s">
        <v>46</v>
      </c>
      <c r="D53" s="24" t="e">
        <f t="shared" si="0"/>
        <v>#REF!</v>
      </c>
      <c r="E53" s="16" t="s">
        <v>1</v>
      </c>
      <c r="F53" s="25" t="e">
        <f t="shared" si="1"/>
        <v>#REF!</v>
      </c>
      <c r="G53" s="24" t="e">
        <f>COUNTIF(#REF!,$C53&amp;"답")</f>
        <v>#REF!</v>
      </c>
      <c r="H53" s="16" t="s">
        <v>156</v>
      </c>
      <c r="I53" s="25" t="e">
        <f>SUMIF(#REF!,$C53&amp;"답",#REF!)</f>
        <v>#REF!</v>
      </c>
      <c r="J53" s="24" t="e">
        <f>COUNTIF(#REF!,$C53&amp;"전")</f>
        <v>#REF!</v>
      </c>
      <c r="K53" s="16" t="s">
        <v>156</v>
      </c>
      <c r="L53" s="25" t="e">
        <f>SUMIF(#REF!,$C53&amp;"전",#REF!)</f>
        <v>#REF!</v>
      </c>
      <c r="M53" s="24" t="e">
        <f>COUNTIF(#REF!,$C53&amp;"과")</f>
        <v>#REF!</v>
      </c>
      <c r="N53" s="16" t="s">
        <v>156</v>
      </c>
      <c r="O53" s="25" t="e">
        <f>SUMIF(#REF!,$C53&amp;"과",#REF!)</f>
        <v>#REF!</v>
      </c>
      <c r="P53" s="24" t="e">
        <f>COUNTIF(#REF!,$C53&amp;"임")</f>
        <v>#REF!</v>
      </c>
      <c r="Q53" s="16" t="s">
        <v>156</v>
      </c>
      <c r="R53" s="25" t="e">
        <f>SUMIF(#REF!,$C53&amp;"임",#REF!)</f>
        <v>#REF!</v>
      </c>
      <c r="S53" s="24" t="e">
        <f>COUNTIF(#REF!,$C53&amp;"대")</f>
        <v>#REF!</v>
      </c>
      <c r="T53" s="16" t="s">
        <v>156</v>
      </c>
      <c r="U53" s="25" t="e">
        <f>SUMIF(#REF!,$C53&amp;"대",#REF!)</f>
        <v>#REF!</v>
      </c>
      <c r="V53" s="24" t="e">
        <f>COUNTIF(#REF!,$C53&amp;"구")</f>
        <v>#REF!</v>
      </c>
      <c r="W53" s="16" t="s">
        <v>156</v>
      </c>
      <c r="X53" s="25" t="e">
        <f>SUMIF(#REF!,$C53&amp;"구",#REF!)</f>
        <v>#REF!</v>
      </c>
      <c r="Y53" s="24" t="e">
        <f>COUNTIF(#REF!,$C53&amp;"도")</f>
        <v>#REF!</v>
      </c>
      <c r="Z53" s="16" t="s">
        <v>156</v>
      </c>
      <c r="AA53" s="25" t="e">
        <f>SUMIF(#REF!,$C53&amp;"도",#REF!)</f>
        <v>#REF!</v>
      </c>
      <c r="AB53" s="24" t="e">
        <f>COUNTIF(#REF!,$C53&amp;"목")</f>
        <v>#REF!</v>
      </c>
      <c r="AC53" s="16" t="s">
        <v>156</v>
      </c>
      <c r="AD53" s="25" t="e">
        <f>SUMIF(#REF!,$C53&amp;"목",#REF!)</f>
        <v>#REF!</v>
      </c>
      <c r="AE53" s="24" t="e">
        <f>COUNTIF(#REF!,$C53&amp;"묘")</f>
        <v>#REF!</v>
      </c>
      <c r="AF53" s="16" t="s">
        <v>156</v>
      </c>
      <c r="AG53" s="25" t="e">
        <f>SUMIF(#REF!,$C53&amp;"묘",#REF!)</f>
        <v>#REF!</v>
      </c>
      <c r="AH53" s="24" t="e">
        <f>COUNTIF(#REF!,$C53&amp;"유")</f>
        <v>#REF!</v>
      </c>
      <c r="AI53" s="16" t="s">
        <v>156</v>
      </c>
      <c r="AJ53" s="25" t="e">
        <f>SUMIF(#REF!,$C53&amp;"유",#REF!)</f>
        <v>#REF!</v>
      </c>
      <c r="AK53" s="24" t="e">
        <f>COUNTIF(#REF!,$C53&amp;"잡")</f>
        <v>#REF!</v>
      </c>
      <c r="AL53" s="16" t="s">
        <v>156</v>
      </c>
      <c r="AM53" s="25" t="e">
        <f>SUMIF(#REF!,$C53&amp;"잡",#REF!)</f>
        <v>#REF!</v>
      </c>
      <c r="AN53" s="24" t="e">
        <f>COUNTIF(#REF!,$C53&amp;"장")</f>
        <v>#REF!</v>
      </c>
      <c r="AO53" s="16" t="s">
        <v>156</v>
      </c>
      <c r="AP53" s="25" t="e">
        <f>SUMIF(#REF!,$C53&amp;"장",#REF!)</f>
        <v>#REF!</v>
      </c>
      <c r="AQ53" s="24" t="e">
        <f>COUNTIF(#REF!,$C53&amp;"수")</f>
        <v>#REF!</v>
      </c>
      <c r="AR53" s="16" t="s">
        <v>156</v>
      </c>
      <c r="AS53" s="25" t="e">
        <f>SUMIF(#REF!,$C53&amp;"수",#REF!)</f>
        <v>#REF!</v>
      </c>
      <c r="AT53" s="24" t="e">
        <f>COUNTIF(#REF!,$C53&amp;"제")</f>
        <v>#REF!</v>
      </c>
      <c r="AU53" s="16" t="s">
        <v>156</v>
      </c>
      <c r="AV53" s="25" t="e">
        <f>SUMIF(#REF!,$C53&amp;"제",#REF!)</f>
        <v>#REF!</v>
      </c>
      <c r="AW53" s="24" t="e">
        <f>COUNTIF(#REF!,$C53&amp;"종")</f>
        <v>#REF!</v>
      </c>
      <c r="AX53" s="16" t="s">
        <v>156</v>
      </c>
      <c r="AY53" s="25" t="e">
        <f>SUMIF(#REF!,$C53&amp;"종",#REF!)</f>
        <v>#REF!</v>
      </c>
      <c r="AZ53" s="24" t="e">
        <f>COUNTIF(#REF!,$C53&amp;"주")</f>
        <v>#REF!</v>
      </c>
      <c r="BA53" s="16" t="s">
        <v>156</v>
      </c>
      <c r="BB53" s="25" t="e">
        <f>SUMIF(#REF!,$C53&amp;"주",#REF!)</f>
        <v>#REF!</v>
      </c>
      <c r="BC53" s="24" t="e">
        <f>COUNTIF(#REF!,$C53&amp;"양")</f>
        <v>#REF!</v>
      </c>
      <c r="BD53" s="16" t="s">
        <v>156</v>
      </c>
      <c r="BE53" s="25" t="e">
        <f>SUMIF(#REF!,$C53&amp;"양",#REF!)</f>
        <v>#REF!</v>
      </c>
      <c r="BF53" s="24" t="e">
        <f>COUNTIF(#REF!,$C53&amp;"염")</f>
        <v>#REF!</v>
      </c>
      <c r="BG53" s="16" t="s">
        <v>156</v>
      </c>
      <c r="BH53" s="25" t="e">
        <f>SUMIF(#REF!,$C53&amp;"염",#REF!)</f>
        <v>#REF!</v>
      </c>
      <c r="BI53" s="24" t="e">
        <f>COUNTIF(#REF!,$C53&amp;"창")</f>
        <v>#REF!</v>
      </c>
      <c r="BJ53" s="16" t="s">
        <v>156</v>
      </c>
      <c r="BK53" s="25" t="e">
        <f>SUMIF(#REF!,$C53&amp;"창",#REF!)</f>
        <v>#REF!</v>
      </c>
      <c r="BL53" s="24" t="e">
        <f>COUNTIF(#REF!,$C53&amp;"천")</f>
        <v>#REF!</v>
      </c>
      <c r="BM53" s="16" t="s">
        <v>156</v>
      </c>
      <c r="BN53" s="25" t="e">
        <f>SUMIF(#REF!,$C53&amp;"천",#REF!)</f>
        <v>#REF!</v>
      </c>
      <c r="BO53" s="24" t="e">
        <f>COUNTIF(#REF!,$C53&amp;"철")</f>
        <v>#REF!</v>
      </c>
      <c r="BP53" s="16" t="s">
        <v>156</v>
      </c>
      <c r="BQ53" s="25" t="e">
        <f>SUMIF(#REF!,$C53&amp;"철",#REF!)</f>
        <v>#REF!</v>
      </c>
      <c r="BR53" s="24" t="e">
        <f>COUNTIF(#REF!,$C53&amp;"체")</f>
        <v>#REF!</v>
      </c>
      <c r="BS53" s="16" t="s">
        <v>156</v>
      </c>
      <c r="BT53" s="25" t="e">
        <f>SUMIF(#REF!,$C53&amp;"체",#REF!)</f>
        <v>#REF!</v>
      </c>
      <c r="BU53" s="24" t="e">
        <f>COUNTIF(#REF!,$C53&amp;"가")</f>
        <v>#REF!</v>
      </c>
      <c r="BV53" s="16" t="s">
        <v>156</v>
      </c>
      <c r="BW53" s="25" t="e">
        <f>SUMIF(#REF!,$C53&amp;"가",#REF!)</f>
        <v>#REF!</v>
      </c>
    </row>
    <row r="54" spans="1:75" ht="25.5" customHeight="1">
      <c r="A54" s="40"/>
      <c r="B54" s="37"/>
      <c r="C54" s="38" t="s">
        <v>47</v>
      </c>
      <c r="D54" s="24" t="e">
        <f t="shared" si="0"/>
        <v>#REF!</v>
      </c>
      <c r="E54" s="16" t="s">
        <v>1</v>
      </c>
      <c r="F54" s="25" t="e">
        <f t="shared" si="1"/>
        <v>#REF!</v>
      </c>
      <c r="G54" s="24" t="e">
        <f>COUNTIF(#REF!,$C54&amp;"답")</f>
        <v>#REF!</v>
      </c>
      <c r="H54" s="16" t="s">
        <v>156</v>
      </c>
      <c r="I54" s="25" t="e">
        <f>SUMIF(#REF!,$C54&amp;"답",#REF!)</f>
        <v>#REF!</v>
      </c>
      <c r="J54" s="24" t="e">
        <f>COUNTIF(#REF!,$C54&amp;"전")</f>
        <v>#REF!</v>
      </c>
      <c r="K54" s="16" t="s">
        <v>156</v>
      </c>
      <c r="L54" s="25" t="e">
        <f>SUMIF(#REF!,$C54&amp;"전",#REF!)</f>
        <v>#REF!</v>
      </c>
      <c r="M54" s="24" t="e">
        <f>COUNTIF(#REF!,$C54&amp;"과")</f>
        <v>#REF!</v>
      </c>
      <c r="N54" s="16" t="s">
        <v>156</v>
      </c>
      <c r="O54" s="25" t="e">
        <f>SUMIF(#REF!,$C54&amp;"과",#REF!)</f>
        <v>#REF!</v>
      </c>
      <c r="P54" s="24" t="e">
        <f>COUNTIF(#REF!,$C54&amp;"임")</f>
        <v>#REF!</v>
      </c>
      <c r="Q54" s="16" t="s">
        <v>156</v>
      </c>
      <c r="R54" s="25" t="e">
        <f>SUMIF(#REF!,$C54&amp;"임",#REF!)</f>
        <v>#REF!</v>
      </c>
      <c r="S54" s="24" t="e">
        <f>COUNTIF(#REF!,$C54&amp;"대")</f>
        <v>#REF!</v>
      </c>
      <c r="T54" s="16" t="s">
        <v>156</v>
      </c>
      <c r="U54" s="25" t="e">
        <f>SUMIF(#REF!,$C54&amp;"대",#REF!)</f>
        <v>#REF!</v>
      </c>
      <c r="V54" s="24" t="e">
        <f>COUNTIF(#REF!,$C54&amp;"구")</f>
        <v>#REF!</v>
      </c>
      <c r="W54" s="16" t="s">
        <v>156</v>
      </c>
      <c r="X54" s="25" t="e">
        <f>SUMIF(#REF!,$C54&amp;"구",#REF!)</f>
        <v>#REF!</v>
      </c>
      <c r="Y54" s="24" t="e">
        <f>COUNTIF(#REF!,$C54&amp;"도")</f>
        <v>#REF!</v>
      </c>
      <c r="Z54" s="16" t="s">
        <v>156</v>
      </c>
      <c r="AA54" s="25" t="e">
        <f>SUMIF(#REF!,$C54&amp;"도",#REF!)</f>
        <v>#REF!</v>
      </c>
      <c r="AB54" s="24" t="e">
        <f>COUNTIF(#REF!,$C54&amp;"목")</f>
        <v>#REF!</v>
      </c>
      <c r="AC54" s="16" t="s">
        <v>156</v>
      </c>
      <c r="AD54" s="25" t="e">
        <f>SUMIF(#REF!,$C54&amp;"목",#REF!)</f>
        <v>#REF!</v>
      </c>
      <c r="AE54" s="24" t="e">
        <f>COUNTIF(#REF!,$C54&amp;"묘")</f>
        <v>#REF!</v>
      </c>
      <c r="AF54" s="16" t="s">
        <v>156</v>
      </c>
      <c r="AG54" s="25" t="e">
        <f>SUMIF(#REF!,$C54&amp;"묘",#REF!)</f>
        <v>#REF!</v>
      </c>
      <c r="AH54" s="24" t="e">
        <f>COUNTIF(#REF!,$C54&amp;"유")</f>
        <v>#REF!</v>
      </c>
      <c r="AI54" s="16" t="s">
        <v>156</v>
      </c>
      <c r="AJ54" s="25" t="e">
        <f>SUMIF(#REF!,$C54&amp;"유",#REF!)</f>
        <v>#REF!</v>
      </c>
      <c r="AK54" s="24" t="e">
        <f>COUNTIF(#REF!,$C54&amp;"잡")</f>
        <v>#REF!</v>
      </c>
      <c r="AL54" s="16" t="s">
        <v>156</v>
      </c>
      <c r="AM54" s="25" t="e">
        <f>SUMIF(#REF!,$C54&amp;"잡",#REF!)</f>
        <v>#REF!</v>
      </c>
      <c r="AN54" s="24" t="e">
        <f>COUNTIF(#REF!,$C54&amp;"장")</f>
        <v>#REF!</v>
      </c>
      <c r="AO54" s="16" t="s">
        <v>156</v>
      </c>
      <c r="AP54" s="25" t="e">
        <f>SUMIF(#REF!,$C54&amp;"장",#REF!)</f>
        <v>#REF!</v>
      </c>
      <c r="AQ54" s="24" t="e">
        <f>COUNTIF(#REF!,$C54&amp;"수")</f>
        <v>#REF!</v>
      </c>
      <c r="AR54" s="16" t="s">
        <v>156</v>
      </c>
      <c r="AS54" s="25" t="e">
        <f>SUMIF(#REF!,$C54&amp;"수",#REF!)</f>
        <v>#REF!</v>
      </c>
      <c r="AT54" s="24" t="e">
        <f>COUNTIF(#REF!,$C54&amp;"제")</f>
        <v>#REF!</v>
      </c>
      <c r="AU54" s="16" t="s">
        <v>156</v>
      </c>
      <c r="AV54" s="25" t="e">
        <f>SUMIF(#REF!,$C54&amp;"제",#REF!)</f>
        <v>#REF!</v>
      </c>
      <c r="AW54" s="24" t="e">
        <f>COUNTIF(#REF!,$C54&amp;"종")</f>
        <v>#REF!</v>
      </c>
      <c r="AX54" s="16" t="s">
        <v>156</v>
      </c>
      <c r="AY54" s="25" t="e">
        <f>SUMIF(#REF!,$C54&amp;"종",#REF!)</f>
        <v>#REF!</v>
      </c>
      <c r="AZ54" s="24" t="e">
        <f>COUNTIF(#REF!,$C54&amp;"주")</f>
        <v>#REF!</v>
      </c>
      <c r="BA54" s="16" t="s">
        <v>156</v>
      </c>
      <c r="BB54" s="25" t="e">
        <f>SUMIF(#REF!,$C54&amp;"주",#REF!)</f>
        <v>#REF!</v>
      </c>
      <c r="BC54" s="24" t="e">
        <f>COUNTIF(#REF!,$C54&amp;"양")</f>
        <v>#REF!</v>
      </c>
      <c r="BD54" s="16" t="s">
        <v>156</v>
      </c>
      <c r="BE54" s="25" t="e">
        <f>SUMIF(#REF!,$C54&amp;"양",#REF!)</f>
        <v>#REF!</v>
      </c>
      <c r="BF54" s="24" t="e">
        <f>COUNTIF(#REF!,$C54&amp;"염")</f>
        <v>#REF!</v>
      </c>
      <c r="BG54" s="16" t="s">
        <v>156</v>
      </c>
      <c r="BH54" s="25" t="e">
        <f>SUMIF(#REF!,$C54&amp;"염",#REF!)</f>
        <v>#REF!</v>
      </c>
      <c r="BI54" s="24" t="e">
        <f>COUNTIF(#REF!,$C54&amp;"창")</f>
        <v>#REF!</v>
      </c>
      <c r="BJ54" s="16" t="s">
        <v>156</v>
      </c>
      <c r="BK54" s="25" t="e">
        <f>SUMIF(#REF!,$C54&amp;"창",#REF!)</f>
        <v>#REF!</v>
      </c>
      <c r="BL54" s="24" t="e">
        <f>COUNTIF(#REF!,$C54&amp;"천")</f>
        <v>#REF!</v>
      </c>
      <c r="BM54" s="16" t="s">
        <v>156</v>
      </c>
      <c r="BN54" s="25" t="e">
        <f>SUMIF(#REF!,$C54&amp;"천",#REF!)</f>
        <v>#REF!</v>
      </c>
      <c r="BO54" s="24" t="e">
        <f>COUNTIF(#REF!,$C54&amp;"철")</f>
        <v>#REF!</v>
      </c>
      <c r="BP54" s="16" t="s">
        <v>156</v>
      </c>
      <c r="BQ54" s="25" t="e">
        <f>SUMIF(#REF!,$C54&amp;"철",#REF!)</f>
        <v>#REF!</v>
      </c>
      <c r="BR54" s="24" t="e">
        <f>COUNTIF(#REF!,$C54&amp;"체")</f>
        <v>#REF!</v>
      </c>
      <c r="BS54" s="16" t="s">
        <v>156</v>
      </c>
      <c r="BT54" s="25" t="e">
        <f>SUMIF(#REF!,$C54&amp;"체",#REF!)</f>
        <v>#REF!</v>
      </c>
      <c r="BU54" s="24" t="e">
        <f>COUNTIF(#REF!,$C54&amp;"가")</f>
        <v>#REF!</v>
      </c>
      <c r="BV54" s="16" t="s">
        <v>156</v>
      </c>
      <c r="BW54" s="25" t="e">
        <f>SUMIF(#REF!,$C54&amp;"가",#REF!)</f>
        <v>#REF!</v>
      </c>
    </row>
    <row r="55" spans="1:75" ht="25.5" customHeight="1">
      <c r="A55" s="40"/>
      <c r="B55" s="37"/>
      <c r="C55" s="38" t="s">
        <v>48</v>
      </c>
      <c r="D55" s="24" t="e">
        <f t="shared" si="0"/>
        <v>#REF!</v>
      </c>
      <c r="E55" s="16" t="s">
        <v>1</v>
      </c>
      <c r="F55" s="25" t="e">
        <f t="shared" si="1"/>
        <v>#REF!</v>
      </c>
      <c r="G55" s="24" t="e">
        <f>COUNTIF(#REF!,$C55&amp;"답")</f>
        <v>#REF!</v>
      </c>
      <c r="H55" s="16" t="s">
        <v>156</v>
      </c>
      <c r="I55" s="25" t="e">
        <f>SUMIF(#REF!,$C55&amp;"답",#REF!)</f>
        <v>#REF!</v>
      </c>
      <c r="J55" s="24" t="e">
        <f>COUNTIF(#REF!,$C55&amp;"전")</f>
        <v>#REF!</v>
      </c>
      <c r="K55" s="16" t="s">
        <v>156</v>
      </c>
      <c r="L55" s="25" t="e">
        <f>SUMIF(#REF!,$C55&amp;"전",#REF!)</f>
        <v>#REF!</v>
      </c>
      <c r="M55" s="24" t="e">
        <f>COUNTIF(#REF!,$C55&amp;"과")</f>
        <v>#REF!</v>
      </c>
      <c r="N55" s="16" t="s">
        <v>156</v>
      </c>
      <c r="O55" s="25" t="e">
        <f>SUMIF(#REF!,$C55&amp;"과",#REF!)</f>
        <v>#REF!</v>
      </c>
      <c r="P55" s="24" t="e">
        <f>COUNTIF(#REF!,$C55&amp;"임")</f>
        <v>#REF!</v>
      </c>
      <c r="Q55" s="16" t="s">
        <v>156</v>
      </c>
      <c r="R55" s="25" t="e">
        <f>SUMIF(#REF!,$C55&amp;"임",#REF!)</f>
        <v>#REF!</v>
      </c>
      <c r="S55" s="24" t="e">
        <f>COUNTIF(#REF!,$C55&amp;"대")</f>
        <v>#REF!</v>
      </c>
      <c r="T55" s="16" t="s">
        <v>156</v>
      </c>
      <c r="U55" s="25" t="e">
        <f>SUMIF(#REF!,$C55&amp;"대",#REF!)</f>
        <v>#REF!</v>
      </c>
      <c r="V55" s="24" t="e">
        <f>COUNTIF(#REF!,$C55&amp;"구")</f>
        <v>#REF!</v>
      </c>
      <c r="W55" s="16" t="s">
        <v>156</v>
      </c>
      <c r="X55" s="25" t="e">
        <f>SUMIF(#REF!,$C55&amp;"구",#REF!)</f>
        <v>#REF!</v>
      </c>
      <c r="Y55" s="24" t="e">
        <f>COUNTIF(#REF!,$C55&amp;"도")</f>
        <v>#REF!</v>
      </c>
      <c r="Z55" s="16" t="s">
        <v>156</v>
      </c>
      <c r="AA55" s="25" t="e">
        <f>SUMIF(#REF!,$C55&amp;"도",#REF!)</f>
        <v>#REF!</v>
      </c>
      <c r="AB55" s="24" t="e">
        <f>COUNTIF(#REF!,$C55&amp;"목")</f>
        <v>#REF!</v>
      </c>
      <c r="AC55" s="16" t="s">
        <v>156</v>
      </c>
      <c r="AD55" s="25" t="e">
        <f>SUMIF(#REF!,$C55&amp;"목",#REF!)</f>
        <v>#REF!</v>
      </c>
      <c r="AE55" s="24" t="e">
        <f>COUNTIF(#REF!,$C55&amp;"묘")</f>
        <v>#REF!</v>
      </c>
      <c r="AF55" s="16" t="s">
        <v>156</v>
      </c>
      <c r="AG55" s="25" t="e">
        <f>SUMIF(#REF!,$C55&amp;"묘",#REF!)</f>
        <v>#REF!</v>
      </c>
      <c r="AH55" s="24" t="e">
        <f>COUNTIF(#REF!,$C55&amp;"유")</f>
        <v>#REF!</v>
      </c>
      <c r="AI55" s="16" t="s">
        <v>156</v>
      </c>
      <c r="AJ55" s="25" t="e">
        <f>SUMIF(#REF!,$C55&amp;"유",#REF!)</f>
        <v>#REF!</v>
      </c>
      <c r="AK55" s="24" t="e">
        <f>COUNTIF(#REF!,$C55&amp;"잡")</f>
        <v>#REF!</v>
      </c>
      <c r="AL55" s="16" t="s">
        <v>156</v>
      </c>
      <c r="AM55" s="25" t="e">
        <f>SUMIF(#REF!,$C55&amp;"잡",#REF!)</f>
        <v>#REF!</v>
      </c>
      <c r="AN55" s="24" t="e">
        <f>COUNTIF(#REF!,$C55&amp;"장")</f>
        <v>#REF!</v>
      </c>
      <c r="AO55" s="16" t="s">
        <v>156</v>
      </c>
      <c r="AP55" s="25" t="e">
        <f>SUMIF(#REF!,$C55&amp;"장",#REF!)</f>
        <v>#REF!</v>
      </c>
      <c r="AQ55" s="24" t="e">
        <f>COUNTIF(#REF!,$C55&amp;"수")</f>
        <v>#REF!</v>
      </c>
      <c r="AR55" s="16" t="s">
        <v>156</v>
      </c>
      <c r="AS55" s="25" t="e">
        <f>SUMIF(#REF!,$C55&amp;"수",#REF!)</f>
        <v>#REF!</v>
      </c>
      <c r="AT55" s="24" t="e">
        <f>COUNTIF(#REF!,$C55&amp;"제")</f>
        <v>#REF!</v>
      </c>
      <c r="AU55" s="16" t="s">
        <v>156</v>
      </c>
      <c r="AV55" s="25" t="e">
        <f>SUMIF(#REF!,$C55&amp;"제",#REF!)</f>
        <v>#REF!</v>
      </c>
      <c r="AW55" s="24" t="e">
        <f>COUNTIF(#REF!,$C55&amp;"종")</f>
        <v>#REF!</v>
      </c>
      <c r="AX55" s="16" t="s">
        <v>156</v>
      </c>
      <c r="AY55" s="25" t="e">
        <f>SUMIF(#REF!,$C55&amp;"종",#REF!)</f>
        <v>#REF!</v>
      </c>
      <c r="AZ55" s="24" t="e">
        <f>COUNTIF(#REF!,$C55&amp;"주")</f>
        <v>#REF!</v>
      </c>
      <c r="BA55" s="16" t="s">
        <v>156</v>
      </c>
      <c r="BB55" s="25" t="e">
        <f>SUMIF(#REF!,$C55&amp;"주",#REF!)</f>
        <v>#REF!</v>
      </c>
      <c r="BC55" s="24" t="e">
        <f>COUNTIF(#REF!,$C55&amp;"양")</f>
        <v>#REF!</v>
      </c>
      <c r="BD55" s="16" t="s">
        <v>156</v>
      </c>
      <c r="BE55" s="25" t="e">
        <f>SUMIF(#REF!,$C55&amp;"양",#REF!)</f>
        <v>#REF!</v>
      </c>
      <c r="BF55" s="24" t="e">
        <f>COUNTIF(#REF!,$C55&amp;"염")</f>
        <v>#REF!</v>
      </c>
      <c r="BG55" s="16" t="s">
        <v>156</v>
      </c>
      <c r="BH55" s="25" t="e">
        <f>SUMIF(#REF!,$C55&amp;"염",#REF!)</f>
        <v>#REF!</v>
      </c>
      <c r="BI55" s="24" t="e">
        <f>COUNTIF(#REF!,$C55&amp;"창")</f>
        <v>#REF!</v>
      </c>
      <c r="BJ55" s="16" t="s">
        <v>156</v>
      </c>
      <c r="BK55" s="25" t="e">
        <f>SUMIF(#REF!,$C55&amp;"창",#REF!)</f>
        <v>#REF!</v>
      </c>
      <c r="BL55" s="24" t="e">
        <f>COUNTIF(#REF!,$C55&amp;"천")</f>
        <v>#REF!</v>
      </c>
      <c r="BM55" s="16" t="s">
        <v>156</v>
      </c>
      <c r="BN55" s="25" t="e">
        <f>SUMIF(#REF!,$C55&amp;"천",#REF!)</f>
        <v>#REF!</v>
      </c>
      <c r="BO55" s="24" t="e">
        <f>COUNTIF(#REF!,$C55&amp;"철")</f>
        <v>#REF!</v>
      </c>
      <c r="BP55" s="16" t="s">
        <v>156</v>
      </c>
      <c r="BQ55" s="25" t="e">
        <f>SUMIF(#REF!,$C55&amp;"철",#REF!)</f>
        <v>#REF!</v>
      </c>
      <c r="BR55" s="24" t="e">
        <f>COUNTIF(#REF!,$C55&amp;"체")</f>
        <v>#REF!</v>
      </c>
      <c r="BS55" s="16" t="s">
        <v>156</v>
      </c>
      <c r="BT55" s="25" t="e">
        <f>SUMIF(#REF!,$C55&amp;"체",#REF!)</f>
        <v>#REF!</v>
      </c>
      <c r="BU55" s="24" t="e">
        <f>COUNTIF(#REF!,$C55&amp;"가")</f>
        <v>#REF!</v>
      </c>
      <c r="BV55" s="16" t="s">
        <v>156</v>
      </c>
      <c r="BW55" s="25" t="e">
        <f>SUMIF(#REF!,$C55&amp;"가",#REF!)</f>
        <v>#REF!</v>
      </c>
    </row>
    <row r="56" spans="1:75" ht="25.5" customHeight="1">
      <c r="A56" s="40"/>
      <c r="B56" s="37"/>
      <c r="C56" s="38" t="s">
        <v>49</v>
      </c>
      <c r="D56" s="24" t="e">
        <f t="shared" si="0"/>
        <v>#REF!</v>
      </c>
      <c r="E56" s="16" t="s">
        <v>1</v>
      </c>
      <c r="F56" s="25" t="e">
        <f t="shared" si="1"/>
        <v>#REF!</v>
      </c>
      <c r="G56" s="24" t="e">
        <f>COUNTIF(#REF!,$C56&amp;"답")</f>
        <v>#REF!</v>
      </c>
      <c r="H56" s="16" t="s">
        <v>156</v>
      </c>
      <c r="I56" s="25" t="e">
        <f>SUMIF(#REF!,$C56&amp;"답",#REF!)</f>
        <v>#REF!</v>
      </c>
      <c r="J56" s="24" t="e">
        <f>COUNTIF(#REF!,$C56&amp;"전")</f>
        <v>#REF!</v>
      </c>
      <c r="K56" s="16" t="s">
        <v>156</v>
      </c>
      <c r="L56" s="25" t="e">
        <f>SUMIF(#REF!,$C56&amp;"전",#REF!)</f>
        <v>#REF!</v>
      </c>
      <c r="M56" s="24" t="e">
        <f>COUNTIF(#REF!,$C56&amp;"과")</f>
        <v>#REF!</v>
      </c>
      <c r="N56" s="16" t="s">
        <v>156</v>
      </c>
      <c r="O56" s="25" t="e">
        <f>SUMIF(#REF!,$C56&amp;"과",#REF!)</f>
        <v>#REF!</v>
      </c>
      <c r="P56" s="24" t="e">
        <f>COUNTIF(#REF!,$C56&amp;"임")</f>
        <v>#REF!</v>
      </c>
      <c r="Q56" s="16" t="s">
        <v>156</v>
      </c>
      <c r="R56" s="25" t="e">
        <f>SUMIF(#REF!,$C56&amp;"임",#REF!)</f>
        <v>#REF!</v>
      </c>
      <c r="S56" s="24" t="e">
        <f>COUNTIF(#REF!,$C56&amp;"대")</f>
        <v>#REF!</v>
      </c>
      <c r="T56" s="16" t="s">
        <v>156</v>
      </c>
      <c r="U56" s="25" t="e">
        <f>SUMIF(#REF!,$C56&amp;"대",#REF!)</f>
        <v>#REF!</v>
      </c>
      <c r="V56" s="24" t="e">
        <f>COUNTIF(#REF!,$C56&amp;"구")</f>
        <v>#REF!</v>
      </c>
      <c r="W56" s="16" t="s">
        <v>156</v>
      </c>
      <c r="X56" s="25" t="e">
        <f>SUMIF(#REF!,$C56&amp;"구",#REF!)</f>
        <v>#REF!</v>
      </c>
      <c r="Y56" s="24" t="e">
        <f>COUNTIF(#REF!,$C56&amp;"도")</f>
        <v>#REF!</v>
      </c>
      <c r="Z56" s="16" t="s">
        <v>156</v>
      </c>
      <c r="AA56" s="25" t="e">
        <f>SUMIF(#REF!,$C56&amp;"도",#REF!)</f>
        <v>#REF!</v>
      </c>
      <c r="AB56" s="24" t="e">
        <f>COUNTIF(#REF!,$C56&amp;"목")</f>
        <v>#REF!</v>
      </c>
      <c r="AC56" s="16" t="s">
        <v>156</v>
      </c>
      <c r="AD56" s="25" t="e">
        <f>SUMIF(#REF!,$C56&amp;"목",#REF!)</f>
        <v>#REF!</v>
      </c>
      <c r="AE56" s="24" t="e">
        <f>COUNTIF(#REF!,$C56&amp;"묘")</f>
        <v>#REF!</v>
      </c>
      <c r="AF56" s="16" t="s">
        <v>156</v>
      </c>
      <c r="AG56" s="25" t="e">
        <f>SUMIF(#REF!,$C56&amp;"묘",#REF!)</f>
        <v>#REF!</v>
      </c>
      <c r="AH56" s="24" t="e">
        <f>COUNTIF(#REF!,$C56&amp;"유")</f>
        <v>#REF!</v>
      </c>
      <c r="AI56" s="16" t="s">
        <v>156</v>
      </c>
      <c r="AJ56" s="25" t="e">
        <f>SUMIF(#REF!,$C56&amp;"유",#REF!)</f>
        <v>#REF!</v>
      </c>
      <c r="AK56" s="24" t="e">
        <f>COUNTIF(#REF!,$C56&amp;"잡")</f>
        <v>#REF!</v>
      </c>
      <c r="AL56" s="16" t="s">
        <v>156</v>
      </c>
      <c r="AM56" s="25" t="e">
        <f>SUMIF(#REF!,$C56&amp;"잡",#REF!)</f>
        <v>#REF!</v>
      </c>
      <c r="AN56" s="24" t="e">
        <f>COUNTIF(#REF!,$C56&amp;"장")</f>
        <v>#REF!</v>
      </c>
      <c r="AO56" s="16" t="s">
        <v>156</v>
      </c>
      <c r="AP56" s="25" t="e">
        <f>SUMIF(#REF!,$C56&amp;"장",#REF!)</f>
        <v>#REF!</v>
      </c>
      <c r="AQ56" s="24" t="e">
        <f>COUNTIF(#REF!,$C56&amp;"수")</f>
        <v>#REF!</v>
      </c>
      <c r="AR56" s="16" t="s">
        <v>156</v>
      </c>
      <c r="AS56" s="25" t="e">
        <f>SUMIF(#REF!,$C56&amp;"수",#REF!)</f>
        <v>#REF!</v>
      </c>
      <c r="AT56" s="24" t="e">
        <f>COUNTIF(#REF!,$C56&amp;"제")</f>
        <v>#REF!</v>
      </c>
      <c r="AU56" s="16" t="s">
        <v>156</v>
      </c>
      <c r="AV56" s="25" t="e">
        <f>SUMIF(#REF!,$C56&amp;"제",#REF!)</f>
        <v>#REF!</v>
      </c>
      <c r="AW56" s="24" t="e">
        <f>COUNTIF(#REF!,$C56&amp;"종")</f>
        <v>#REF!</v>
      </c>
      <c r="AX56" s="16" t="s">
        <v>156</v>
      </c>
      <c r="AY56" s="25" t="e">
        <f>SUMIF(#REF!,$C56&amp;"종",#REF!)</f>
        <v>#REF!</v>
      </c>
      <c r="AZ56" s="24" t="e">
        <f>COUNTIF(#REF!,$C56&amp;"주")</f>
        <v>#REF!</v>
      </c>
      <c r="BA56" s="16" t="s">
        <v>156</v>
      </c>
      <c r="BB56" s="25" t="e">
        <f>SUMIF(#REF!,$C56&amp;"주",#REF!)</f>
        <v>#REF!</v>
      </c>
      <c r="BC56" s="24" t="e">
        <f>COUNTIF(#REF!,$C56&amp;"양")</f>
        <v>#REF!</v>
      </c>
      <c r="BD56" s="16" t="s">
        <v>156</v>
      </c>
      <c r="BE56" s="25" t="e">
        <f>SUMIF(#REF!,$C56&amp;"양",#REF!)</f>
        <v>#REF!</v>
      </c>
      <c r="BF56" s="24" t="e">
        <f>COUNTIF(#REF!,$C56&amp;"염")</f>
        <v>#REF!</v>
      </c>
      <c r="BG56" s="16" t="s">
        <v>156</v>
      </c>
      <c r="BH56" s="25" t="e">
        <f>SUMIF(#REF!,$C56&amp;"염",#REF!)</f>
        <v>#REF!</v>
      </c>
      <c r="BI56" s="24" t="e">
        <f>COUNTIF(#REF!,$C56&amp;"창")</f>
        <v>#REF!</v>
      </c>
      <c r="BJ56" s="16" t="s">
        <v>156</v>
      </c>
      <c r="BK56" s="25" t="e">
        <f>SUMIF(#REF!,$C56&amp;"창",#REF!)</f>
        <v>#REF!</v>
      </c>
      <c r="BL56" s="24" t="e">
        <f>COUNTIF(#REF!,$C56&amp;"천")</f>
        <v>#REF!</v>
      </c>
      <c r="BM56" s="16" t="s">
        <v>156</v>
      </c>
      <c r="BN56" s="25" t="e">
        <f>SUMIF(#REF!,$C56&amp;"천",#REF!)</f>
        <v>#REF!</v>
      </c>
      <c r="BO56" s="24" t="e">
        <f>COUNTIF(#REF!,$C56&amp;"철")</f>
        <v>#REF!</v>
      </c>
      <c r="BP56" s="16" t="s">
        <v>156</v>
      </c>
      <c r="BQ56" s="25" t="e">
        <f>SUMIF(#REF!,$C56&amp;"철",#REF!)</f>
        <v>#REF!</v>
      </c>
      <c r="BR56" s="24" t="e">
        <f>COUNTIF(#REF!,$C56&amp;"체")</f>
        <v>#REF!</v>
      </c>
      <c r="BS56" s="16" t="s">
        <v>156</v>
      </c>
      <c r="BT56" s="25" t="e">
        <f>SUMIF(#REF!,$C56&amp;"체",#REF!)</f>
        <v>#REF!</v>
      </c>
      <c r="BU56" s="24" t="e">
        <f>COUNTIF(#REF!,$C56&amp;"가")</f>
        <v>#REF!</v>
      </c>
      <c r="BV56" s="16" t="s">
        <v>156</v>
      </c>
      <c r="BW56" s="25" t="e">
        <f>SUMIF(#REF!,$C56&amp;"가",#REF!)</f>
        <v>#REF!</v>
      </c>
    </row>
    <row r="57" spans="1:75" ht="25.5" customHeight="1">
      <c r="A57" s="40"/>
      <c r="B57" s="37"/>
      <c r="C57" s="38" t="s">
        <v>50</v>
      </c>
      <c r="D57" s="24" t="e">
        <f t="shared" si="0"/>
        <v>#REF!</v>
      </c>
      <c r="E57" s="16" t="s">
        <v>1</v>
      </c>
      <c r="F57" s="25" t="e">
        <f t="shared" si="1"/>
        <v>#REF!</v>
      </c>
      <c r="G57" s="24" t="e">
        <f>COUNTIF(#REF!,$C57&amp;"답")</f>
        <v>#REF!</v>
      </c>
      <c r="H57" s="16" t="s">
        <v>156</v>
      </c>
      <c r="I57" s="25" t="e">
        <f>SUMIF(#REF!,$C57&amp;"답",#REF!)</f>
        <v>#REF!</v>
      </c>
      <c r="J57" s="24" t="e">
        <f>COUNTIF(#REF!,$C57&amp;"전")</f>
        <v>#REF!</v>
      </c>
      <c r="K57" s="16" t="s">
        <v>156</v>
      </c>
      <c r="L57" s="25" t="e">
        <f>SUMIF(#REF!,$C57&amp;"전",#REF!)</f>
        <v>#REF!</v>
      </c>
      <c r="M57" s="24" t="e">
        <f>COUNTIF(#REF!,$C57&amp;"과")</f>
        <v>#REF!</v>
      </c>
      <c r="N57" s="16" t="s">
        <v>156</v>
      </c>
      <c r="O57" s="25" t="e">
        <f>SUMIF(#REF!,$C57&amp;"과",#REF!)</f>
        <v>#REF!</v>
      </c>
      <c r="P57" s="24" t="e">
        <f>COUNTIF(#REF!,$C57&amp;"임")</f>
        <v>#REF!</v>
      </c>
      <c r="Q57" s="16" t="s">
        <v>156</v>
      </c>
      <c r="R57" s="25" t="e">
        <f>SUMIF(#REF!,$C57&amp;"임",#REF!)</f>
        <v>#REF!</v>
      </c>
      <c r="S57" s="24" t="e">
        <f>COUNTIF(#REF!,$C57&amp;"대")</f>
        <v>#REF!</v>
      </c>
      <c r="T57" s="16" t="s">
        <v>156</v>
      </c>
      <c r="U57" s="25" t="e">
        <f>SUMIF(#REF!,$C57&amp;"대",#REF!)</f>
        <v>#REF!</v>
      </c>
      <c r="V57" s="24" t="e">
        <f>COUNTIF(#REF!,$C57&amp;"구")</f>
        <v>#REF!</v>
      </c>
      <c r="W57" s="16" t="s">
        <v>156</v>
      </c>
      <c r="X57" s="25" t="e">
        <f>SUMIF(#REF!,$C57&amp;"구",#REF!)</f>
        <v>#REF!</v>
      </c>
      <c r="Y57" s="24" t="e">
        <f>COUNTIF(#REF!,$C57&amp;"도")</f>
        <v>#REF!</v>
      </c>
      <c r="Z57" s="16" t="s">
        <v>156</v>
      </c>
      <c r="AA57" s="25" t="e">
        <f>SUMIF(#REF!,$C57&amp;"도",#REF!)</f>
        <v>#REF!</v>
      </c>
      <c r="AB57" s="24" t="e">
        <f>COUNTIF(#REF!,$C57&amp;"목")</f>
        <v>#REF!</v>
      </c>
      <c r="AC57" s="16" t="s">
        <v>156</v>
      </c>
      <c r="AD57" s="25" t="e">
        <f>SUMIF(#REF!,$C57&amp;"목",#REF!)</f>
        <v>#REF!</v>
      </c>
      <c r="AE57" s="24" t="e">
        <f>COUNTIF(#REF!,$C57&amp;"묘")</f>
        <v>#REF!</v>
      </c>
      <c r="AF57" s="16" t="s">
        <v>156</v>
      </c>
      <c r="AG57" s="25" t="e">
        <f>SUMIF(#REF!,$C57&amp;"묘",#REF!)</f>
        <v>#REF!</v>
      </c>
      <c r="AH57" s="24" t="e">
        <f>COUNTIF(#REF!,$C57&amp;"유")</f>
        <v>#REF!</v>
      </c>
      <c r="AI57" s="16" t="s">
        <v>156</v>
      </c>
      <c r="AJ57" s="25" t="e">
        <f>SUMIF(#REF!,$C57&amp;"유",#REF!)</f>
        <v>#REF!</v>
      </c>
      <c r="AK57" s="24" t="e">
        <f>COUNTIF(#REF!,$C57&amp;"잡")</f>
        <v>#REF!</v>
      </c>
      <c r="AL57" s="16" t="s">
        <v>156</v>
      </c>
      <c r="AM57" s="25" t="e">
        <f>SUMIF(#REF!,$C57&amp;"잡",#REF!)</f>
        <v>#REF!</v>
      </c>
      <c r="AN57" s="24" t="e">
        <f>COUNTIF(#REF!,$C57&amp;"장")</f>
        <v>#REF!</v>
      </c>
      <c r="AO57" s="16" t="s">
        <v>156</v>
      </c>
      <c r="AP57" s="25" t="e">
        <f>SUMIF(#REF!,$C57&amp;"장",#REF!)</f>
        <v>#REF!</v>
      </c>
      <c r="AQ57" s="24" t="e">
        <f>COUNTIF(#REF!,$C57&amp;"수")</f>
        <v>#REF!</v>
      </c>
      <c r="AR57" s="16" t="s">
        <v>156</v>
      </c>
      <c r="AS57" s="25" t="e">
        <f>SUMIF(#REF!,$C57&amp;"수",#REF!)</f>
        <v>#REF!</v>
      </c>
      <c r="AT57" s="24" t="e">
        <f>COUNTIF(#REF!,$C57&amp;"제")</f>
        <v>#REF!</v>
      </c>
      <c r="AU57" s="16" t="s">
        <v>156</v>
      </c>
      <c r="AV57" s="25" t="e">
        <f>SUMIF(#REF!,$C57&amp;"제",#REF!)</f>
        <v>#REF!</v>
      </c>
      <c r="AW57" s="24" t="e">
        <f>COUNTIF(#REF!,$C57&amp;"종")</f>
        <v>#REF!</v>
      </c>
      <c r="AX57" s="16" t="s">
        <v>156</v>
      </c>
      <c r="AY57" s="25" t="e">
        <f>SUMIF(#REF!,$C57&amp;"종",#REF!)</f>
        <v>#REF!</v>
      </c>
      <c r="AZ57" s="24" t="e">
        <f>COUNTIF(#REF!,$C57&amp;"주")</f>
        <v>#REF!</v>
      </c>
      <c r="BA57" s="16" t="s">
        <v>156</v>
      </c>
      <c r="BB57" s="25" t="e">
        <f>SUMIF(#REF!,$C57&amp;"주",#REF!)</f>
        <v>#REF!</v>
      </c>
      <c r="BC57" s="24" t="e">
        <f>COUNTIF(#REF!,$C57&amp;"양")</f>
        <v>#REF!</v>
      </c>
      <c r="BD57" s="16" t="s">
        <v>156</v>
      </c>
      <c r="BE57" s="25" t="e">
        <f>SUMIF(#REF!,$C57&amp;"양",#REF!)</f>
        <v>#REF!</v>
      </c>
      <c r="BF57" s="24" t="e">
        <f>COUNTIF(#REF!,$C57&amp;"염")</f>
        <v>#REF!</v>
      </c>
      <c r="BG57" s="16" t="s">
        <v>156</v>
      </c>
      <c r="BH57" s="25" t="e">
        <f>SUMIF(#REF!,$C57&amp;"염",#REF!)</f>
        <v>#REF!</v>
      </c>
      <c r="BI57" s="24" t="e">
        <f>COUNTIF(#REF!,$C57&amp;"창")</f>
        <v>#REF!</v>
      </c>
      <c r="BJ57" s="16" t="s">
        <v>156</v>
      </c>
      <c r="BK57" s="25" t="e">
        <f>SUMIF(#REF!,$C57&amp;"창",#REF!)</f>
        <v>#REF!</v>
      </c>
      <c r="BL57" s="24" t="e">
        <f>COUNTIF(#REF!,$C57&amp;"천")</f>
        <v>#REF!</v>
      </c>
      <c r="BM57" s="16" t="s">
        <v>156</v>
      </c>
      <c r="BN57" s="25" t="e">
        <f>SUMIF(#REF!,$C57&amp;"천",#REF!)</f>
        <v>#REF!</v>
      </c>
      <c r="BO57" s="24" t="e">
        <f>COUNTIF(#REF!,$C57&amp;"철")</f>
        <v>#REF!</v>
      </c>
      <c r="BP57" s="16" t="s">
        <v>156</v>
      </c>
      <c r="BQ57" s="25" t="e">
        <f>SUMIF(#REF!,$C57&amp;"철",#REF!)</f>
        <v>#REF!</v>
      </c>
      <c r="BR57" s="24" t="e">
        <f>COUNTIF(#REF!,$C57&amp;"체")</f>
        <v>#REF!</v>
      </c>
      <c r="BS57" s="16" t="s">
        <v>156</v>
      </c>
      <c r="BT57" s="25" t="e">
        <f>SUMIF(#REF!,$C57&amp;"체",#REF!)</f>
        <v>#REF!</v>
      </c>
      <c r="BU57" s="24" t="e">
        <f>COUNTIF(#REF!,$C57&amp;"가")</f>
        <v>#REF!</v>
      </c>
      <c r="BV57" s="16" t="s">
        <v>156</v>
      </c>
      <c r="BW57" s="25" t="e">
        <f>SUMIF(#REF!,$C57&amp;"가",#REF!)</f>
        <v>#REF!</v>
      </c>
    </row>
    <row r="58" spans="1:75" ht="25.5" customHeight="1">
      <c r="A58" s="40"/>
      <c r="B58" s="37"/>
      <c r="C58" s="38" t="s">
        <v>51</v>
      </c>
      <c r="D58" s="24" t="e">
        <f t="shared" si="0"/>
        <v>#REF!</v>
      </c>
      <c r="E58" s="16" t="s">
        <v>1</v>
      </c>
      <c r="F58" s="25" t="e">
        <f t="shared" si="1"/>
        <v>#REF!</v>
      </c>
      <c r="G58" s="24" t="e">
        <f>COUNTIF(#REF!,$C58&amp;"답")</f>
        <v>#REF!</v>
      </c>
      <c r="H58" s="16" t="s">
        <v>156</v>
      </c>
      <c r="I58" s="25" t="e">
        <f>SUMIF(#REF!,$C58&amp;"답",#REF!)</f>
        <v>#REF!</v>
      </c>
      <c r="J58" s="24" t="e">
        <f>COUNTIF(#REF!,$C58&amp;"전")</f>
        <v>#REF!</v>
      </c>
      <c r="K58" s="16" t="s">
        <v>156</v>
      </c>
      <c r="L58" s="25" t="e">
        <f>SUMIF(#REF!,$C58&amp;"전",#REF!)</f>
        <v>#REF!</v>
      </c>
      <c r="M58" s="24" t="e">
        <f>COUNTIF(#REF!,$C58&amp;"과")</f>
        <v>#REF!</v>
      </c>
      <c r="N58" s="16" t="s">
        <v>156</v>
      </c>
      <c r="O58" s="25" t="e">
        <f>SUMIF(#REF!,$C58&amp;"과",#REF!)</f>
        <v>#REF!</v>
      </c>
      <c r="P58" s="24" t="e">
        <f>COUNTIF(#REF!,$C58&amp;"임")</f>
        <v>#REF!</v>
      </c>
      <c r="Q58" s="16" t="s">
        <v>156</v>
      </c>
      <c r="R58" s="25" t="e">
        <f>SUMIF(#REF!,$C58&amp;"임",#REF!)</f>
        <v>#REF!</v>
      </c>
      <c r="S58" s="24" t="e">
        <f>COUNTIF(#REF!,$C58&amp;"대")</f>
        <v>#REF!</v>
      </c>
      <c r="T58" s="16" t="s">
        <v>156</v>
      </c>
      <c r="U58" s="25" t="e">
        <f>SUMIF(#REF!,$C58&amp;"대",#REF!)</f>
        <v>#REF!</v>
      </c>
      <c r="V58" s="24" t="e">
        <f>COUNTIF(#REF!,$C58&amp;"구")</f>
        <v>#REF!</v>
      </c>
      <c r="W58" s="16" t="s">
        <v>156</v>
      </c>
      <c r="X58" s="25" t="e">
        <f>SUMIF(#REF!,$C58&amp;"구",#REF!)</f>
        <v>#REF!</v>
      </c>
      <c r="Y58" s="24" t="e">
        <f>COUNTIF(#REF!,$C58&amp;"도")</f>
        <v>#REF!</v>
      </c>
      <c r="Z58" s="16" t="s">
        <v>156</v>
      </c>
      <c r="AA58" s="25" t="e">
        <f>SUMIF(#REF!,$C58&amp;"도",#REF!)</f>
        <v>#REF!</v>
      </c>
      <c r="AB58" s="24" t="e">
        <f>COUNTIF(#REF!,$C58&amp;"목")</f>
        <v>#REF!</v>
      </c>
      <c r="AC58" s="16" t="s">
        <v>156</v>
      </c>
      <c r="AD58" s="25" t="e">
        <f>SUMIF(#REF!,$C58&amp;"목",#REF!)</f>
        <v>#REF!</v>
      </c>
      <c r="AE58" s="24" t="e">
        <f>COUNTIF(#REF!,$C58&amp;"묘")</f>
        <v>#REF!</v>
      </c>
      <c r="AF58" s="16" t="s">
        <v>156</v>
      </c>
      <c r="AG58" s="25" t="e">
        <f>SUMIF(#REF!,$C58&amp;"묘",#REF!)</f>
        <v>#REF!</v>
      </c>
      <c r="AH58" s="24" t="e">
        <f>COUNTIF(#REF!,$C58&amp;"유")</f>
        <v>#REF!</v>
      </c>
      <c r="AI58" s="16" t="s">
        <v>156</v>
      </c>
      <c r="AJ58" s="25" t="e">
        <f>SUMIF(#REF!,$C58&amp;"유",#REF!)</f>
        <v>#REF!</v>
      </c>
      <c r="AK58" s="24" t="e">
        <f>COUNTIF(#REF!,$C58&amp;"잡")</f>
        <v>#REF!</v>
      </c>
      <c r="AL58" s="16" t="s">
        <v>156</v>
      </c>
      <c r="AM58" s="25" t="e">
        <f>SUMIF(#REF!,$C58&amp;"잡",#REF!)</f>
        <v>#REF!</v>
      </c>
      <c r="AN58" s="24" t="e">
        <f>COUNTIF(#REF!,$C58&amp;"장")</f>
        <v>#REF!</v>
      </c>
      <c r="AO58" s="16" t="s">
        <v>156</v>
      </c>
      <c r="AP58" s="25" t="e">
        <f>SUMIF(#REF!,$C58&amp;"장",#REF!)</f>
        <v>#REF!</v>
      </c>
      <c r="AQ58" s="24" t="e">
        <f>COUNTIF(#REF!,$C58&amp;"수")</f>
        <v>#REF!</v>
      </c>
      <c r="AR58" s="16" t="s">
        <v>156</v>
      </c>
      <c r="AS58" s="25" t="e">
        <f>SUMIF(#REF!,$C58&amp;"수",#REF!)</f>
        <v>#REF!</v>
      </c>
      <c r="AT58" s="24" t="e">
        <f>COUNTIF(#REF!,$C58&amp;"제")</f>
        <v>#REF!</v>
      </c>
      <c r="AU58" s="16" t="s">
        <v>156</v>
      </c>
      <c r="AV58" s="25" t="e">
        <f>SUMIF(#REF!,$C58&amp;"제",#REF!)</f>
        <v>#REF!</v>
      </c>
      <c r="AW58" s="24" t="e">
        <f>COUNTIF(#REF!,$C58&amp;"종")</f>
        <v>#REF!</v>
      </c>
      <c r="AX58" s="16" t="s">
        <v>156</v>
      </c>
      <c r="AY58" s="25" t="e">
        <f>SUMIF(#REF!,$C58&amp;"종",#REF!)</f>
        <v>#REF!</v>
      </c>
      <c r="AZ58" s="24" t="e">
        <f>COUNTIF(#REF!,$C58&amp;"주")</f>
        <v>#REF!</v>
      </c>
      <c r="BA58" s="16" t="s">
        <v>156</v>
      </c>
      <c r="BB58" s="25" t="e">
        <f>SUMIF(#REF!,$C58&amp;"주",#REF!)</f>
        <v>#REF!</v>
      </c>
      <c r="BC58" s="24" t="e">
        <f>COUNTIF(#REF!,$C58&amp;"양")</f>
        <v>#REF!</v>
      </c>
      <c r="BD58" s="16" t="s">
        <v>156</v>
      </c>
      <c r="BE58" s="25" t="e">
        <f>SUMIF(#REF!,$C58&amp;"양",#REF!)</f>
        <v>#REF!</v>
      </c>
      <c r="BF58" s="24" t="e">
        <f>COUNTIF(#REF!,$C58&amp;"염")</f>
        <v>#REF!</v>
      </c>
      <c r="BG58" s="16" t="s">
        <v>156</v>
      </c>
      <c r="BH58" s="25" t="e">
        <f>SUMIF(#REF!,$C58&amp;"염",#REF!)</f>
        <v>#REF!</v>
      </c>
      <c r="BI58" s="24" t="e">
        <f>COUNTIF(#REF!,$C58&amp;"창")</f>
        <v>#REF!</v>
      </c>
      <c r="BJ58" s="16" t="s">
        <v>156</v>
      </c>
      <c r="BK58" s="25" t="e">
        <f>SUMIF(#REF!,$C58&amp;"창",#REF!)</f>
        <v>#REF!</v>
      </c>
      <c r="BL58" s="24" t="e">
        <f>COUNTIF(#REF!,$C58&amp;"천")</f>
        <v>#REF!</v>
      </c>
      <c r="BM58" s="16" t="s">
        <v>156</v>
      </c>
      <c r="BN58" s="25" t="e">
        <f>SUMIF(#REF!,$C58&amp;"천",#REF!)</f>
        <v>#REF!</v>
      </c>
      <c r="BO58" s="24" t="e">
        <f>COUNTIF(#REF!,$C58&amp;"철")</f>
        <v>#REF!</v>
      </c>
      <c r="BP58" s="16" t="s">
        <v>156</v>
      </c>
      <c r="BQ58" s="25" t="e">
        <f>SUMIF(#REF!,$C58&amp;"철",#REF!)</f>
        <v>#REF!</v>
      </c>
      <c r="BR58" s="24" t="e">
        <f>COUNTIF(#REF!,$C58&amp;"체")</f>
        <v>#REF!</v>
      </c>
      <c r="BS58" s="16" t="s">
        <v>156</v>
      </c>
      <c r="BT58" s="25" t="e">
        <f>SUMIF(#REF!,$C58&amp;"체",#REF!)</f>
        <v>#REF!</v>
      </c>
      <c r="BU58" s="24" t="e">
        <f>COUNTIF(#REF!,$C58&amp;"가")</f>
        <v>#REF!</v>
      </c>
      <c r="BV58" s="16" t="s">
        <v>156</v>
      </c>
      <c r="BW58" s="25" t="e">
        <f>SUMIF(#REF!,$C58&amp;"가",#REF!)</f>
        <v>#REF!</v>
      </c>
    </row>
    <row r="59" spans="1:75" ht="25.5" customHeight="1">
      <c r="A59" s="40"/>
      <c r="B59" s="37"/>
      <c r="C59" s="38" t="s">
        <v>52</v>
      </c>
      <c r="D59" s="24" t="e">
        <f t="shared" si="0"/>
        <v>#REF!</v>
      </c>
      <c r="E59" s="16" t="s">
        <v>1</v>
      </c>
      <c r="F59" s="25" t="e">
        <f t="shared" si="1"/>
        <v>#REF!</v>
      </c>
      <c r="G59" s="24" t="e">
        <f>COUNTIF(#REF!,$C59&amp;"답")</f>
        <v>#REF!</v>
      </c>
      <c r="H59" s="16" t="s">
        <v>156</v>
      </c>
      <c r="I59" s="25" t="e">
        <f>SUMIF(#REF!,$C59&amp;"답",#REF!)</f>
        <v>#REF!</v>
      </c>
      <c r="J59" s="24" t="e">
        <f>COUNTIF(#REF!,$C59&amp;"전")</f>
        <v>#REF!</v>
      </c>
      <c r="K59" s="16" t="s">
        <v>156</v>
      </c>
      <c r="L59" s="25" t="e">
        <f>SUMIF(#REF!,$C59&amp;"전",#REF!)</f>
        <v>#REF!</v>
      </c>
      <c r="M59" s="24" t="e">
        <f>COUNTIF(#REF!,$C59&amp;"과")</f>
        <v>#REF!</v>
      </c>
      <c r="N59" s="16" t="s">
        <v>156</v>
      </c>
      <c r="O59" s="25" t="e">
        <f>SUMIF(#REF!,$C59&amp;"과",#REF!)</f>
        <v>#REF!</v>
      </c>
      <c r="P59" s="24" t="e">
        <f>COUNTIF(#REF!,$C59&amp;"임")</f>
        <v>#REF!</v>
      </c>
      <c r="Q59" s="16" t="s">
        <v>156</v>
      </c>
      <c r="R59" s="25" t="e">
        <f>SUMIF(#REF!,$C59&amp;"임",#REF!)</f>
        <v>#REF!</v>
      </c>
      <c r="S59" s="24" t="e">
        <f>COUNTIF(#REF!,$C59&amp;"대")</f>
        <v>#REF!</v>
      </c>
      <c r="T59" s="16" t="s">
        <v>156</v>
      </c>
      <c r="U59" s="25" t="e">
        <f>SUMIF(#REF!,$C59&amp;"대",#REF!)</f>
        <v>#REF!</v>
      </c>
      <c r="V59" s="24" t="e">
        <f>COUNTIF(#REF!,$C59&amp;"구")</f>
        <v>#REF!</v>
      </c>
      <c r="W59" s="16" t="s">
        <v>156</v>
      </c>
      <c r="X59" s="25" t="e">
        <f>SUMIF(#REF!,$C59&amp;"구",#REF!)</f>
        <v>#REF!</v>
      </c>
      <c r="Y59" s="24" t="e">
        <f>COUNTIF(#REF!,$C59&amp;"도")</f>
        <v>#REF!</v>
      </c>
      <c r="Z59" s="16" t="s">
        <v>156</v>
      </c>
      <c r="AA59" s="25" t="e">
        <f>SUMIF(#REF!,$C59&amp;"도",#REF!)</f>
        <v>#REF!</v>
      </c>
      <c r="AB59" s="24" t="e">
        <f>COUNTIF(#REF!,$C59&amp;"목")</f>
        <v>#REF!</v>
      </c>
      <c r="AC59" s="16" t="s">
        <v>156</v>
      </c>
      <c r="AD59" s="25" t="e">
        <f>SUMIF(#REF!,$C59&amp;"목",#REF!)</f>
        <v>#REF!</v>
      </c>
      <c r="AE59" s="24" t="e">
        <f>COUNTIF(#REF!,$C59&amp;"묘")</f>
        <v>#REF!</v>
      </c>
      <c r="AF59" s="16" t="s">
        <v>156</v>
      </c>
      <c r="AG59" s="25" t="e">
        <f>SUMIF(#REF!,$C59&amp;"묘",#REF!)</f>
        <v>#REF!</v>
      </c>
      <c r="AH59" s="24" t="e">
        <f>COUNTIF(#REF!,$C59&amp;"유")</f>
        <v>#REF!</v>
      </c>
      <c r="AI59" s="16" t="s">
        <v>156</v>
      </c>
      <c r="AJ59" s="25" t="e">
        <f>SUMIF(#REF!,$C59&amp;"유",#REF!)</f>
        <v>#REF!</v>
      </c>
      <c r="AK59" s="24" t="e">
        <f>COUNTIF(#REF!,$C59&amp;"잡")</f>
        <v>#REF!</v>
      </c>
      <c r="AL59" s="16" t="s">
        <v>156</v>
      </c>
      <c r="AM59" s="25" t="e">
        <f>SUMIF(#REF!,$C59&amp;"잡",#REF!)</f>
        <v>#REF!</v>
      </c>
      <c r="AN59" s="24" t="e">
        <f>COUNTIF(#REF!,$C59&amp;"장")</f>
        <v>#REF!</v>
      </c>
      <c r="AO59" s="16" t="s">
        <v>156</v>
      </c>
      <c r="AP59" s="25" t="e">
        <f>SUMIF(#REF!,$C59&amp;"장",#REF!)</f>
        <v>#REF!</v>
      </c>
      <c r="AQ59" s="24" t="e">
        <f>COUNTIF(#REF!,$C59&amp;"수")</f>
        <v>#REF!</v>
      </c>
      <c r="AR59" s="16" t="s">
        <v>156</v>
      </c>
      <c r="AS59" s="25" t="e">
        <f>SUMIF(#REF!,$C59&amp;"수",#REF!)</f>
        <v>#REF!</v>
      </c>
      <c r="AT59" s="24" t="e">
        <f>COUNTIF(#REF!,$C59&amp;"제")</f>
        <v>#REF!</v>
      </c>
      <c r="AU59" s="16" t="s">
        <v>156</v>
      </c>
      <c r="AV59" s="25" t="e">
        <f>SUMIF(#REF!,$C59&amp;"제",#REF!)</f>
        <v>#REF!</v>
      </c>
      <c r="AW59" s="24" t="e">
        <f>COUNTIF(#REF!,$C59&amp;"종")</f>
        <v>#REF!</v>
      </c>
      <c r="AX59" s="16" t="s">
        <v>156</v>
      </c>
      <c r="AY59" s="25" t="e">
        <f>SUMIF(#REF!,$C59&amp;"종",#REF!)</f>
        <v>#REF!</v>
      </c>
      <c r="AZ59" s="24" t="e">
        <f>COUNTIF(#REF!,$C59&amp;"주")</f>
        <v>#REF!</v>
      </c>
      <c r="BA59" s="16" t="s">
        <v>156</v>
      </c>
      <c r="BB59" s="25" t="e">
        <f>SUMIF(#REF!,$C59&amp;"주",#REF!)</f>
        <v>#REF!</v>
      </c>
      <c r="BC59" s="24" t="e">
        <f>COUNTIF(#REF!,$C59&amp;"양")</f>
        <v>#REF!</v>
      </c>
      <c r="BD59" s="16" t="s">
        <v>156</v>
      </c>
      <c r="BE59" s="25" t="e">
        <f>SUMIF(#REF!,$C59&amp;"양",#REF!)</f>
        <v>#REF!</v>
      </c>
      <c r="BF59" s="24" t="e">
        <f>COUNTIF(#REF!,$C59&amp;"염")</f>
        <v>#REF!</v>
      </c>
      <c r="BG59" s="16" t="s">
        <v>156</v>
      </c>
      <c r="BH59" s="25" t="e">
        <f>SUMIF(#REF!,$C59&amp;"염",#REF!)</f>
        <v>#REF!</v>
      </c>
      <c r="BI59" s="24" t="e">
        <f>COUNTIF(#REF!,$C59&amp;"창")</f>
        <v>#REF!</v>
      </c>
      <c r="BJ59" s="16" t="s">
        <v>156</v>
      </c>
      <c r="BK59" s="25" t="e">
        <f>SUMIF(#REF!,$C59&amp;"창",#REF!)</f>
        <v>#REF!</v>
      </c>
      <c r="BL59" s="24" t="e">
        <f>COUNTIF(#REF!,$C59&amp;"천")</f>
        <v>#REF!</v>
      </c>
      <c r="BM59" s="16" t="s">
        <v>156</v>
      </c>
      <c r="BN59" s="25" t="e">
        <f>SUMIF(#REF!,$C59&amp;"천",#REF!)</f>
        <v>#REF!</v>
      </c>
      <c r="BO59" s="24" t="e">
        <f>COUNTIF(#REF!,$C59&amp;"철")</f>
        <v>#REF!</v>
      </c>
      <c r="BP59" s="16" t="s">
        <v>156</v>
      </c>
      <c r="BQ59" s="25" t="e">
        <f>SUMIF(#REF!,$C59&amp;"철",#REF!)</f>
        <v>#REF!</v>
      </c>
      <c r="BR59" s="24" t="e">
        <f>COUNTIF(#REF!,$C59&amp;"체")</f>
        <v>#REF!</v>
      </c>
      <c r="BS59" s="16" t="s">
        <v>156</v>
      </c>
      <c r="BT59" s="25" t="e">
        <f>SUMIF(#REF!,$C59&amp;"체",#REF!)</f>
        <v>#REF!</v>
      </c>
      <c r="BU59" s="24" t="e">
        <f>COUNTIF(#REF!,$C59&amp;"가")</f>
        <v>#REF!</v>
      </c>
      <c r="BV59" s="16" t="s">
        <v>156</v>
      </c>
      <c r="BW59" s="25" t="e">
        <f>SUMIF(#REF!,$C59&amp;"가",#REF!)</f>
        <v>#REF!</v>
      </c>
    </row>
    <row r="60" spans="1:75" ht="25.5" customHeight="1">
      <c r="A60" s="40"/>
      <c r="B60" s="39"/>
      <c r="C60" s="38" t="s">
        <v>53</v>
      </c>
      <c r="D60" s="24" t="e">
        <f t="shared" si="0"/>
        <v>#REF!</v>
      </c>
      <c r="E60" s="16" t="s">
        <v>1</v>
      </c>
      <c r="F60" s="25" t="e">
        <f t="shared" si="1"/>
        <v>#REF!</v>
      </c>
      <c r="G60" s="24" t="e">
        <f>COUNTIF(#REF!,$C60&amp;"답")</f>
        <v>#REF!</v>
      </c>
      <c r="H60" s="16" t="s">
        <v>156</v>
      </c>
      <c r="I60" s="25" t="e">
        <f>SUMIF(#REF!,$C60&amp;"답",#REF!)</f>
        <v>#REF!</v>
      </c>
      <c r="J60" s="24" t="e">
        <f>COUNTIF(#REF!,$C60&amp;"전")</f>
        <v>#REF!</v>
      </c>
      <c r="K60" s="16" t="s">
        <v>156</v>
      </c>
      <c r="L60" s="25" t="e">
        <f>SUMIF(#REF!,$C60&amp;"전",#REF!)</f>
        <v>#REF!</v>
      </c>
      <c r="M60" s="24" t="e">
        <f>COUNTIF(#REF!,$C60&amp;"과")</f>
        <v>#REF!</v>
      </c>
      <c r="N60" s="16" t="s">
        <v>156</v>
      </c>
      <c r="O60" s="25" t="e">
        <f>SUMIF(#REF!,$C60&amp;"과",#REF!)</f>
        <v>#REF!</v>
      </c>
      <c r="P60" s="24" t="e">
        <f>COUNTIF(#REF!,$C60&amp;"임")</f>
        <v>#REF!</v>
      </c>
      <c r="Q60" s="16" t="s">
        <v>156</v>
      </c>
      <c r="R60" s="25" t="e">
        <f>SUMIF(#REF!,$C60&amp;"임",#REF!)</f>
        <v>#REF!</v>
      </c>
      <c r="S60" s="24" t="e">
        <f>COUNTIF(#REF!,$C60&amp;"대")</f>
        <v>#REF!</v>
      </c>
      <c r="T60" s="16" t="s">
        <v>156</v>
      </c>
      <c r="U60" s="25" t="e">
        <f>SUMIF(#REF!,$C60&amp;"대",#REF!)</f>
        <v>#REF!</v>
      </c>
      <c r="V60" s="24" t="e">
        <f>COUNTIF(#REF!,$C60&amp;"구")</f>
        <v>#REF!</v>
      </c>
      <c r="W60" s="16" t="s">
        <v>156</v>
      </c>
      <c r="X60" s="25" t="e">
        <f>SUMIF(#REF!,$C60&amp;"구",#REF!)</f>
        <v>#REF!</v>
      </c>
      <c r="Y60" s="24" t="e">
        <f>COUNTIF(#REF!,$C60&amp;"도")</f>
        <v>#REF!</v>
      </c>
      <c r="Z60" s="16" t="s">
        <v>156</v>
      </c>
      <c r="AA60" s="25" t="e">
        <f>SUMIF(#REF!,$C60&amp;"도",#REF!)</f>
        <v>#REF!</v>
      </c>
      <c r="AB60" s="24" t="e">
        <f>COUNTIF(#REF!,$C60&amp;"목")</f>
        <v>#REF!</v>
      </c>
      <c r="AC60" s="16" t="s">
        <v>156</v>
      </c>
      <c r="AD60" s="25" t="e">
        <f>SUMIF(#REF!,$C60&amp;"목",#REF!)</f>
        <v>#REF!</v>
      </c>
      <c r="AE60" s="24" t="e">
        <f>COUNTIF(#REF!,$C60&amp;"묘")</f>
        <v>#REF!</v>
      </c>
      <c r="AF60" s="16" t="s">
        <v>156</v>
      </c>
      <c r="AG60" s="25" t="e">
        <f>SUMIF(#REF!,$C60&amp;"묘",#REF!)</f>
        <v>#REF!</v>
      </c>
      <c r="AH60" s="24" t="e">
        <f>COUNTIF(#REF!,$C60&amp;"유")</f>
        <v>#REF!</v>
      </c>
      <c r="AI60" s="16" t="s">
        <v>156</v>
      </c>
      <c r="AJ60" s="25" t="e">
        <f>SUMIF(#REF!,$C60&amp;"유",#REF!)</f>
        <v>#REF!</v>
      </c>
      <c r="AK60" s="24" t="e">
        <f>COUNTIF(#REF!,$C60&amp;"잡")</f>
        <v>#REF!</v>
      </c>
      <c r="AL60" s="16" t="s">
        <v>156</v>
      </c>
      <c r="AM60" s="25" t="e">
        <f>SUMIF(#REF!,$C60&amp;"잡",#REF!)</f>
        <v>#REF!</v>
      </c>
      <c r="AN60" s="24" t="e">
        <f>COUNTIF(#REF!,$C60&amp;"장")</f>
        <v>#REF!</v>
      </c>
      <c r="AO60" s="16" t="s">
        <v>156</v>
      </c>
      <c r="AP60" s="25" t="e">
        <f>SUMIF(#REF!,$C60&amp;"장",#REF!)</f>
        <v>#REF!</v>
      </c>
      <c r="AQ60" s="24" t="e">
        <f>COUNTIF(#REF!,$C60&amp;"수")</f>
        <v>#REF!</v>
      </c>
      <c r="AR60" s="16" t="s">
        <v>156</v>
      </c>
      <c r="AS60" s="25" t="e">
        <f>SUMIF(#REF!,$C60&amp;"수",#REF!)</f>
        <v>#REF!</v>
      </c>
      <c r="AT60" s="24" t="e">
        <f>COUNTIF(#REF!,$C60&amp;"제")</f>
        <v>#REF!</v>
      </c>
      <c r="AU60" s="16" t="s">
        <v>156</v>
      </c>
      <c r="AV60" s="25" t="e">
        <f>SUMIF(#REF!,$C60&amp;"제",#REF!)</f>
        <v>#REF!</v>
      </c>
      <c r="AW60" s="24" t="e">
        <f>COUNTIF(#REF!,$C60&amp;"종")</f>
        <v>#REF!</v>
      </c>
      <c r="AX60" s="16" t="s">
        <v>156</v>
      </c>
      <c r="AY60" s="25" t="e">
        <f>SUMIF(#REF!,$C60&amp;"종",#REF!)</f>
        <v>#REF!</v>
      </c>
      <c r="AZ60" s="24" t="e">
        <f>COUNTIF(#REF!,$C60&amp;"주")</f>
        <v>#REF!</v>
      </c>
      <c r="BA60" s="16" t="s">
        <v>156</v>
      </c>
      <c r="BB60" s="25" t="e">
        <f>SUMIF(#REF!,$C60&amp;"주",#REF!)</f>
        <v>#REF!</v>
      </c>
      <c r="BC60" s="24" t="e">
        <f>COUNTIF(#REF!,$C60&amp;"양")</f>
        <v>#REF!</v>
      </c>
      <c r="BD60" s="16" t="s">
        <v>156</v>
      </c>
      <c r="BE60" s="25" t="e">
        <f>SUMIF(#REF!,$C60&amp;"양",#REF!)</f>
        <v>#REF!</v>
      </c>
      <c r="BF60" s="24" t="e">
        <f>COUNTIF(#REF!,$C60&amp;"염")</f>
        <v>#REF!</v>
      </c>
      <c r="BG60" s="16" t="s">
        <v>156</v>
      </c>
      <c r="BH60" s="25" t="e">
        <f>SUMIF(#REF!,$C60&amp;"염",#REF!)</f>
        <v>#REF!</v>
      </c>
      <c r="BI60" s="24" t="e">
        <f>COUNTIF(#REF!,$C60&amp;"창")</f>
        <v>#REF!</v>
      </c>
      <c r="BJ60" s="16" t="s">
        <v>156</v>
      </c>
      <c r="BK60" s="25" t="e">
        <f>SUMIF(#REF!,$C60&amp;"창",#REF!)</f>
        <v>#REF!</v>
      </c>
      <c r="BL60" s="24" t="e">
        <f>COUNTIF(#REF!,$C60&amp;"천")</f>
        <v>#REF!</v>
      </c>
      <c r="BM60" s="16" t="s">
        <v>156</v>
      </c>
      <c r="BN60" s="25" t="e">
        <f>SUMIF(#REF!,$C60&amp;"천",#REF!)</f>
        <v>#REF!</v>
      </c>
      <c r="BO60" s="24" t="e">
        <f>COUNTIF(#REF!,$C60&amp;"철")</f>
        <v>#REF!</v>
      </c>
      <c r="BP60" s="16" t="s">
        <v>156</v>
      </c>
      <c r="BQ60" s="25" t="e">
        <f>SUMIF(#REF!,$C60&amp;"철",#REF!)</f>
        <v>#REF!</v>
      </c>
      <c r="BR60" s="24" t="e">
        <f>COUNTIF(#REF!,$C60&amp;"체")</f>
        <v>#REF!</v>
      </c>
      <c r="BS60" s="16" t="s">
        <v>156</v>
      </c>
      <c r="BT60" s="25" t="e">
        <f>SUMIF(#REF!,$C60&amp;"체",#REF!)</f>
        <v>#REF!</v>
      </c>
      <c r="BU60" s="24" t="e">
        <f>COUNTIF(#REF!,$C60&amp;"가")</f>
        <v>#REF!</v>
      </c>
      <c r="BV60" s="16" t="s">
        <v>156</v>
      </c>
      <c r="BW60" s="25" t="e">
        <f>SUMIF(#REF!,$C60&amp;"가",#REF!)</f>
        <v>#REF!</v>
      </c>
    </row>
    <row r="61" spans="1:75" s="36" customFormat="1" ht="25.5" customHeight="1">
      <c r="A61" s="40"/>
      <c r="B61" s="120" t="s">
        <v>54</v>
      </c>
      <c r="C61" s="121"/>
      <c r="D61" s="33" t="e">
        <f t="shared" si="0"/>
        <v>#REF!</v>
      </c>
      <c r="E61" s="34" t="s">
        <v>1</v>
      </c>
      <c r="F61" s="35" t="e">
        <f t="shared" si="1"/>
        <v>#REF!</v>
      </c>
      <c r="G61" s="33" t="e">
        <f>SUM(G62:G84)</f>
        <v>#REF!</v>
      </c>
      <c r="H61" s="34" t="s">
        <v>156</v>
      </c>
      <c r="I61" s="35" t="e">
        <f>SUM(I62:I84)</f>
        <v>#REF!</v>
      </c>
      <c r="J61" s="33" t="e">
        <f>SUM(J62:J84)</f>
        <v>#REF!</v>
      </c>
      <c r="K61" s="34" t="s">
        <v>156</v>
      </c>
      <c r="L61" s="35" t="e">
        <f>SUM(L62:L84)</f>
        <v>#REF!</v>
      </c>
      <c r="M61" s="33" t="e">
        <f>SUM(M62:M84)</f>
        <v>#REF!</v>
      </c>
      <c r="N61" s="34" t="s">
        <v>156</v>
      </c>
      <c r="O61" s="35" t="e">
        <f>SUM(O62:O84)</f>
        <v>#REF!</v>
      </c>
      <c r="P61" s="33" t="e">
        <f>SUM(P62:P84)</f>
        <v>#REF!</v>
      </c>
      <c r="Q61" s="34" t="s">
        <v>156</v>
      </c>
      <c r="R61" s="35" t="e">
        <f>SUM(R62:R84)</f>
        <v>#REF!</v>
      </c>
      <c r="S61" s="33" t="e">
        <f>SUM(S62:S84)</f>
        <v>#REF!</v>
      </c>
      <c r="T61" s="34" t="s">
        <v>156</v>
      </c>
      <c r="U61" s="35" t="e">
        <f>SUM(U62:U84)</f>
        <v>#REF!</v>
      </c>
      <c r="V61" s="33" t="e">
        <f>SUM(V62:V84)</f>
        <v>#REF!</v>
      </c>
      <c r="W61" s="34" t="s">
        <v>156</v>
      </c>
      <c r="X61" s="35" t="e">
        <f>SUM(X62:X84)</f>
        <v>#REF!</v>
      </c>
      <c r="Y61" s="33" t="e">
        <f>SUM(Y62:Y84)</f>
        <v>#REF!</v>
      </c>
      <c r="Z61" s="34" t="s">
        <v>156</v>
      </c>
      <c r="AA61" s="35" t="e">
        <f>SUM(AA62:AA84)</f>
        <v>#REF!</v>
      </c>
      <c r="AB61" s="33" t="e">
        <f>SUM(AB62:AB84)</f>
        <v>#REF!</v>
      </c>
      <c r="AC61" s="34" t="s">
        <v>156</v>
      </c>
      <c r="AD61" s="35" t="e">
        <f>SUM(AD62:AD84)</f>
        <v>#REF!</v>
      </c>
      <c r="AE61" s="33" t="e">
        <f>SUM(AE62:AE84)</f>
        <v>#REF!</v>
      </c>
      <c r="AF61" s="34" t="s">
        <v>156</v>
      </c>
      <c r="AG61" s="35" t="e">
        <f>SUM(AG62:AG84)</f>
        <v>#REF!</v>
      </c>
      <c r="AH61" s="33" t="e">
        <f>SUM(AH62:AH84)</f>
        <v>#REF!</v>
      </c>
      <c r="AI61" s="34" t="s">
        <v>156</v>
      </c>
      <c r="AJ61" s="35" t="e">
        <f>SUM(AJ62:AJ84)</f>
        <v>#REF!</v>
      </c>
      <c r="AK61" s="33" t="e">
        <f>SUM(AK62:AK84)</f>
        <v>#REF!</v>
      </c>
      <c r="AL61" s="34" t="s">
        <v>156</v>
      </c>
      <c r="AM61" s="35" t="e">
        <f>SUM(AM62:AM84)</f>
        <v>#REF!</v>
      </c>
      <c r="AN61" s="33" t="e">
        <f>SUM(AN62:AN84)</f>
        <v>#REF!</v>
      </c>
      <c r="AO61" s="34" t="s">
        <v>156</v>
      </c>
      <c r="AP61" s="35" t="e">
        <f>SUM(AP62:AP84)</f>
        <v>#REF!</v>
      </c>
      <c r="AQ61" s="33" t="e">
        <f>SUM(AQ62:AQ84)</f>
        <v>#REF!</v>
      </c>
      <c r="AR61" s="34" t="s">
        <v>156</v>
      </c>
      <c r="AS61" s="35" t="e">
        <f>SUM(AS62:AS84)</f>
        <v>#REF!</v>
      </c>
      <c r="AT61" s="33" t="e">
        <f>SUM(AT62:AT84)</f>
        <v>#REF!</v>
      </c>
      <c r="AU61" s="34" t="s">
        <v>156</v>
      </c>
      <c r="AV61" s="35" t="e">
        <f>SUM(AV62:AV84)</f>
        <v>#REF!</v>
      </c>
      <c r="AW61" s="33" t="e">
        <f>SUM(AW62:AW84)</f>
        <v>#REF!</v>
      </c>
      <c r="AX61" s="34" t="s">
        <v>156</v>
      </c>
      <c r="AY61" s="35" t="e">
        <f>SUM(AY62:AY84)</f>
        <v>#REF!</v>
      </c>
      <c r="AZ61" s="33" t="e">
        <f>SUM(AZ62:AZ84)</f>
        <v>#REF!</v>
      </c>
      <c r="BA61" s="34" t="s">
        <v>156</v>
      </c>
      <c r="BB61" s="35" t="e">
        <f>SUM(BB62:BB84)</f>
        <v>#REF!</v>
      </c>
      <c r="BC61" s="33" t="e">
        <f>SUM(BC62:BC84)</f>
        <v>#REF!</v>
      </c>
      <c r="BD61" s="34" t="s">
        <v>156</v>
      </c>
      <c r="BE61" s="35" t="e">
        <f>SUM(BE62:BE84)</f>
        <v>#REF!</v>
      </c>
      <c r="BF61" s="33" t="e">
        <f>SUM(BF62:BF84)</f>
        <v>#REF!</v>
      </c>
      <c r="BG61" s="34" t="s">
        <v>156</v>
      </c>
      <c r="BH61" s="35" t="e">
        <f>SUM(BH62:BH84)</f>
        <v>#REF!</v>
      </c>
      <c r="BI61" s="33" t="e">
        <f>SUM(BI62:BI84)</f>
        <v>#REF!</v>
      </c>
      <c r="BJ61" s="34" t="s">
        <v>156</v>
      </c>
      <c r="BK61" s="35" t="e">
        <f>SUM(BK62:BK84)</f>
        <v>#REF!</v>
      </c>
      <c r="BL61" s="33" t="e">
        <f>SUM(BL62:BL84)</f>
        <v>#REF!</v>
      </c>
      <c r="BM61" s="34" t="s">
        <v>156</v>
      </c>
      <c r="BN61" s="35" t="e">
        <f>SUM(BN62:BN84)</f>
        <v>#REF!</v>
      </c>
      <c r="BO61" s="33" t="e">
        <f>SUM(BO62:BO84)</f>
        <v>#REF!</v>
      </c>
      <c r="BP61" s="34" t="s">
        <v>156</v>
      </c>
      <c r="BQ61" s="35" t="e">
        <f>SUM(BQ62:BQ84)</f>
        <v>#REF!</v>
      </c>
      <c r="BR61" s="33" t="e">
        <f>SUM(BR62:BR84)</f>
        <v>#REF!</v>
      </c>
      <c r="BS61" s="34" t="s">
        <v>156</v>
      </c>
      <c r="BT61" s="35" t="e">
        <f>SUM(BT62:BT84)</f>
        <v>#REF!</v>
      </c>
      <c r="BU61" s="33" t="e">
        <f>SUM(BU62:BU84)</f>
        <v>#REF!</v>
      </c>
      <c r="BV61" s="34" t="s">
        <v>156</v>
      </c>
      <c r="BW61" s="35" t="e">
        <f>SUM(BW62:BW84)</f>
        <v>#REF!</v>
      </c>
    </row>
    <row r="62" spans="1:75" ht="25.5" customHeight="1">
      <c r="A62" s="40"/>
      <c r="B62" s="37"/>
      <c r="C62" s="38" t="s">
        <v>55</v>
      </c>
      <c r="D62" s="24" t="e">
        <f t="shared" si="0"/>
        <v>#REF!</v>
      </c>
      <c r="E62" s="16" t="s">
        <v>1</v>
      </c>
      <c r="F62" s="25" t="e">
        <f t="shared" si="1"/>
        <v>#REF!</v>
      </c>
      <c r="G62" s="24" t="e">
        <f>COUNTIF(#REF!,$C62&amp;"답")</f>
        <v>#REF!</v>
      </c>
      <c r="H62" s="16" t="s">
        <v>156</v>
      </c>
      <c r="I62" s="25" t="e">
        <f>SUMIF(#REF!,$C62&amp;"답",#REF!)</f>
        <v>#REF!</v>
      </c>
      <c r="J62" s="24" t="e">
        <f>COUNTIF(#REF!,$C62&amp;"전")</f>
        <v>#REF!</v>
      </c>
      <c r="K62" s="16" t="s">
        <v>156</v>
      </c>
      <c r="L62" s="25" t="e">
        <f>SUMIF(#REF!,$C62&amp;"전",#REF!)</f>
        <v>#REF!</v>
      </c>
      <c r="M62" s="24" t="e">
        <f>COUNTIF(#REF!,$C62&amp;"과")</f>
        <v>#REF!</v>
      </c>
      <c r="N62" s="16" t="s">
        <v>156</v>
      </c>
      <c r="O62" s="25" t="e">
        <f>SUMIF(#REF!,$C62&amp;"과",#REF!)</f>
        <v>#REF!</v>
      </c>
      <c r="P62" s="24" t="e">
        <f>COUNTIF(#REF!,$C62&amp;"임")</f>
        <v>#REF!</v>
      </c>
      <c r="Q62" s="16" t="s">
        <v>156</v>
      </c>
      <c r="R62" s="25" t="e">
        <f>SUMIF(#REF!,$C62&amp;"임",#REF!)</f>
        <v>#REF!</v>
      </c>
      <c r="S62" s="24" t="e">
        <f>COUNTIF(#REF!,$C62&amp;"대")</f>
        <v>#REF!</v>
      </c>
      <c r="T62" s="16" t="s">
        <v>156</v>
      </c>
      <c r="U62" s="25" t="e">
        <f>SUMIF(#REF!,$C62&amp;"대",#REF!)</f>
        <v>#REF!</v>
      </c>
      <c r="V62" s="24" t="e">
        <f>COUNTIF(#REF!,$C62&amp;"구")</f>
        <v>#REF!</v>
      </c>
      <c r="W62" s="16" t="s">
        <v>156</v>
      </c>
      <c r="X62" s="25" t="e">
        <f>SUMIF(#REF!,$C62&amp;"구",#REF!)</f>
        <v>#REF!</v>
      </c>
      <c r="Y62" s="24" t="e">
        <f>COUNTIF(#REF!,$C62&amp;"도")</f>
        <v>#REF!</v>
      </c>
      <c r="Z62" s="16" t="s">
        <v>156</v>
      </c>
      <c r="AA62" s="25" t="e">
        <f>SUMIF(#REF!,$C62&amp;"도",#REF!)</f>
        <v>#REF!</v>
      </c>
      <c r="AB62" s="24" t="e">
        <f>COUNTIF(#REF!,$C62&amp;"목")</f>
        <v>#REF!</v>
      </c>
      <c r="AC62" s="16" t="s">
        <v>156</v>
      </c>
      <c r="AD62" s="25" t="e">
        <f>SUMIF(#REF!,$C62&amp;"목",#REF!)</f>
        <v>#REF!</v>
      </c>
      <c r="AE62" s="24" t="e">
        <f>COUNTIF(#REF!,$C62&amp;"묘")</f>
        <v>#REF!</v>
      </c>
      <c r="AF62" s="16" t="s">
        <v>156</v>
      </c>
      <c r="AG62" s="25" t="e">
        <f>SUMIF(#REF!,$C62&amp;"묘",#REF!)</f>
        <v>#REF!</v>
      </c>
      <c r="AH62" s="24" t="e">
        <f>COUNTIF(#REF!,$C62&amp;"유")</f>
        <v>#REF!</v>
      </c>
      <c r="AI62" s="16" t="s">
        <v>156</v>
      </c>
      <c r="AJ62" s="25" t="e">
        <f>SUMIF(#REF!,$C62&amp;"유",#REF!)</f>
        <v>#REF!</v>
      </c>
      <c r="AK62" s="24" t="e">
        <f>COUNTIF(#REF!,$C62&amp;"잡")</f>
        <v>#REF!</v>
      </c>
      <c r="AL62" s="16" t="s">
        <v>156</v>
      </c>
      <c r="AM62" s="25" t="e">
        <f>SUMIF(#REF!,$C62&amp;"잡",#REF!)</f>
        <v>#REF!</v>
      </c>
      <c r="AN62" s="24" t="e">
        <f>COUNTIF(#REF!,$C62&amp;"장")</f>
        <v>#REF!</v>
      </c>
      <c r="AO62" s="16" t="s">
        <v>156</v>
      </c>
      <c r="AP62" s="25" t="e">
        <f>SUMIF(#REF!,$C62&amp;"장",#REF!)</f>
        <v>#REF!</v>
      </c>
      <c r="AQ62" s="24" t="e">
        <f>COUNTIF(#REF!,$C62&amp;"수")</f>
        <v>#REF!</v>
      </c>
      <c r="AR62" s="16" t="s">
        <v>156</v>
      </c>
      <c r="AS62" s="25" t="e">
        <f>SUMIF(#REF!,$C62&amp;"수",#REF!)</f>
        <v>#REF!</v>
      </c>
      <c r="AT62" s="24" t="e">
        <f>COUNTIF(#REF!,$C62&amp;"제")</f>
        <v>#REF!</v>
      </c>
      <c r="AU62" s="16" t="s">
        <v>156</v>
      </c>
      <c r="AV62" s="25" t="e">
        <f>SUMIF(#REF!,$C62&amp;"제",#REF!)</f>
        <v>#REF!</v>
      </c>
      <c r="AW62" s="24" t="e">
        <f>COUNTIF(#REF!,$C62&amp;"종")</f>
        <v>#REF!</v>
      </c>
      <c r="AX62" s="16" t="s">
        <v>156</v>
      </c>
      <c r="AY62" s="25" t="e">
        <f>SUMIF(#REF!,$C62&amp;"종",#REF!)</f>
        <v>#REF!</v>
      </c>
      <c r="AZ62" s="24" t="e">
        <f>COUNTIF(#REF!,$C62&amp;"주")</f>
        <v>#REF!</v>
      </c>
      <c r="BA62" s="16" t="s">
        <v>156</v>
      </c>
      <c r="BB62" s="25" t="e">
        <f>SUMIF(#REF!,$C62&amp;"주",#REF!)</f>
        <v>#REF!</v>
      </c>
      <c r="BC62" s="24" t="e">
        <f>COUNTIF(#REF!,$C62&amp;"양")</f>
        <v>#REF!</v>
      </c>
      <c r="BD62" s="16" t="s">
        <v>156</v>
      </c>
      <c r="BE62" s="25" t="e">
        <f>SUMIF(#REF!,$C62&amp;"양",#REF!)</f>
        <v>#REF!</v>
      </c>
      <c r="BF62" s="24" t="e">
        <f>COUNTIF(#REF!,$C62&amp;"염")</f>
        <v>#REF!</v>
      </c>
      <c r="BG62" s="16" t="s">
        <v>156</v>
      </c>
      <c r="BH62" s="25" t="e">
        <f>SUMIF(#REF!,$C62&amp;"염",#REF!)</f>
        <v>#REF!</v>
      </c>
      <c r="BI62" s="24" t="e">
        <f>COUNTIF(#REF!,$C62&amp;"창")</f>
        <v>#REF!</v>
      </c>
      <c r="BJ62" s="16" t="s">
        <v>156</v>
      </c>
      <c r="BK62" s="25" t="e">
        <f>SUMIF(#REF!,$C62&amp;"창",#REF!)</f>
        <v>#REF!</v>
      </c>
      <c r="BL62" s="24" t="e">
        <f>COUNTIF(#REF!,$C62&amp;"천")</f>
        <v>#REF!</v>
      </c>
      <c r="BM62" s="16" t="s">
        <v>156</v>
      </c>
      <c r="BN62" s="25" t="e">
        <f>SUMIF(#REF!,$C62&amp;"천",#REF!)</f>
        <v>#REF!</v>
      </c>
      <c r="BO62" s="24" t="e">
        <f>COUNTIF(#REF!,$C62&amp;"철")</f>
        <v>#REF!</v>
      </c>
      <c r="BP62" s="16" t="s">
        <v>156</v>
      </c>
      <c r="BQ62" s="25" t="e">
        <f>SUMIF(#REF!,$C62&amp;"철",#REF!)</f>
        <v>#REF!</v>
      </c>
      <c r="BR62" s="24" t="e">
        <f>COUNTIF(#REF!,$C62&amp;"체")</f>
        <v>#REF!</v>
      </c>
      <c r="BS62" s="16" t="s">
        <v>156</v>
      </c>
      <c r="BT62" s="25" t="e">
        <f>SUMIF(#REF!,$C62&amp;"체",#REF!)</f>
        <v>#REF!</v>
      </c>
      <c r="BU62" s="24" t="e">
        <f>COUNTIF(#REF!,$C62&amp;"가")</f>
        <v>#REF!</v>
      </c>
      <c r="BV62" s="16" t="s">
        <v>156</v>
      </c>
      <c r="BW62" s="25" t="e">
        <f>SUMIF(#REF!,$C62&amp;"가",#REF!)</f>
        <v>#REF!</v>
      </c>
    </row>
    <row r="63" spans="1:75" ht="25.5" customHeight="1">
      <c r="A63" s="40"/>
      <c r="B63" s="37"/>
      <c r="C63" s="38" t="s">
        <v>56</v>
      </c>
      <c r="D63" s="24" t="e">
        <f t="shared" si="0"/>
        <v>#REF!</v>
      </c>
      <c r="E63" s="16" t="s">
        <v>1</v>
      </c>
      <c r="F63" s="25" t="e">
        <f t="shared" si="1"/>
        <v>#REF!</v>
      </c>
      <c r="G63" s="24" t="e">
        <f>COUNTIF(#REF!,$C63&amp;"답")</f>
        <v>#REF!</v>
      </c>
      <c r="H63" s="16" t="s">
        <v>156</v>
      </c>
      <c r="I63" s="25" t="e">
        <f>SUMIF(#REF!,$C63&amp;"답",#REF!)</f>
        <v>#REF!</v>
      </c>
      <c r="J63" s="24" t="e">
        <f>COUNTIF(#REF!,$C63&amp;"전")</f>
        <v>#REF!</v>
      </c>
      <c r="K63" s="16" t="s">
        <v>156</v>
      </c>
      <c r="L63" s="25" t="e">
        <f>SUMIF(#REF!,$C63&amp;"전",#REF!)</f>
        <v>#REF!</v>
      </c>
      <c r="M63" s="24" t="e">
        <f>COUNTIF(#REF!,$C63&amp;"과")</f>
        <v>#REF!</v>
      </c>
      <c r="N63" s="16" t="s">
        <v>156</v>
      </c>
      <c r="O63" s="25" t="e">
        <f>SUMIF(#REF!,$C63&amp;"과",#REF!)</f>
        <v>#REF!</v>
      </c>
      <c r="P63" s="24" t="e">
        <f>COUNTIF(#REF!,$C63&amp;"임")</f>
        <v>#REF!</v>
      </c>
      <c r="Q63" s="16" t="s">
        <v>156</v>
      </c>
      <c r="R63" s="25" t="e">
        <f>SUMIF(#REF!,$C63&amp;"임",#REF!)</f>
        <v>#REF!</v>
      </c>
      <c r="S63" s="24" t="e">
        <f>COUNTIF(#REF!,$C63&amp;"대")</f>
        <v>#REF!</v>
      </c>
      <c r="T63" s="16" t="s">
        <v>156</v>
      </c>
      <c r="U63" s="25" t="e">
        <f>SUMIF(#REF!,$C63&amp;"대",#REF!)</f>
        <v>#REF!</v>
      </c>
      <c r="V63" s="24" t="e">
        <f>COUNTIF(#REF!,$C63&amp;"구")</f>
        <v>#REF!</v>
      </c>
      <c r="W63" s="16" t="s">
        <v>156</v>
      </c>
      <c r="X63" s="25" t="e">
        <f>SUMIF(#REF!,$C63&amp;"구",#REF!)</f>
        <v>#REF!</v>
      </c>
      <c r="Y63" s="24" t="e">
        <f>COUNTIF(#REF!,$C63&amp;"도")</f>
        <v>#REF!</v>
      </c>
      <c r="Z63" s="16" t="s">
        <v>156</v>
      </c>
      <c r="AA63" s="25" t="e">
        <f>SUMIF(#REF!,$C63&amp;"도",#REF!)</f>
        <v>#REF!</v>
      </c>
      <c r="AB63" s="24" t="e">
        <f>COUNTIF(#REF!,$C63&amp;"목")</f>
        <v>#REF!</v>
      </c>
      <c r="AC63" s="16" t="s">
        <v>156</v>
      </c>
      <c r="AD63" s="25" t="e">
        <f>SUMIF(#REF!,$C63&amp;"목",#REF!)</f>
        <v>#REF!</v>
      </c>
      <c r="AE63" s="24" t="e">
        <f>COUNTIF(#REF!,$C63&amp;"묘")</f>
        <v>#REF!</v>
      </c>
      <c r="AF63" s="16" t="s">
        <v>156</v>
      </c>
      <c r="AG63" s="25" t="e">
        <f>SUMIF(#REF!,$C63&amp;"묘",#REF!)</f>
        <v>#REF!</v>
      </c>
      <c r="AH63" s="24" t="e">
        <f>COUNTIF(#REF!,$C63&amp;"유")</f>
        <v>#REF!</v>
      </c>
      <c r="AI63" s="16" t="s">
        <v>156</v>
      </c>
      <c r="AJ63" s="25" t="e">
        <f>SUMIF(#REF!,$C63&amp;"유",#REF!)</f>
        <v>#REF!</v>
      </c>
      <c r="AK63" s="24" t="e">
        <f>COUNTIF(#REF!,$C63&amp;"잡")</f>
        <v>#REF!</v>
      </c>
      <c r="AL63" s="16" t="s">
        <v>156</v>
      </c>
      <c r="AM63" s="25" t="e">
        <f>SUMIF(#REF!,$C63&amp;"잡",#REF!)</f>
        <v>#REF!</v>
      </c>
      <c r="AN63" s="24" t="e">
        <f>COUNTIF(#REF!,$C63&amp;"장")</f>
        <v>#REF!</v>
      </c>
      <c r="AO63" s="16" t="s">
        <v>156</v>
      </c>
      <c r="AP63" s="25" t="e">
        <f>SUMIF(#REF!,$C63&amp;"장",#REF!)</f>
        <v>#REF!</v>
      </c>
      <c r="AQ63" s="24" t="e">
        <f>COUNTIF(#REF!,$C63&amp;"수")</f>
        <v>#REF!</v>
      </c>
      <c r="AR63" s="16" t="s">
        <v>156</v>
      </c>
      <c r="AS63" s="25" t="e">
        <f>SUMIF(#REF!,$C63&amp;"수",#REF!)</f>
        <v>#REF!</v>
      </c>
      <c r="AT63" s="24" t="e">
        <f>COUNTIF(#REF!,$C63&amp;"제")</f>
        <v>#REF!</v>
      </c>
      <c r="AU63" s="16" t="s">
        <v>156</v>
      </c>
      <c r="AV63" s="25" t="e">
        <f>SUMIF(#REF!,$C63&amp;"제",#REF!)</f>
        <v>#REF!</v>
      </c>
      <c r="AW63" s="24" t="e">
        <f>COUNTIF(#REF!,$C63&amp;"종")</f>
        <v>#REF!</v>
      </c>
      <c r="AX63" s="16" t="s">
        <v>156</v>
      </c>
      <c r="AY63" s="25" t="e">
        <f>SUMIF(#REF!,$C63&amp;"종",#REF!)</f>
        <v>#REF!</v>
      </c>
      <c r="AZ63" s="24" t="e">
        <f>COUNTIF(#REF!,$C63&amp;"주")</f>
        <v>#REF!</v>
      </c>
      <c r="BA63" s="16" t="s">
        <v>156</v>
      </c>
      <c r="BB63" s="25" t="e">
        <f>SUMIF(#REF!,$C63&amp;"주",#REF!)</f>
        <v>#REF!</v>
      </c>
      <c r="BC63" s="24" t="e">
        <f>COUNTIF(#REF!,$C63&amp;"양")</f>
        <v>#REF!</v>
      </c>
      <c r="BD63" s="16" t="s">
        <v>156</v>
      </c>
      <c r="BE63" s="25" t="e">
        <f>SUMIF(#REF!,$C63&amp;"양",#REF!)</f>
        <v>#REF!</v>
      </c>
      <c r="BF63" s="24" t="e">
        <f>COUNTIF(#REF!,$C63&amp;"염")</f>
        <v>#REF!</v>
      </c>
      <c r="BG63" s="16" t="s">
        <v>156</v>
      </c>
      <c r="BH63" s="25" t="e">
        <f>SUMIF(#REF!,$C63&amp;"염",#REF!)</f>
        <v>#REF!</v>
      </c>
      <c r="BI63" s="24" t="e">
        <f>COUNTIF(#REF!,$C63&amp;"창")</f>
        <v>#REF!</v>
      </c>
      <c r="BJ63" s="16" t="s">
        <v>156</v>
      </c>
      <c r="BK63" s="25" t="e">
        <f>SUMIF(#REF!,$C63&amp;"창",#REF!)</f>
        <v>#REF!</v>
      </c>
      <c r="BL63" s="24" t="e">
        <f>COUNTIF(#REF!,$C63&amp;"천")</f>
        <v>#REF!</v>
      </c>
      <c r="BM63" s="16" t="s">
        <v>156</v>
      </c>
      <c r="BN63" s="25" t="e">
        <f>SUMIF(#REF!,$C63&amp;"천",#REF!)</f>
        <v>#REF!</v>
      </c>
      <c r="BO63" s="24" t="e">
        <f>COUNTIF(#REF!,$C63&amp;"철")</f>
        <v>#REF!</v>
      </c>
      <c r="BP63" s="16" t="s">
        <v>156</v>
      </c>
      <c r="BQ63" s="25" t="e">
        <f>SUMIF(#REF!,$C63&amp;"철",#REF!)</f>
        <v>#REF!</v>
      </c>
      <c r="BR63" s="24" t="e">
        <f>COUNTIF(#REF!,$C63&amp;"체")</f>
        <v>#REF!</v>
      </c>
      <c r="BS63" s="16" t="s">
        <v>156</v>
      </c>
      <c r="BT63" s="25" t="e">
        <f>SUMIF(#REF!,$C63&amp;"체",#REF!)</f>
        <v>#REF!</v>
      </c>
      <c r="BU63" s="24" t="e">
        <f>COUNTIF(#REF!,$C63&amp;"가")</f>
        <v>#REF!</v>
      </c>
      <c r="BV63" s="16" t="s">
        <v>156</v>
      </c>
      <c r="BW63" s="25" t="e">
        <f>SUMIF(#REF!,$C63&amp;"가",#REF!)</f>
        <v>#REF!</v>
      </c>
    </row>
    <row r="64" spans="1:75" ht="25.5" customHeight="1">
      <c r="A64" s="40"/>
      <c r="B64" s="37"/>
      <c r="C64" s="38" t="s">
        <v>57</v>
      </c>
      <c r="D64" s="24" t="e">
        <f t="shared" si="0"/>
        <v>#REF!</v>
      </c>
      <c r="E64" s="16" t="s">
        <v>1</v>
      </c>
      <c r="F64" s="25" t="e">
        <f t="shared" si="1"/>
        <v>#REF!</v>
      </c>
      <c r="G64" s="24" t="e">
        <f>COUNTIF(#REF!,$C64&amp;"답")</f>
        <v>#REF!</v>
      </c>
      <c r="H64" s="16" t="s">
        <v>156</v>
      </c>
      <c r="I64" s="25" t="e">
        <f>SUMIF(#REF!,$C64&amp;"답",#REF!)</f>
        <v>#REF!</v>
      </c>
      <c r="J64" s="24" t="e">
        <f>COUNTIF(#REF!,$C64&amp;"전")</f>
        <v>#REF!</v>
      </c>
      <c r="K64" s="16" t="s">
        <v>156</v>
      </c>
      <c r="L64" s="25" t="e">
        <f>SUMIF(#REF!,$C64&amp;"전",#REF!)</f>
        <v>#REF!</v>
      </c>
      <c r="M64" s="24" t="e">
        <f>COUNTIF(#REF!,$C64&amp;"과")</f>
        <v>#REF!</v>
      </c>
      <c r="N64" s="16" t="s">
        <v>156</v>
      </c>
      <c r="O64" s="25" t="e">
        <f>SUMIF(#REF!,$C64&amp;"과",#REF!)</f>
        <v>#REF!</v>
      </c>
      <c r="P64" s="24" t="e">
        <f>COUNTIF(#REF!,$C64&amp;"임")</f>
        <v>#REF!</v>
      </c>
      <c r="Q64" s="16" t="s">
        <v>156</v>
      </c>
      <c r="R64" s="25" t="e">
        <f>SUMIF(#REF!,$C64&amp;"임",#REF!)</f>
        <v>#REF!</v>
      </c>
      <c r="S64" s="24" t="e">
        <f>COUNTIF(#REF!,$C64&amp;"대")</f>
        <v>#REF!</v>
      </c>
      <c r="T64" s="16" t="s">
        <v>156</v>
      </c>
      <c r="U64" s="25" t="e">
        <f>SUMIF(#REF!,$C64&amp;"대",#REF!)</f>
        <v>#REF!</v>
      </c>
      <c r="V64" s="24" t="e">
        <f>COUNTIF(#REF!,$C64&amp;"구")</f>
        <v>#REF!</v>
      </c>
      <c r="W64" s="16" t="s">
        <v>156</v>
      </c>
      <c r="X64" s="25" t="e">
        <f>SUMIF(#REF!,$C64&amp;"구",#REF!)</f>
        <v>#REF!</v>
      </c>
      <c r="Y64" s="24" t="e">
        <f>COUNTIF(#REF!,$C64&amp;"도")</f>
        <v>#REF!</v>
      </c>
      <c r="Z64" s="16" t="s">
        <v>156</v>
      </c>
      <c r="AA64" s="25" t="e">
        <f>SUMIF(#REF!,$C64&amp;"도",#REF!)</f>
        <v>#REF!</v>
      </c>
      <c r="AB64" s="24" t="e">
        <f>COUNTIF(#REF!,$C64&amp;"목")</f>
        <v>#REF!</v>
      </c>
      <c r="AC64" s="16" t="s">
        <v>156</v>
      </c>
      <c r="AD64" s="25" t="e">
        <f>SUMIF(#REF!,$C64&amp;"목",#REF!)</f>
        <v>#REF!</v>
      </c>
      <c r="AE64" s="24" t="e">
        <f>COUNTIF(#REF!,$C64&amp;"묘")</f>
        <v>#REF!</v>
      </c>
      <c r="AF64" s="16" t="s">
        <v>156</v>
      </c>
      <c r="AG64" s="25" t="e">
        <f>SUMIF(#REF!,$C64&amp;"묘",#REF!)</f>
        <v>#REF!</v>
      </c>
      <c r="AH64" s="24" t="e">
        <f>COUNTIF(#REF!,$C64&amp;"유")</f>
        <v>#REF!</v>
      </c>
      <c r="AI64" s="16" t="s">
        <v>156</v>
      </c>
      <c r="AJ64" s="25" t="e">
        <f>SUMIF(#REF!,$C64&amp;"유",#REF!)</f>
        <v>#REF!</v>
      </c>
      <c r="AK64" s="24" t="e">
        <f>COUNTIF(#REF!,$C64&amp;"잡")</f>
        <v>#REF!</v>
      </c>
      <c r="AL64" s="16" t="s">
        <v>156</v>
      </c>
      <c r="AM64" s="25" t="e">
        <f>SUMIF(#REF!,$C64&amp;"잡",#REF!)</f>
        <v>#REF!</v>
      </c>
      <c r="AN64" s="24" t="e">
        <f>COUNTIF(#REF!,$C64&amp;"장")</f>
        <v>#REF!</v>
      </c>
      <c r="AO64" s="16" t="s">
        <v>156</v>
      </c>
      <c r="AP64" s="25" t="e">
        <f>SUMIF(#REF!,$C64&amp;"장",#REF!)</f>
        <v>#REF!</v>
      </c>
      <c r="AQ64" s="24" t="e">
        <f>COUNTIF(#REF!,$C64&amp;"수")</f>
        <v>#REF!</v>
      </c>
      <c r="AR64" s="16" t="s">
        <v>156</v>
      </c>
      <c r="AS64" s="25" t="e">
        <f>SUMIF(#REF!,$C64&amp;"수",#REF!)</f>
        <v>#REF!</v>
      </c>
      <c r="AT64" s="24" t="e">
        <f>COUNTIF(#REF!,$C64&amp;"제")</f>
        <v>#REF!</v>
      </c>
      <c r="AU64" s="16" t="s">
        <v>156</v>
      </c>
      <c r="AV64" s="25" t="e">
        <f>SUMIF(#REF!,$C64&amp;"제",#REF!)</f>
        <v>#REF!</v>
      </c>
      <c r="AW64" s="24" t="e">
        <f>COUNTIF(#REF!,$C64&amp;"종")</f>
        <v>#REF!</v>
      </c>
      <c r="AX64" s="16" t="s">
        <v>156</v>
      </c>
      <c r="AY64" s="25" t="e">
        <f>SUMIF(#REF!,$C64&amp;"종",#REF!)</f>
        <v>#REF!</v>
      </c>
      <c r="AZ64" s="24" t="e">
        <f>COUNTIF(#REF!,$C64&amp;"주")</f>
        <v>#REF!</v>
      </c>
      <c r="BA64" s="16" t="s">
        <v>156</v>
      </c>
      <c r="BB64" s="25" t="e">
        <f>SUMIF(#REF!,$C64&amp;"주",#REF!)</f>
        <v>#REF!</v>
      </c>
      <c r="BC64" s="24" t="e">
        <f>COUNTIF(#REF!,$C64&amp;"양")</f>
        <v>#REF!</v>
      </c>
      <c r="BD64" s="16" t="s">
        <v>156</v>
      </c>
      <c r="BE64" s="25" t="e">
        <f>SUMIF(#REF!,$C64&amp;"양",#REF!)</f>
        <v>#REF!</v>
      </c>
      <c r="BF64" s="24" t="e">
        <f>COUNTIF(#REF!,$C64&amp;"염")</f>
        <v>#REF!</v>
      </c>
      <c r="BG64" s="16" t="s">
        <v>156</v>
      </c>
      <c r="BH64" s="25" t="e">
        <f>SUMIF(#REF!,$C64&amp;"염",#REF!)</f>
        <v>#REF!</v>
      </c>
      <c r="BI64" s="24" t="e">
        <f>COUNTIF(#REF!,$C64&amp;"창")</f>
        <v>#REF!</v>
      </c>
      <c r="BJ64" s="16" t="s">
        <v>156</v>
      </c>
      <c r="BK64" s="25" t="e">
        <f>SUMIF(#REF!,$C64&amp;"창",#REF!)</f>
        <v>#REF!</v>
      </c>
      <c r="BL64" s="24" t="e">
        <f>COUNTIF(#REF!,$C64&amp;"천")</f>
        <v>#REF!</v>
      </c>
      <c r="BM64" s="16" t="s">
        <v>156</v>
      </c>
      <c r="BN64" s="25" t="e">
        <f>SUMIF(#REF!,$C64&amp;"천",#REF!)</f>
        <v>#REF!</v>
      </c>
      <c r="BO64" s="24" t="e">
        <f>COUNTIF(#REF!,$C64&amp;"철")</f>
        <v>#REF!</v>
      </c>
      <c r="BP64" s="16" t="s">
        <v>156</v>
      </c>
      <c r="BQ64" s="25" t="e">
        <f>SUMIF(#REF!,$C64&amp;"철",#REF!)</f>
        <v>#REF!</v>
      </c>
      <c r="BR64" s="24" t="e">
        <f>COUNTIF(#REF!,$C64&amp;"체")</f>
        <v>#REF!</v>
      </c>
      <c r="BS64" s="16" t="s">
        <v>156</v>
      </c>
      <c r="BT64" s="25" t="e">
        <f>SUMIF(#REF!,$C64&amp;"체",#REF!)</f>
        <v>#REF!</v>
      </c>
      <c r="BU64" s="24" t="e">
        <f>COUNTIF(#REF!,$C64&amp;"가")</f>
        <v>#REF!</v>
      </c>
      <c r="BV64" s="16" t="s">
        <v>156</v>
      </c>
      <c r="BW64" s="25" t="e">
        <f>SUMIF(#REF!,$C64&amp;"가",#REF!)</f>
        <v>#REF!</v>
      </c>
    </row>
    <row r="65" spans="1:75" ht="25.5" customHeight="1">
      <c r="A65" s="40"/>
      <c r="B65" s="37"/>
      <c r="C65" s="38" t="s">
        <v>58</v>
      </c>
      <c r="D65" s="24" t="e">
        <f t="shared" si="0"/>
        <v>#REF!</v>
      </c>
      <c r="E65" s="16" t="s">
        <v>1</v>
      </c>
      <c r="F65" s="25" t="e">
        <f t="shared" si="1"/>
        <v>#REF!</v>
      </c>
      <c r="G65" s="24" t="e">
        <f>COUNTIF(#REF!,$C65&amp;"답")</f>
        <v>#REF!</v>
      </c>
      <c r="H65" s="16" t="s">
        <v>156</v>
      </c>
      <c r="I65" s="25" t="e">
        <f>SUMIF(#REF!,$C65&amp;"답",#REF!)</f>
        <v>#REF!</v>
      </c>
      <c r="J65" s="24" t="e">
        <f>COUNTIF(#REF!,$C65&amp;"전")</f>
        <v>#REF!</v>
      </c>
      <c r="K65" s="16" t="s">
        <v>156</v>
      </c>
      <c r="L65" s="25" t="e">
        <f>SUMIF(#REF!,$C65&amp;"전",#REF!)</f>
        <v>#REF!</v>
      </c>
      <c r="M65" s="24" t="e">
        <f>COUNTIF(#REF!,$C65&amp;"과")</f>
        <v>#REF!</v>
      </c>
      <c r="N65" s="16" t="s">
        <v>156</v>
      </c>
      <c r="O65" s="25" t="e">
        <f>SUMIF(#REF!,$C65&amp;"과",#REF!)</f>
        <v>#REF!</v>
      </c>
      <c r="P65" s="24" t="e">
        <f>COUNTIF(#REF!,$C65&amp;"임")</f>
        <v>#REF!</v>
      </c>
      <c r="Q65" s="16" t="s">
        <v>156</v>
      </c>
      <c r="R65" s="25" t="e">
        <f>SUMIF(#REF!,$C65&amp;"임",#REF!)</f>
        <v>#REF!</v>
      </c>
      <c r="S65" s="24" t="e">
        <f>COUNTIF(#REF!,$C65&amp;"대")</f>
        <v>#REF!</v>
      </c>
      <c r="T65" s="16" t="s">
        <v>156</v>
      </c>
      <c r="U65" s="25" t="e">
        <f>SUMIF(#REF!,$C65&amp;"대",#REF!)</f>
        <v>#REF!</v>
      </c>
      <c r="V65" s="24" t="e">
        <f>COUNTIF(#REF!,$C65&amp;"구")</f>
        <v>#REF!</v>
      </c>
      <c r="W65" s="16" t="s">
        <v>156</v>
      </c>
      <c r="X65" s="25" t="e">
        <f>SUMIF(#REF!,$C65&amp;"구",#REF!)</f>
        <v>#REF!</v>
      </c>
      <c r="Y65" s="24" t="e">
        <f>COUNTIF(#REF!,$C65&amp;"도")</f>
        <v>#REF!</v>
      </c>
      <c r="Z65" s="16" t="s">
        <v>156</v>
      </c>
      <c r="AA65" s="25" t="e">
        <f>SUMIF(#REF!,$C65&amp;"도",#REF!)</f>
        <v>#REF!</v>
      </c>
      <c r="AB65" s="24" t="e">
        <f>COUNTIF(#REF!,$C65&amp;"목")</f>
        <v>#REF!</v>
      </c>
      <c r="AC65" s="16" t="s">
        <v>156</v>
      </c>
      <c r="AD65" s="25" t="e">
        <f>SUMIF(#REF!,$C65&amp;"목",#REF!)</f>
        <v>#REF!</v>
      </c>
      <c r="AE65" s="24" t="e">
        <f>COUNTIF(#REF!,$C65&amp;"묘")</f>
        <v>#REF!</v>
      </c>
      <c r="AF65" s="16" t="s">
        <v>156</v>
      </c>
      <c r="AG65" s="25" t="e">
        <f>SUMIF(#REF!,$C65&amp;"묘",#REF!)</f>
        <v>#REF!</v>
      </c>
      <c r="AH65" s="24" t="e">
        <f>COUNTIF(#REF!,$C65&amp;"유")</f>
        <v>#REF!</v>
      </c>
      <c r="AI65" s="16" t="s">
        <v>156</v>
      </c>
      <c r="AJ65" s="25" t="e">
        <f>SUMIF(#REF!,$C65&amp;"유",#REF!)</f>
        <v>#REF!</v>
      </c>
      <c r="AK65" s="24" t="e">
        <f>COUNTIF(#REF!,$C65&amp;"잡")</f>
        <v>#REF!</v>
      </c>
      <c r="AL65" s="16" t="s">
        <v>156</v>
      </c>
      <c r="AM65" s="25" t="e">
        <f>SUMIF(#REF!,$C65&amp;"잡",#REF!)</f>
        <v>#REF!</v>
      </c>
      <c r="AN65" s="24" t="e">
        <f>COUNTIF(#REF!,$C65&amp;"장")</f>
        <v>#REF!</v>
      </c>
      <c r="AO65" s="16" t="s">
        <v>156</v>
      </c>
      <c r="AP65" s="25" t="e">
        <f>SUMIF(#REF!,$C65&amp;"장",#REF!)</f>
        <v>#REF!</v>
      </c>
      <c r="AQ65" s="24" t="e">
        <f>COUNTIF(#REF!,$C65&amp;"수")</f>
        <v>#REF!</v>
      </c>
      <c r="AR65" s="16" t="s">
        <v>156</v>
      </c>
      <c r="AS65" s="25" t="e">
        <f>SUMIF(#REF!,$C65&amp;"수",#REF!)</f>
        <v>#REF!</v>
      </c>
      <c r="AT65" s="24" t="e">
        <f>COUNTIF(#REF!,$C65&amp;"제")</f>
        <v>#REF!</v>
      </c>
      <c r="AU65" s="16" t="s">
        <v>156</v>
      </c>
      <c r="AV65" s="25" t="e">
        <f>SUMIF(#REF!,$C65&amp;"제",#REF!)</f>
        <v>#REF!</v>
      </c>
      <c r="AW65" s="24" t="e">
        <f>COUNTIF(#REF!,$C65&amp;"종")</f>
        <v>#REF!</v>
      </c>
      <c r="AX65" s="16" t="s">
        <v>156</v>
      </c>
      <c r="AY65" s="25" t="e">
        <f>SUMIF(#REF!,$C65&amp;"종",#REF!)</f>
        <v>#REF!</v>
      </c>
      <c r="AZ65" s="24" t="e">
        <f>COUNTIF(#REF!,$C65&amp;"주")</f>
        <v>#REF!</v>
      </c>
      <c r="BA65" s="16" t="s">
        <v>156</v>
      </c>
      <c r="BB65" s="25" t="e">
        <f>SUMIF(#REF!,$C65&amp;"주",#REF!)</f>
        <v>#REF!</v>
      </c>
      <c r="BC65" s="24" t="e">
        <f>COUNTIF(#REF!,$C65&amp;"양")</f>
        <v>#REF!</v>
      </c>
      <c r="BD65" s="16" t="s">
        <v>156</v>
      </c>
      <c r="BE65" s="25" t="e">
        <f>SUMIF(#REF!,$C65&amp;"양",#REF!)</f>
        <v>#REF!</v>
      </c>
      <c r="BF65" s="24" t="e">
        <f>COUNTIF(#REF!,$C65&amp;"염")</f>
        <v>#REF!</v>
      </c>
      <c r="BG65" s="16" t="s">
        <v>156</v>
      </c>
      <c r="BH65" s="25" t="e">
        <f>SUMIF(#REF!,$C65&amp;"염",#REF!)</f>
        <v>#REF!</v>
      </c>
      <c r="BI65" s="24" t="e">
        <f>COUNTIF(#REF!,$C65&amp;"창")</f>
        <v>#REF!</v>
      </c>
      <c r="BJ65" s="16" t="s">
        <v>156</v>
      </c>
      <c r="BK65" s="25" t="e">
        <f>SUMIF(#REF!,$C65&amp;"창",#REF!)</f>
        <v>#REF!</v>
      </c>
      <c r="BL65" s="24" t="e">
        <f>COUNTIF(#REF!,$C65&amp;"천")</f>
        <v>#REF!</v>
      </c>
      <c r="BM65" s="16" t="s">
        <v>156</v>
      </c>
      <c r="BN65" s="25" t="e">
        <f>SUMIF(#REF!,$C65&amp;"천",#REF!)</f>
        <v>#REF!</v>
      </c>
      <c r="BO65" s="24" t="e">
        <f>COUNTIF(#REF!,$C65&amp;"철")</f>
        <v>#REF!</v>
      </c>
      <c r="BP65" s="16" t="s">
        <v>156</v>
      </c>
      <c r="BQ65" s="25" t="e">
        <f>SUMIF(#REF!,$C65&amp;"철",#REF!)</f>
        <v>#REF!</v>
      </c>
      <c r="BR65" s="24" t="e">
        <f>COUNTIF(#REF!,$C65&amp;"체")</f>
        <v>#REF!</v>
      </c>
      <c r="BS65" s="16" t="s">
        <v>156</v>
      </c>
      <c r="BT65" s="25" t="e">
        <f>SUMIF(#REF!,$C65&amp;"체",#REF!)</f>
        <v>#REF!</v>
      </c>
      <c r="BU65" s="24" t="e">
        <f>COUNTIF(#REF!,$C65&amp;"가")</f>
        <v>#REF!</v>
      </c>
      <c r="BV65" s="16" t="s">
        <v>156</v>
      </c>
      <c r="BW65" s="25" t="e">
        <f>SUMIF(#REF!,$C65&amp;"가",#REF!)</f>
        <v>#REF!</v>
      </c>
    </row>
    <row r="66" spans="1:75" ht="25.5" customHeight="1">
      <c r="A66" s="40"/>
      <c r="B66" s="37"/>
      <c r="C66" s="38" t="s">
        <v>59</v>
      </c>
      <c r="D66" s="24" t="e">
        <f t="shared" si="0"/>
        <v>#REF!</v>
      </c>
      <c r="E66" s="16" t="s">
        <v>1</v>
      </c>
      <c r="F66" s="25" t="e">
        <f t="shared" si="1"/>
        <v>#REF!</v>
      </c>
      <c r="G66" s="24" t="e">
        <f>COUNTIF(#REF!,$C66&amp;"답")</f>
        <v>#REF!</v>
      </c>
      <c r="H66" s="16" t="s">
        <v>156</v>
      </c>
      <c r="I66" s="25" t="e">
        <f>SUMIF(#REF!,$C66&amp;"답",#REF!)</f>
        <v>#REF!</v>
      </c>
      <c r="J66" s="24" t="e">
        <f>COUNTIF(#REF!,$C66&amp;"전")</f>
        <v>#REF!</v>
      </c>
      <c r="K66" s="16" t="s">
        <v>156</v>
      </c>
      <c r="L66" s="25" t="e">
        <f>SUMIF(#REF!,$C66&amp;"전",#REF!)</f>
        <v>#REF!</v>
      </c>
      <c r="M66" s="24" t="e">
        <f>COUNTIF(#REF!,$C66&amp;"과")</f>
        <v>#REF!</v>
      </c>
      <c r="N66" s="16" t="s">
        <v>156</v>
      </c>
      <c r="O66" s="25" t="e">
        <f>SUMIF(#REF!,$C66&amp;"과",#REF!)</f>
        <v>#REF!</v>
      </c>
      <c r="P66" s="24" t="e">
        <f>COUNTIF(#REF!,$C66&amp;"임")</f>
        <v>#REF!</v>
      </c>
      <c r="Q66" s="16" t="s">
        <v>156</v>
      </c>
      <c r="R66" s="25" t="e">
        <f>SUMIF(#REF!,$C66&amp;"임",#REF!)</f>
        <v>#REF!</v>
      </c>
      <c r="S66" s="24" t="e">
        <f>COUNTIF(#REF!,$C66&amp;"대")</f>
        <v>#REF!</v>
      </c>
      <c r="T66" s="16" t="s">
        <v>156</v>
      </c>
      <c r="U66" s="25" t="e">
        <f>SUMIF(#REF!,$C66&amp;"대",#REF!)</f>
        <v>#REF!</v>
      </c>
      <c r="V66" s="24" t="e">
        <f>COUNTIF(#REF!,$C66&amp;"구")</f>
        <v>#REF!</v>
      </c>
      <c r="W66" s="16" t="s">
        <v>156</v>
      </c>
      <c r="X66" s="25" t="e">
        <f>SUMIF(#REF!,$C66&amp;"구",#REF!)</f>
        <v>#REF!</v>
      </c>
      <c r="Y66" s="24" t="e">
        <f>COUNTIF(#REF!,$C66&amp;"도")</f>
        <v>#REF!</v>
      </c>
      <c r="Z66" s="16" t="s">
        <v>156</v>
      </c>
      <c r="AA66" s="25" t="e">
        <f>SUMIF(#REF!,$C66&amp;"도",#REF!)</f>
        <v>#REF!</v>
      </c>
      <c r="AB66" s="24" t="e">
        <f>COUNTIF(#REF!,$C66&amp;"목")</f>
        <v>#REF!</v>
      </c>
      <c r="AC66" s="16" t="s">
        <v>156</v>
      </c>
      <c r="AD66" s="25" t="e">
        <f>SUMIF(#REF!,$C66&amp;"목",#REF!)</f>
        <v>#REF!</v>
      </c>
      <c r="AE66" s="24" t="e">
        <f>COUNTIF(#REF!,$C66&amp;"묘")</f>
        <v>#REF!</v>
      </c>
      <c r="AF66" s="16" t="s">
        <v>156</v>
      </c>
      <c r="AG66" s="25" t="e">
        <f>SUMIF(#REF!,$C66&amp;"묘",#REF!)</f>
        <v>#REF!</v>
      </c>
      <c r="AH66" s="24" t="e">
        <f>COUNTIF(#REF!,$C66&amp;"유")</f>
        <v>#REF!</v>
      </c>
      <c r="AI66" s="16" t="s">
        <v>156</v>
      </c>
      <c r="AJ66" s="25" t="e">
        <f>SUMIF(#REF!,$C66&amp;"유",#REF!)</f>
        <v>#REF!</v>
      </c>
      <c r="AK66" s="24" t="e">
        <f>COUNTIF(#REF!,$C66&amp;"잡")</f>
        <v>#REF!</v>
      </c>
      <c r="AL66" s="16" t="s">
        <v>156</v>
      </c>
      <c r="AM66" s="25" t="e">
        <f>SUMIF(#REF!,$C66&amp;"잡",#REF!)</f>
        <v>#REF!</v>
      </c>
      <c r="AN66" s="24" t="e">
        <f>COUNTIF(#REF!,$C66&amp;"장")</f>
        <v>#REF!</v>
      </c>
      <c r="AO66" s="16" t="s">
        <v>156</v>
      </c>
      <c r="AP66" s="25" t="e">
        <f>SUMIF(#REF!,$C66&amp;"장",#REF!)</f>
        <v>#REF!</v>
      </c>
      <c r="AQ66" s="24" t="e">
        <f>COUNTIF(#REF!,$C66&amp;"수")</f>
        <v>#REF!</v>
      </c>
      <c r="AR66" s="16" t="s">
        <v>156</v>
      </c>
      <c r="AS66" s="25" t="e">
        <f>SUMIF(#REF!,$C66&amp;"수",#REF!)</f>
        <v>#REF!</v>
      </c>
      <c r="AT66" s="24" t="e">
        <f>COUNTIF(#REF!,$C66&amp;"제")</f>
        <v>#REF!</v>
      </c>
      <c r="AU66" s="16" t="s">
        <v>156</v>
      </c>
      <c r="AV66" s="25" t="e">
        <f>SUMIF(#REF!,$C66&amp;"제",#REF!)</f>
        <v>#REF!</v>
      </c>
      <c r="AW66" s="24" t="e">
        <f>COUNTIF(#REF!,$C66&amp;"종")</f>
        <v>#REF!</v>
      </c>
      <c r="AX66" s="16" t="s">
        <v>156</v>
      </c>
      <c r="AY66" s="25" t="e">
        <f>SUMIF(#REF!,$C66&amp;"종",#REF!)</f>
        <v>#REF!</v>
      </c>
      <c r="AZ66" s="24" t="e">
        <f>COUNTIF(#REF!,$C66&amp;"주")</f>
        <v>#REF!</v>
      </c>
      <c r="BA66" s="16" t="s">
        <v>156</v>
      </c>
      <c r="BB66" s="25" t="e">
        <f>SUMIF(#REF!,$C66&amp;"주",#REF!)</f>
        <v>#REF!</v>
      </c>
      <c r="BC66" s="24" t="e">
        <f>COUNTIF(#REF!,$C66&amp;"양")</f>
        <v>#REF!</v>
      </c>
      <c r="BD66" s="16" t="s">
        <v>156</v>
      </c>
      <c r="BE66" s="25" t="e">
        <f>SUMIF(#REF!,$C66&amp;"양",#REF!)</f>
        <v>#REF!</v>
      </c>
      <c r="BF66" s="24" t="e">
        <f>COUNTIF(#REF!,$C66&amp;"염")</f>
        <v>#REF!</v>
      </c>
      <c r="BG66" s="16" t="s">
        <v>156</v>
      </c>
      <c r="BH66" s="25" t="e">
        <f>SUMIF(#REF!,$C66&amp;"염",#REF!)</f>
        <v>#REF!</v>
      </c>
      <c r="BI66" s="24" t="e">
        <f>COUNTIF(#REF!,$C66&amp;"창")</f>
        <v>#REF!</v>
      </c>
      <c r="BJ66" s="16" t="s">
        <v>156</v>
      </c>
      <c r="BK66" s="25" t="e">
        <f>SUMIF(#REF!,$C66&amp;"창",#REF!)</f>
        <v>#REF!</v>
      </c>
      <c r="BL66" s="24" t="e">
        <f>COUNTIF(#REF!,$C66&amp;"천")</f>
        <v>#REF!</v>
      </c>
      <c r="BM66" s="16" t="s">
        <v>156</v>
      </c>
      <c r="BN66" s="25" t="e">
        <f>SUMIF(#REF!,$C66&amp;"천",#REF!)</f>
        <v>#REF!</v>
      </c>
      <c r="BO66" s="24" t="e">
        <f>COUNTIF(#REF!,$C66&amp;"철")</f>
        <v>#REF!</v>
      </c>
      <c r="BP66" s="16" t="s">
        <v>156</v>
      </c>
      <c r="BQ66" s="25" t="e">
        <f>SUMIF(#REF!,$C66&amp;"철",#REF!)</f>
        <v>#REF!</v>
      </c>
      <c r="BR66" s="24" t="e">
        <f>COUNTIF(#REF!,$C66&amp;"체")</f>
        <v>#REF!</v>
      </c>
      <c r="BS66" s="16" t="s">
        <v>156</v>
      </c>
      <c r="BT66" s="25" t="e">
        <f>SUMIF(#REF!,$C66&amp;"체",#REF!)</f>
        <v>#REF!</v>
      </c>
      <c r="BU66" s="24" t="e">
        <f>COUNTIF(#REF!,$C66&amp;"가")</f>
        <v>#REF!</v>
      </c>
      <c r="BV66" s="16" t="s">
        <v>156</v>
      </c>
      <c r="BW66" s="25" t="e">
        <f>SUMIF(#REF!,$C66&amp;"가",#REF!)</f>
        <v>#REF!</v>
      </c>
    </row>
    <row r="67" spans="1:75" ht="25.5" customHeight="1">
      <c r="A67" s="40"/>
      <c r="B67" s="37"/>
      <c r="C67" s="38" t="s">
        <v>60</v>
      </c>
      <c r="D67" s="24" t="e">
        <f t="shared" si="0"/>
        <v>#REF!</v>
      </c>
      <c r="E67" s="16" t="s">
        <v>1</v>
      </c>
      <c r="F67" s="25" t="e">
        <f t="shared" si="1"/>
        <v>#REF!</v>
      </c>
      <c r="G67" s="24" t="e">
        <f>COUNTIF(#REF!,$C67&amp;"답")</f>
        <v>#REF!</v>
      </c>
      <c r="H67" s="16" t="s">
        <v>156</v>
      </c>
      <c r="I67" s="25" t="e">
        <f>SUMIF(#REF!,$C67&amp;"답",#REF!)</f>
        <v>#REF!</v>
      </c>
      <c r="J67" s="24" t="e">
        <f>COUNTIF(#REF!,$C67&amp;"전")</f>
        <v>#REF!</v>
      </c>
      <c r="K67" s="16" t="s">
        <v>156</v>
      </c>
      <c r="L67" s="25" t="e">
        <f>SUMIF(#REF!,$C67&amp;"전",#REF!)</f>
        <v>#REF!</v>
      </c>
      <c r="M67" s="24" t="e">
        <f>COUNTIF(#REF!,$C67&amp;"과")</f>
        <v>#REF!</v>
      </c>
      <c r="N67" s="16" t="s">
        <v>156</v>
      </c>
      <c r="O67" s="25" t="e">
        <f>SUMIF(#REF!,$C67&amp;"과",#REF!)</f>
        <v>#REF!</v>
      </c>
      <c r="P67" s="24" t="e">
        <f>COUNTIF(#REF!,$C67&amp;"임")</f>
        <v>#REF!</v>
      </c>
      <c r="Q67" s="16" t="s">
        <v>156</v>
      </c>
      <c r="R67" s="25" t="e">
        <f>SUMIF(#REF!,$C67&amp;"임",#REF!)</f>
        <v>#REF!</v>
      </c>
      <c r="S67" s="24" t="e">
        <f>COUNTIF(#REF!,$C67&amp;"대")</f>
        <v>#REF!</v>
      </c>
      <c r="T67" s="16" t="s">
        <v>156</v>
      </c>
      <c r="U67" s="25" t="e">
        <f>SUMIF(#REF!,$C67&amp;"대",#REF!)</f>
        <v>#REF!</v>
      </c>
      <c r="V67" s="24" t="e">
        <f>COUNTIF(#REF!,$C67&amp;"구")</f>
        <v>#REF!</v>
      </c>
      <c r="W67" s="16" t="s">
        <v>156</v>
      </c>
      <c r="X67" s="25" t="e">
        <f>SUMIF(#REF!,$C67&amp;"구",#REF!)</f>
        <v>#REF!</v>
      </c>
      <c r="Y67" s="24" t="e">
        <f>COUNTIF(#REF!,$C67&amp;"도")</f>
        <v>#REF!</v>
      </c>
      <c r="Z67" s="16" t="s">
        <v>156</v>
      </c>
      <c r="AA67" s="25" t="e">
        <f>SUMIF(#REF!,$C67&amp;"도",#REF!)</f>
        <v>#REF!</v>
      </c>
      <c r="AB67" s="24" t="e">
        <f>COUNTIF(#REF!,$C67&amp;"목")</f>
        <v>#REF!</v>
      </c>
      <c r="AC67" s="16" t="s">
        <v>156</v>
      </c>
      <c r="AD67" s="25" t="e">
        <f>SUMIF(#REF!,$C67&amp;"목",#REF!)</f>
        <v>#REF!</v>
      </c>
      <c r="AE67" s="24" t="e">
        <f>COUNTIF(#REF!,$C67&amp;"묘")</f>
        <v>#REF!</v>
      </c>
      <c r="AF67" s="16" t="s">
        <v>156</v>
      </c>
      <c r="AG67" s="25" t="e">
        <f>SUMIF(#REF!,$C67&amp;"묘",#REF!)</f>
        <v>#REF!</v>
      </c>
      <c r="AH67" s="24" t="e">
        <f>COUNTIF(#REF!,$C67&amp;"유")</f>
        <v>#REF!</v>
      </c>
      <c r="AI67" s="16" t="s">
        <v>156</v>
      </c>
      <c r="AJ67" s="25" t="e">
        <f>SUMIF(#REF!,$C67&amp;"유",#REF!)</f>
        <v>#REF!</v>
      </c>
      <c r="AK67" s="24" t="e">
        <f>COUNTIF(#REF!,$C67&amp;"잡")</f>
        <v>#REF!</v>
      </c>
      <c r="AL67" s="16" t="s">
        <v>156</v>
      </c>
      <c r="AM67" s="25" t="e">
        <f>SUMIF(#REF!,$C67&amp;"잡",#REF!)</f>
        <v>#REF!</v>
      </c>
      <c r="AN67" s="24" t="e">
        <f>COUNTIF(#REF!,$C67&amp;"장")</f>
        <v>#REF!</v>
      </c>
      <c r="AO67" s="16" t="s">
        <v>156</v>
      </c>
      <c r="AP67" s="25" t="e">
        <f>SUMIF(#REF!,$C67&amp;"장",#REF!)</f>
        <v>#REF!</v>
      </c>
      <c r="AQ67" s="24" t="e">
        <f>COUNTIF(#REF!,$C67&amp;"수")</f>
        <v>#REF!</v>
      </c>
      <c r="AR67" s="16" t="s">
        <v>156</v>
      </c>
      <c r="AS67" s="25" t="e">
        <f>SUMIF(#REF!,$C67&amp;"수",#REF!)</f>
        <v>#REF!</v>
      </c>
      <c r="AT67" s="24" t="e">
        <f>COUNTIF(#REF!,$C67&amp;"제")</f>
        <v>#REF!</v>
      </c>
      <c r="AU67" s="16" t="s">
        <v>156</v>
      </c>
      <c r="AV67" s="25" t="e">
        <f>SUMIF(#REF!,$C67&amp;"제",#REF!)</f>
        <v>#REF!</v>
      </c>
      <c r="AW67" s="24" t="e">
        <f>COUNTIF(#REF!,$C67&amp;"종")</f>
        <v>#REF!</v>
      </c>
      <c r="AX67" s="16" t="s">
        <v>156</v>
      </c>
      <c r="AY67" s="25" t="e">
        <f>SUMIF(#REF!,$C67&amp;"종",#REF!)</f>
        <v>#REF!</v>
      </c>
      <c r="AZ67" s="24" t="e">
        <f>COUNTIF(#REF!,$C67&amp;"주")</f>
        <v>#REF!</v>
      </c>
      <c r="BA67" s="16" t="s">
        <v>156</v>
      </c>
      <c r="BB67" s="25" t="e">
        <f>SUMIF(#REF!,$C67&amp;"주",#REF!)</f>
        <v>#REF!</v>
      </c>
      <c r="BC67" s="24" t="e">
        <f>COUNTIF(#REF!,$C67&amp;"양")</f>
        <v>#REF!</v>
      </c>
      <c r="BD67" s="16" t="s">
        <v>156</v>
      </c>
      <c r="BE67" s="25" t="e">
        <f>SUMIF(#REF!,$C67&amp;"양",#REF!)</f>
        <v>#REF!</v>
      </c>
      <c r="BF67" s="24" t="e">
        <f>COUNTIF(#REF!,$C67&amp;"염")</f>
        <v>#REF!</v>
      </c>
      <c r="BG67" s="16" t="s">
        <v>156</v>
      </c>
      <c r="BH67" s="25" t="e">
        <f>SUMIF(#REF!,$C67&amp;"염",#REF!)</f>
        <v>#REF!</v>
      </c>
      <c r="BI67" s="24" t="e">
        <f>COUNTIF(#REF!,$C67&amp;"창")</f>
        <v>#REF!</v>
      </c>
      <c r="BJ67" s="16" t="s">
        <v>156</v>
      </c>
      <c r="BK67" s="25" t="e">
        <f>SUMIF(#REF!,$C67&amp;"창",#REF!)</f>
        <v>#REF!</v>
      </c>
      <c r="BL67" s="24" t="e">
        <f>COUNTIF(#REF!,$C67&amp;"천")</f>
        <v>#REF!</v>
      </c>
      <c r="BM67" s="16" t="s">
        <v>156</v>
      </c>
      <c r="BN67" s="25" t="e">
        <f>SUMIF(#REF!,$C67&amp;"천",#REF!)</f>
        <v>#REF!</v>
      </c>
      <c r="BO67" s="24" t="e">
        <f>COUNTIF(#REF!,$C67&amp;"철")</f>
        <v>#REF!</v>
      </c>
      <c r="BP67" s="16" t="s">
        <v>156</v>
      </c>
      <c r="BQ67" s="25" t="e">
        <f>SUMIF(#REF!,$C67&amp;"철",#REF!)</f>
        <v>#REF!</v>
      </c>
      <c r="BR67" s="24" t="e">
        <f>COUNTIF(#REF!,$C67&amp;"체")</f>
        <v>#REF!</v>
      </c>
      <c r="BS67" s="16" t="s">
        <v>156</v>
      </c>
      <c r="BT67" s="25" t="e">
        <f>SUMIF(#REF!,$C67&amp;"체",#REF!)</f>
        <v>#REF!</v>
      </c>
      <c r="BU67" s="24" t="e">
        <f>COUNTIF(#REF!,$C67&amp;"가")</f>
        <v>#REF!</v>
      </c>
      <c r="BV67" s="16" t="s">
        <v>156</v>
      </c>
      <c r="BW67" s="25" t="e">
        <f>SUMIF(#REF!,$C67&amp;"가",#REF!)</f>
        <v>#REF!</v>
      </c>
    </row>
    <row r="68" spans="1:75" ht="25.5" customHeight="1">
      <c r="A68" s="40"/>
      <c r="B68" s="37"/>
      <c r="C68" s="38" t="s">
        <v>61</v>
      </c>
      <c r="D68" s="24" t="e">
        <f t="shared" si="0"/>
        <v>#REF!</v>
      </c>
      <c r="E68" s="16" t="s">
        <v>1</v>
      </c>
      <c r="F68" s="25" t="e">
        <f t="shared" si="1"/>
        <v>#REF!</v>
      </c>
      <c r="G68" s="24" t="e">
        <f>COUNTIF(#REF!,$C68&amp;"답")</f>
        <v>#REF!</v>
      </c>
      <c r="H68" s="16" t="s">
        <v>156</v>
      </c>
      <c r="I68" s="25" t="e">
        <f>SUMIF(#REF!,$C68&amp;"답",#REF!)</f>
        <v>#REF!</v>
      </c>
      <c r="J68" s="24" t="e">
        <f>COUNTIF(#REF!,$C68&amp;"전")</f>
        <v>#REF!</v>
      </c>
      <c r="K68" s="16" t="s">
        <v>156</v>
      </c>
      <c r="L68" s="25" t="e">
        <f>SUMIF(#REF!,$C68&amp;"전",#REF!)</f>
        <v>#REF!</v>
      </c>
      <c r="M68" s="24" t="e">
        <f>COUNTIF(#REF!,$C68&amp;"과")</f>
        <v>#REF!</v>
      </c>
      <c r="N68" s="16" t="s">
        <v>156</v>
      </c>
      <c r="O68" s="25" t="e">
        <f>SUMIF(#REF!,$C68&amp;"과",#REF!)</f>
        <v>#REF!</v>
      </c>
      <c r="P68" s="24" t="e">
        <f>COUNTIF(#REF!,$C68&amp;"임")</f>
        <v>#REF!</v>
      </c>
      <c r="Q68" s="16" t="s">
        <v>156</v>
      </c>
      <c r="R68" s="25" t="e">
        <f>SUMIF(#REF!,$C68&amp;"임",#REF!)</f>
        <v>#REF!</v>
      </c>
      <c r="S68" s="24" t="e">
        <f>COUNTIF(#REF!,$C68&amp;"대")</f>
        <v>#REF!</v>
      </c>
      <c r="T68" s="16" t="s">
        <v>156</v>
      </c>
      <c r="U68" s="25" t="e">
        <f>SUMIF(#REF!,$C68&amp;"대",#REF!)</f>
        <v>#REF!</v>
      </c>
      <c r="V68" s="24" t="e">
        <f>COUNTIF(#REF!,$C68&amp;"구")</f>
        <v>#REF!</v>
      </c>
      <c r="W68" s="16" t="s">
        <v>156</v>
      </c>
      <c r="X68" s="25" t="e">
        <f>SUMIF(#REF!,$C68&amp;"구",#REF!)</f>
        <v>#REF!</v>
      </c>
      <c r="Y68" s="24" t="e">
        <f>COUNTIF(#REF!,$C68&amp;"도")</f>
        <v>#REF!</v>
      </c>
      <c r="Z68" s="16" t="s">
        <v>156</v>
      </c>
      <c r="AA68" s="25" t="e">
        <f>SUMIF(#REF!,$C68&amp;"도",#REF!)</f>
        <v>#REF!</v>
      </c>
      <c r="AB68" s="24" t="e">
        <f>COUNTIF(#REF!,$C68&amp;"목")</f>
        <v>#REF!</v>
      </c>
      <c r="AC68" s="16" t="s">
        <v>156</v>
      </c>
      <c r="AD68" s="25" t="e">
        <f>SUMIF(#REF!,$C68&amp;"목",#REF!)</f>
        <v>#REF!</v>
      </c>
      <c r="AE68" s="24" t="e">
        <f>COUNTIF(#REF!,$C68&amp;"묘")</f>
        <v>#REF!</v>
      </c>
      <c r="AF68" s="16" t="s">
        <v>156</v>
      </c>
      <c r="AG68" s="25" t="e">
        <f>SUMIF(#REF!,$C68&amp;"묘",#REF!)</f>
        <v>#REF!</v>
      </c>
      <c r="AH68" s="24" t="e">
        <f>COUNTIF(#REF!,$C68&amp;"유")</f>
        <v>#REF!</v>
      </c>
      <c r="AI68" s="16" t="s">
        <v>156</v>
      </c>
      <c r="AJ68" s="25" t="e">
        <f>SUMIF(#REF!,$C68&amp;"유",#REF!)</f>
        <v>#REF!</v>
      </c>
      <c r="AK68" s="24" t="e">
        <f>COUNTIF(#REF!,$C68&amp;"잡")</f>
        <v>#REF!</v>
      </c>
      <c r="AL68" s="16" t="s">
        <v>156</v>
      </c>
      <c r="AM68" s="25" t="e">
        <f>SUMIF(#REF!,$C68&amp;"잡",#REF!)</f>
        <v>#REF!</v>
      </c>
      <c r="AN68" s="24" t="e">
        <f>COUNTIF(#REF!,$C68&amp;"장")</f>
        <v>#REF!</v>
      </c>
      <c r="AO68" s="16" t="s">
        <v>156</v>
      </c>
      <c r="AP68" s="25" t="e">
        <f>SUMIF(#REF!,$C68&amp;"장",#REF!)</f>
        <v>#REF!</v>
      </c>
      <c r="AQ68" s="24" t="e">
        <f>COUNTIF(#REF!,$C68&amp;"수")</f>
        <v>#REF!</v>
      </c>
      <c r="AR68" s="16" t="s">
        <v>156</v>
      </c>
      <c r="AS68" s="25" t="e">
        <f>SUMIF(#REF!,$C68&amp;"수",#REF!)</f>
        <v>#REF!</v>
      </c>
      <c r="AT68" s="24" t="e">
        <f>COUNTIF(#REF!,$C68&amp;"제")</f>
        <v>#REF!</v>
      </c>
      <c r="AU68" s="16" t="s">
        <v>156</v>
      </c>
      <c r="AV68" s="25" t="e">
        <f>SUMIF(#REF!,$C68&amp;"제",#REF!)</f>
        <v>#REF!</v>
      </c>
      <c r="AW68" s="24" t="e">
        <f>COUNTIF(#REF!,$C68&amp;"종")</f>
        <v>#REF!</v>
      </c>
      <c r="AX68" s="16" t="s">
        <v>156</v>
      </c>
      <c r="AY68" s="25" t="e">
        <f>SUMIF(#REF!,$C68&amp;"종",#REF!)</f>
        <v>#REF!</v>
      </c>
      <c r="AZ68" s="24" t="e">
        <f>COUNTIF(#REF!,$C68&amp;"주")</f>
        <v>#REF!</v>
      </c>
      <c r="BA68" s="16" t="s">
        <v>156</v>
      </c>
      <c r="BB68" s="25" t="e">
        <f>SUMIF(#REF!,$C68&amp;"주",#REF!)</f>
        <v>#REF!</v>
      </c>
      <c r="BC68" s="24" t="e">
        <f>COUNTIF(#REF!,$C68&amp;"양")</f>
        <v>#REF!</v>
      </c>
      <c r="BD68" s="16" t="s">
        <v>156</v>
      </c>
      <c r="BE68" s="25" t="e">
        <f>SUMIF(#REF!,$C68&amp;"양",#REF!)</f>
        <v>#REF!</v>
      </c>
      <c r="BF68" s="24" t="e">
        <f>COUNTIF(#REF!,$C68&amp;"염")</f>
        <v>#REF!</v>
      </c>
      <c r="BG68" s="16" t="s">
        <v>156</v>
      </c>
      <c r="BH68" s="25" t="e">
        <f>SUMIF(#REF!,$C68&amp;"염",#REF!)</f>
        <v>#REF!</v>
      </c>
      <c r="BI68" s="24" t="e">
        <f>COUNTIF(#REF!,$C68&amp;"창")</f>
        <v>#REF!</v>
      </c>
      <c r="BJ68" s="16" t="s">
        <v>156</v>
      </c>
      <c r="BK68" s="25" t="e">
        <f>SUMIF(#REF!,$C68&amp;"창",#REF!)</f>
        <v>#REF!</v>
      </c>
      <c r="BL68" s="24" t="e">
        <f>COUNTIF(#REF!,$C68&amp;"천")</f>
        <v>#REF!</v>
      </c>
      <c r="BM68" s="16" t="s">
        <v>156</v>
      </c>
      <c r="BN68" s="25" t="e">
        <f>SUMIF(#REF!,$C68&amp;"천",#REF!)</f>
        <v>#REF!</v>
      </c>
      <c r="BO68" s="24" t="e">
        <f>COUNTIF(#REF!,$C68&amp;"철")</f>
        <v>#REF!</v>
      </c>
      <c r="BP68" s="16" t="s">
        <v>156</v>
      </c>
      <c r="BQ68" s="25" t="e">
        <f>SUMIF(#REF!,$C68&amp;"철",#REF!)</f>
        <v>#REF!</v>
      </c>
      <c r="BR68" s="24" t="e">
        <f>COUNTIF(#REF!,$C68&amp;"체")</f>
        <v>#REF!</v>
      </c>
      <c r="BS68" s="16" t="s">
        <v>156</v>
      </c>
      <c r="BT68" s="25" t="e">
        <f>SUMIF(#REF!,$C68&amp;"체",#REF!)</f>
        <v>#REF!</v>
      </c>
      <c r="BU68" s="24" t="e">
        <f>COUNTIF(#REF!,$C68&amp;"가")</f>
        <v>#REF!</v>
      </c>
      <c r="BV68" s="16" t="s">
        <v>156</v>
      </c>
      <c r="BW68" s="25" t="e">
        <f>SUMIF(#REF!,$C68&amp;"가",#REF!)</f>
        <v>#REF!</v>
      </c>
    </row>
    <row r="69" spans="1:75" ht="25.5" customHeight="1">
      <c r="A69" s="40"/>
      <c r="B69" s="37"/>
      <c r="C69" s="38" t="s">
        <v>62</v>
      </c>
      <c r="D69" s="24" t="e">
        <f t="shared" si="0"/>
        <v>#REF!</v>
      </c>
      <c r="E69" s="16" t="s">
        <v>1</v>
      </c>
      <c r="F69" s="25" t="e">
        <f t="shared" si="1"/>
        <v>#REF!</v>
      </c>
      <c r="G69" s="24" t="e">
        <f>COUNTIF(#REF!,$C69&amp;"답")</f>
        <v>#REF!</v>
      </c>
      <c r="H69" s="16" t="s">
        <v>156</v>
      </c>
      <c r="I69" s="25" t="e">
        <f>SUMIF(#REF!,$C69&amp;"답",#REF!)</f>
        <v>#REF!</v>
      </c>
      <c r="J69" s="24" t="e">
        <f>COUNTIF(#REF!,$C69&amp;"전")</f>
        <v>#REF!</v>
      </c>
      <c r="K69" s="16" t="s">
        <v>156</v>
      </c>
      <c r="L69" s="25" t="e">
        <f>SUMIF(#REF!,$C69&amp;"전",#REF!)</f>
        <v>#REF!</v>
      </c>
      <c r="M69" s="24" t="e">
        <f>COUNTIF(#REF!,$C69&amp;"과")</f>
        <v>#REF!</v>
      </c>
      <c r="N69" s="16" t="s">
        <v>156</v>
      </c>
      <c r="O69" s="25" t="e">
        <f>SUMIF(#REF!,$C69&amp;"과",#REF!)</f>
        <v>#REF!</v>
      </c>
      <c r="P69" s="24" t="e">
        <f>COUNTIF(#REF!,$C69&amp;"임")</f>
        <v>#REF!</v>
      </c>
      <c r="Q69" s="16" t="s">
        <v>156</v>
      </c>
      <c r="R69" s="25" t="e">
        <f>SUMIF(#REF!,$C69&amp;"임",#REF!)</f>
        <v>#REF!</v>
      </c>
      <c r="S69" s="24" t="e">
        <f>COUNTIF(#REF!,$C69&amp;"대")</f>
        <v>#REF!</v>
      </c>
      <c r="T69" s="16" t="s">
        <v>156</v>
      </c>
      <c r="U69" s="25" t="e">
        <f>SUMIF(#REF!,$C69&amp;"대",#REF!)</f>
        <v>#REF!</v>
      </c>
      <c r="V69" s="24" t="e">
        <f>COUNTIF(#REF!,$C69&amp;"구")</f>
        <v>#REF!</v>
      </c>
      <c r="W69" s="16" t="s">
        <v>156</v>
      </c>
      <c r="X69" s="25" t="e">
        <f>SUMIF(#REF!,$C69&amp;"구",#REF!)</f>
        <v>#REF!</v>
      </c>
      <c r="Y69" s="24" t="e">
        <f>COUNTIF(#REF!,$C69&amp;"도")</f>
        <v>#REF!</v>
      </c>
      <c r="Z69" s="16" t="s">
        <v>156</v>
      </c>
      <c r="AA69" s="25" t="e">
        <f>SUMIF(#REF!,$C69&amp;"도",#REF!)</f>
        <v>#REF!</v>
      </c>
      <c r="AB69" s="24" t="e">
        <f>COUNTIF(#REF!,$C69&amp;"목")</f>
        <v>#REF!</v>
      </c>
      <c r="AC69" s="16" t="s">
        <v>156</v>
      </c>
      <c r="AD69" s="25" t="e">
        <f>SUMIF(#REF!,$C69&amp;"목",#REF!)</f>
        <v>#REF!</v>
      </c>
      <c r="AE69" s="24" t="e">
        <f>COUNTIF(#REF!,$C69&amp;"묘")</f>
        <v>#REF!</v>
      </c>
      <c r="AF69" s="16" t="s">
        <v>156</v>
      </c>
      <c r="AG69" s="25" t="e">
        <f>SUMIF(#REF!,$C69&amp;"묘",#REF!)</f>
        <v>#REF!</v>
      </c>
      <c r="AH69" s="24" t="e">
        <f>COUNTIF(#REF!,$C69&amp;"유")</f>
        <v>#REF!</v>
      </c>
      <c r="AI69" s="16" t="s">
        <v>156</v>
      </c>
      <c r="AJ69" s="25" t="e">
        <f>SUMIF(#REF!,$C69&amp;"유",#REF!)</f>
        <v>#REF!</v>
      </c>
      <c r="AK69" s="24" t="e">
        <f>COUNTIF(#REF!,$C69&amp;"잡")</f>
        <v>#REF!</v>
      </c>
      <c r="AL69" s="16" t="s">
        <v>156</v>
      </c>
      <c r="AM69" s="25" t="e">
        <f>SUMIF(#REF!,$C69&amp;"잡",#REF!)</f>
        <v>#REF!</v>
      </c>
      <c r="AN69" s="24" t="e">
        <f>COUNTIF(#REF!,$C69&amp;"장")</f>
        <v>#REF!</v>
      </c>
      <c r="AO69" s="16" t="s">
        <v>156</v>
      </c>
      <c r="AP69" s="25" t="e">
        <f>SUMIF(#REF!,$C69&amp;"장",#REF!)</f>
        <v>#REF!</v>
      </c>
      <c r="AQ69" s="24" t="e">
        <f>COUNTIF(#REF!,$C69&amp;"수")</f>
        <v>#REF!</v>
      </c>
      <c r="AR69" s="16" t="s">
        <v>156</v>
      </c>
      <c r="AS69" s="25" t="e">
        <f>SUMIF(#REF!,$C69&amp;"수",#REF!)</f>
        <v>#REF!</v>
      </c>
      <c r="AT69" s="24" t="e">
        <f>COUNTIF(#REF!,$C69&amp;"제")</f>
        <v>#REF!</v>
      </c>
      <c r="AU69" s="16" t="s">
        <v>156</v>
      </c>
      <c r="AV69" s="25" t="e">
        <f>SUMIF(#REF!,$C69&amp;"제",#REF!)</f>
        <v>#REF!</v>
      </c>
      <c r="AW69" s="24" t="e">
        <f>COUNTIF(#REF!,$C69&amp;"종")</f>
        <v>#REF!</v>
      </c>
      <c r="AX69" s="16" t="s">
        <v>156</v>
      </c>
      <c r="AY69" s="25" t="e">
        <f>SUMIF(#REF!,$C69&amp;"종",#REF!)</f>
        <v>#REF!</v>
      </c>
      <c r="AZ69" s="24" t="e">
        <f>COUNTIF(#REF!,$C69&amp;"주")</f>
        <v>#REF!</v>
      </c>
      <c r="BA69" s="16" t="s">
        <v>156</v>
      </c>
      <c r="BB69" s="25" t="e">
        <f>SUMIF(#REF!,$C69&amp;"주",#REF!)</f>
        <v>#REF!</v>
      </c>
      <c r="BC69" s="24" t="e">
        <f>COUNTIF(#REF!,$C69&amp;"양")</f>
        <v>#REF!</v>
      </c>
      <c r="BD69" s="16" t="s">
        <v>156</v>
      </c>
      <c r="BE69" s="25" t="e">
        <f>SUMIF(#REF!,$C69&amp;"양",#REF!)</f>
        <v>#REF!</v>
      </c>
      <c r="BF69" s="24" t="e">
        <f>COUNTIF(#REF!,$C69&amp;"염")</f>
        <v>#REF!</v>
      </c>
      <c r="BG69" s="16" t="s">
        <v>156</v>
      </c>
      <c r="BH69" s="25" t="e">
        <f>SUMIF(#REF!,$C69&amp;"염",#REF!)</f>
        <v>#REF!</v>
      </c>
      <c r="BI69" s="24" t="e">
        <f>COUNTIF(#REF!,$C69&amp;"창")</f>
        <v>#REF!</v>
      </c>
      <c r="BJ69" s="16" t="s">
        <v>156</v>
      </c>
      <c r="BK69" s="25" t="e">
        <f>SUMIF(#REF!,$C69&amp;"창",#REF!)</f>
        <v>#REF!</v>
      </c>
      <c r="BL69" s="24" t="e">
        <f>COUNTIF(#REF!,$C69&amp;"천")</f>
        <v>#REF!</v>
      </c>
      <c r="BM69" s="16" t="s">
        <v>156</v>
      </c>
      <c r="BN69" s="25" t="e">
        <f>SUMIF(#REF!,$C69&amp;"천",#REF!)</f>
        <v>#REF!</v>
      </c>
      <c r="BO69" s="24" t="e">
        <f>COUNTIF(#REF!,$C69&amp;"철")</f>
        <v>#REF!</v>
      </c>
      <c r="BP69" s="16" t="s">
        <v>156</v>
      </c>
      <c r="BQ69" s="25" t="e">
        <f>SUMIF(#REF!,$C69&amp;"철",#REF!)</f>
        <v>#REF!</v>
      </c>
      <c r="BR69" s="24" t="e">
        <f>COUNTIF(#REF!,$C69&amp;"체")</f>
        <v>#REF!</v>
      </c>
      <c r="BS69" s="16" t="s">
        <v>156</v>
      </c>
      <c r="BT69" s="25" t="e">
        <f>SUMIF(#REF!,$C69&amp;"체",#REF!)</f>
        <v>#REF!</v>
      </c>
      <c r="BU69" s="24" t="e">
        <f>COUNTIF(#REF!,$C69&amp;"가")</f>
        <v>#REF!</v>
      </c>
      <c r="BV69" s="16" t="s">
        <v>156</v>
      </c>
      <c r="BW69" s="25" t="e">
        <f>SUMIF(#REF!,$C69&amp;"가",#REF!)</f>
        <v>#REF!</v>
      </c>
    </row>
    <row r="70" spans="1:75" ht="25.5" customHeight="1">
      <c r="A70" s="40"/>
      <c r="B70" s="37"/>
      <c r="C70" s="38" t="s">
        <v>63</v>
      </c>
      <c r="D70" s="24" t="e">
        <f t="shared" si="0"/>
        <v>#REF!</v>
      </c>
      <c r="E70" s="16" t="s">
        <v>1</v>
      </c>
      <c r="F70" s="25" t="e">
        <f t="shared" si="1"/>
        <v>#REF!</v>
      </c>
      <c r="G70" s="24" t="e">
        <f>COUNTIF(#REF!,$C70&amp;"답")</f>
        <v>#REF!</v>
      </c>
      <c r="H70" s="16" t="s">
        <v>156</v>
      </c>
      <c r="I70" s="25" t="e">
        <f>SUMIF(#REF!,$C70&amp;"답",#REF!)</f>
        <v>#REF!</v>
      </c>
      <c r="J70" s="24" t="e">
        <f>COUNTIF(#REF!,$C70&amp;"전")</f>
        <v>#REF!</v>
      </c>
      <c r="K70" s="16" t="s">
        <v>156</v>
      </c>
      <c r="L70" s="25" t="e">
        <f>SUMIF(#REF!,$C70&amp;"전",#REF!)</f>
        <v>#REF!</v>
      </c>
      <c r="M70" s="24" t="e">
        <f>COUNTIF(#REF!,$C70&amp;"과")</f>
        <v>#REF!</v>
      </c>
      <c r="N70" s="16" t="s">
        <v>156</v>
      </c>
      <c r="O70" s="25" t="e">
        <f>SUMIF(#REF!,$C70&amp;"과",#REF!)</f>
        <v>#REF!</v>
      </c>
      <c r="P70" s="24" t="e">
        <f>COUNTIF(#REF!,$C70&amp;"임")</f>
        <v>#REF!</v>
      </c>
      <c r="Q70" s="16" t="s">
        <v>156</v>
      </c>
      <c r="R70" s="25" t="e">
        <f>SUMIF(#REF!,$C70&amp;"임",#REF!)</f>
        <v>#REF!</v>
      </c>
      <c r="S70" s="24" t="e">
        <f>COUNTIF(#REF!,$C70&amp;"대")</f>
        <v>#REF!</v>
      </c>
      <c r="T70" s="16" t="s">
        <v>156</v>
      </c>
      <c r="U70" s="25" t="e">
        <f>SUMIF(#REF!,$C70&amp;"대",#REF!)</f>
        <v>#REF!</v>
      </c>
      <c r="V70" s="24" t="e">
        <f>COUNTIF(#REF!,$C70&amp;"구")</f>
        <v>#REF!</v>
      </c>
      <c r="W70" s="16" t="s">
        <v>156</v>
      </c>
      <c r="X70" s="25" t="e">
        <f>SUMIF(#REF!,$C70&amp;"구",#REF!)</f>
        <v>#REF!</v>
      </c>
      <c r="Y70" s="24" t="e">
        <f>COUNTIF(#REF!,$C70&amp;"도")</f>
        <v>#REF!</v>
      </c>
      <c r="Z70" s="16" t="s">
        <v>156</v>
      </c>
      <c r="AA70" s="25" t="e">
        <f>SUMIF(#REF!,$C70&amp;"도",#REF!)</f>
        <v>#REF!</v>
      </c>
      <c r="AB70" s="24" t="e">
        <f>COUNTIF(#REF!,$C70&amp;"목")</f>
        <v>#REF!</v>
      </c>
      <c r="AC70" s="16" t="s">
        <v>156</v>
      </c>
      <c r="AD70" s="25" t="e">
        <f>SUMIF(#REF!,$C70&amp;"목",#REF!)</f>
        <v>#REF!</v>
      </c>
      <c r="AE70" s="24" t="e">
        <f>COUNTIF(#REF!,$C70&amp;"묘")</f>
        <v>#REF!</v>
      </c>
      <c r="AF70" s="16" t="s">
        <v>156</v>
      </c>
      <c r="AG70" s="25" t="e">
        <f>SUMIF(#REF!,$C70&amp;"묘",#REF!)</f>
        <v>#REF!</v>
      </c>
      <c r="AH70" s="24" t="e">
        <f>COUNTIF(#REF!,$C70&amp;"유")</f>
        <v>#REF!</v>
      </c>
      <c r="AI70" s="16" t="s">
        <v>156</v>
      </c>
      <c r="AJ70" s="25" t="e">
        <f>SUMIF(#REF!,$C70&amp;"유",#REF!)</f>
        <v>#REF!</v>
      </c>
      <c r="AK70" s="24" t="e">
        <f>COUNTIF(#REF!,$C70&amp;"잡")</f>
        <v>#REF!</v>
      </c>
      <c r="AL70" s="16" t="s">
        <v>156</v>
      </c>
      <c r="AM70" s="25" t="e">
        <f>SUMIF(#REF!,$C70&amp;"잡",#REF!)</f>
        <v>#REF!</v>
      </c>
      <c r="AN70" s="24" t="e">
        <f>COUNTIF(#REF!,$C70&amp;"장")</f>
        <v>#REF!</v>
      </c>
      <c r="AO70" s="16" t="s">
        <v>156</v>
      </c>
      <c r="AP70" s="25" t="e">
        <f>SUMIF(#REF!,$C70&amp;"장",#REF!)</f>
        <v>#REF!</v>
      </c>
      <c r="AQ70" s="24" t="e">
        <f>COUNTIF(#REF!,$C70&amp;"수")</f>
        <v>#REF!</v>
      </c>
      <c r="AR70" s="16" t="s">
        <v>156</v>
      </c>
      <c r="AS70" s="25" t="e">
        <f>SUMIF(#REF!,$C70&amp;"수",#REF!)</f>
        <v>#REF!</v>
      </c>
      <c r="AT70" s="24" t="e">
        <f>COUNTIF(#REF!,$C70&amp;"제")</f>
        <v>#REF!</v>
      </c>
      <c r="AU70" s="16" t="s">
        <v>156</v>
      </c>
      <c r="AV70" s="25" t="e">
        <f>SUMIF(#REF!,$C70&amp;"제",#REF!)</f>
        <v>#REF!</v>
      </c>
      <c r="AW70" s="24" t="e">
        <f>COUNTIF(#REF!,$C70&amp;"종")</f>
        <v>#REF!</v>
      </c>
      <c r="AX70" s="16" t="s">
        <v>156</v>
      </c>
      <c r="AY70" s="25" t="e">
        <f>SUMIF(#REF!,$C70&amp;"종",#REF!)</f>
        <v>#REF!</v>
      </c>
      <c r="AZ70" s="24" t="e">
        <f>COUNTIF(#REF!,$C70&amp;"주")</f>
        <v>#REF!</v>
      </c>
      <c r="BA70" s="16" t="s">
        <v>156</v>
      </c>
      <c r="BB70" s="25" t="e">
        <f>SUMIF(#REF!,$C70&amp;"주",#REF!)</f>
        <v>#REF!</v>
      </c>
      <c r="BC70" s="24" t="e">
        <f>COUNTIF(#REF!,$C70&amp;"양")</f>
        <v>#REF!</v>
      </c>
      <c r="BD70" s="16" t="s">
        <v>156</v>
      </c>
      <c r="BE70" s="25" t="e">
        <f>SUMIF(#REF!,$C70&amp;"양",#REF!)</f>
        <v>#REF!</v>
      </c>
      <c r="BF70" s="24" t="e">
        <f>COUNTIF(#REF!,$C70&amp;"염")</f>
        <v>#REF!</v>
      </c>
      <c r="BG70" s="16" t="s">
        <v>156</v>
      </c>
      <c r="BH70" s="25" t="e">
        <f>SUMIF(#REF!,$C70&amp;"염",#REF!)</f>
        <v>#REF!</v>
      </c>
      <c r="BI70" s="24" t="e">
        <f>COUNTIF(#REF!,$C70&amp;"창")</f>
        <v>#REF!</v>
      </c>
      <c r="BJ70" s="16" t="s">
        <v>156</v>
      </c>
      <c r="BK70" s="25" t="e">
        <f>SUMIF(#REF!,$C70&amp;"창",#REF!)</f>
        <v>#REF!</v>
      </c>
      <c r="BL70" s="24" t="e">
        <f>COUNTIF(#REF!,$C70&amp;"천")</f>
        <v>#REF!</v>
      </c>
      <c r="BM70" s="16" t="s">
        <v>156</v>
      </c>
      <c r="BN70" s="25" t="e">
        <f>SUMIF(#REF!,$C70&amp;"천",#REF!)</f>
        <v>#REF!</v>
      </c>
      <c r="BO70" s="24" t="e">
        <f>COUNTIF(#REF!,$C70&amp;"철")</f>
        <v>#REF!</v>
      </c>
      <c r="BP70" s="16" t="s">
        <v>156</v>
      </c>
      <c r="BQ70" s="25" t="e">
        <f>SUMIF(#REF!,$C70&amp;"철",#REF!)</f>
        <v>#REF!</v>
      </c>
      <c r="BR70" s="24" t="e">
        <f>COUNTIF(#REF!,$C70&amp;"체")</f>
        <v>#REF!</v>
      </c>
      <c r="BS70" s="16" t="s">
        <v>156</v>
      </c>
      <c r="BT70" s="25" t="e">
        <f>SUMIF(#REF!,$C70&amp;"체",#REF!)</f>
        <v>#REF!</v>
      </c>
      <c r="BU70" s="24" t="e">
        <f>COUNTIF(#REF!,$C70&amp;"가")</f>
        <v>#REF!</v>
      </c>
      <c r="BV70" s="16" t="s">
        <v>156</v>
      </c>
      <c r="BW70" s="25" t="e">
        <f>SUMIF(#REF!,$C70&amp;"가",#REF!)</f>
        <v>#REF!</v>
      </c>
    </row>
    <row r="71" spans="1:75" ht="25.5" customHeight="1">
      <c r="A71" s="40"/>
      <c r="B71" s="37"/>
      <c r="C71" s="38" t="s">
        <v>64</v>
      </c>
      <c r="D71" s="24" t="e">
        <f t="shared" ref="D71:D84" si="2">SUM(G71,J71,M71,P71,S71,V71,Y71,AB71,AE71,AH71,AK71,AN71,AQ71,AT71,AW71,AZ71,BC71,BF71,BI71,BL71,BO71,BR71,BU71)</f>
        <v>#REF!</v>
      </c>
      <c r="E71" s="16" t="s">
        <v>1</v>
      </c>
      <c r="F71" s="25" t="e">
        <f t="shared" ref="F71:F84" si="3">SUM(I71,L71,O71,R71,U71,X71,AA71,AD71,AG71,AJ71,AM71,AP71,AS71,AV71,AY71,BB71,BE71,BH71,BK71,BN71,BQ71,BT71,BW71)</f>
        <v>#REF!</v>
      </c>
      <c r="G71" s="24" t="e">
        <f>COUNTIF(#REF!,$C71&amp;"답")</f>
        <v>#REF!</v>
      </c>
      <c r="H71" s="16" t="s">
        <v>156</v>
      </c>
      <c r="I71" s="25" t="e">
        <f>SUMIF(#REF!,$C71&amp;"답",#REF!)</f>
        <v>#REF!</v>
      </c>
      <c r="J71" s="24" t="e">
        <f>COUNTIF(#REF!,$C71&amp;"전")</f>
        <v>#REF!</v>
      </c>
      <c r="K71" s="16" t="s">
        <v>156</v>
      </c>
      <c r="L71" s="25" t="e">
        <f>SUMIF(#REF!,$C71&amp;"전",#REF!)</f>
        <v>#REF!</v>
      </c>
      <c r="M71" s="24" t="e">
        <f>COUNTIF(#REF!,$C71&amp;"과")</f>
        <v>#REF!</v>
      </c>
      <c r="N71" s="16" t="s">
        <v>156</v>
      </c>
      <c r="O71" s="25" t="e">
        <f>SUMIF(#REF!,$C71&amp;"과",#REF!)</f>
        <v>#REF!</v>
      </c>
      <c r="P71" s="24" t="e">
        <f>COUNTIF(#REF!,$C71&amp;"임")</f>
        <v>#REF!</v>
      </c>
      <c r="Q71" s="16" t="s">
        <v>156</v>
      </c>
      <c r="R71" s="25" t="e">
        <f>SUMIF(#REF!,$C71&amp;"임",#REF!)</f>
        <v>#REF!</v>
      </c>
      <c r="S71" s="24" t="e">
        <f>COUNTIF(#REF!,$C71&amp;"대")</f>
        <v>#REF!</v>
      </c>
      <c r="T71" s="16" t="s">
        <v>156</v>
      </c>
      <c r="U71" s="25" t="e">
        <f>SUMIF(#REF!,$C71&amp;"대",#REF!)</f>
        <v>#REF!</v>
      </c>
      <c r="V71" s="24" t="e">
        <f>COUNTIF(#REF!,$C71&amp;"구")</f>
        <v>#REF!</v>
      </c>
      <c r="W71" s="16" t="s">
        <v>156</v>
      </c>
      <c r="X71" s="25" t="e">
        <f>SUMIF(#REF!,$C71&amp;"구",#REF!)</f>
        <v>#REF!</v>
      </c>
      <c r="Y71" s="24" t="e">
        <f>COUNTIF(#REF!,$C71&amp;"도")</f>
        <v>#REF!</v>
      </c>
      <c r="Z71" s="16" t="s">
        <v>156</v>
      </c>
      <c r="AA71" s="25" t="e">
        <f>SUMIF(#REF!,$C71&amp;"도",#REF!)</f>
        <v>#REF!</v>
      </c>
      <c r="AB71" s="24" t="e">
        <f>COUNTIF(#REF!,$C71&amp;"목")</f>
        <v>#REF!</v>
      </c>
      <c r="AC71" s="16" t="s">
        <v>156</v>
      </c>
      <c r="AD71" s="25" t="e">
        <f>SUMIF(#REF!,$C71&amp;"목",#REF!)</f>
        <v>#REF!</v>
      </c>
      <c r="AE71" s="24" t="e">
        <f>COUNTIF(#REF!,$C71&amp;"묘")</f>
        <v>#REF!</v>
      </c>
      <c r="AF71" s="16" t="s">
        <v>156</v>
      </c>
      <c r="AG71" s="25" t="e">
        <f>SUMIF(#REF!,$C71&amp;"묘",#REF!)</f>
        <v>#REF!</v>
      </c>
      <c r="AH71" s="24" t="e">
        <f>COUNTIF(#REF!,$C71&amp;"유")</f>
        <v>#REF!</v>
      </c>
      <c r="AI71" s="16" t="s">
        <v>156</v>
      </c>
      <c r="AJ71" s="25" t="e">
        <f>SUMIF(#REF!,$C71&amp;"유",#REF!)</f>
        <v>#REF!</v>
      </c>
      <c r="AK71" s="24" t="e">
        <f>COUNTIF(#REF!,$C71&amp;"잡")</f>
        <v>#REF!</v>
      </c>
      <c r="AL71" s="16" t="s">
        <v>156</v>
      </c>
      <c r="AM71" s="25" t="e">
        <f>SUMIF(#REF!,$C71&amp;"잡",#REF!)</f>
        <v>#REF!</v>
      </c>
      <c r="AN71" s="24" t="e">
        <f>COUNTIF(#REF!,$C71&amp;"장")</f>
        <v>#REF!</v>
      </c>
      <c r="AO71" s="16" t="s">
        <v>156</v>
      </c>
      <c r="AP71" s="25" t="e">
        <f>SUMIF(#REF!,$C71&amp;"장",#REF!)</f>
        <v>#REF!</v>
      </c>
      <c r="AQ71" s="24" t="e">
        <f>COUNTIF(#REF!,$C71&amp;"수")</f>
        <v>#REF!</v>
      </c>
      <c r="AR71" s="16" t="s">
        <v>156</v>
      </c>
      <c r="AS71" s="25" t="e">
        <f>SUMIF(#REF!,$C71&amp;"수",#REF!)</f>
        <v>#REF!</v>
      </c>
      <c r="AT71" s="24" t="e">
        <f>COUNTIF(#REF!,$C71&amp;"제")</f>
        <v>#REF!</v>
      </c>
      <c r="AU71" s="16" t="s">
        <v>156</v>
      </c>
      <c r="AV71" s="25" t="e">
        <f>SUMIF(#REF!,$C71&amp;"제",#REF!)</f>
        <v>#REF!</v>
      </c>
      <c r="AW71" s="24" t="e">
        <f>COUNTIF(#REF!,$C71&amp;"종")</f>
        <v>#REF!</v>
      </c>
      <c r="AX71" s="16" t="s">
        <v>156</v>
      </c>
      <c r="AY71" s="25" t="e">
        <f>SUMIF(#REF!,$C71&amp;"종",#REF!)</f>
        <v>#REF!</v>
      </c>
      <c r="AZ71" s="24" t="e">
        <f>COUNTIF(#REF!,$C71&amp;"주")</f>
        <v>#REF!</v>
      </c>
      <c r="BA71" s="16" t="s">
        <v>156</v>
      </c>
      <c r="BB71" s="25" t="e">
        <f>SUMIF(#REF!,$C71&amp;"주",#REF!)</f>
        <v>#REF!</v>
      </c>
      <c r="BC71" s="24" t="e">
        <f>COUNTIF(#REF!,$C71&amp;"양")</f>
        <v>#REF!</v>
      </c>
      <c r="BD71" s="16" t="s">
        <v>156</v>
      </c>
      <c r="BE71" s="25" t="e">
        <f>SUMIF(#REF!,$C71&amp;"양",#REF!)</f>
        <v>#REF!</v>
      </c>
      <c r="BF71" s="24" t="e">
        <f>COUNTIF(#REF!,$C71&amp;"염")</f>
        <v>#REF!</v>
      </c>
      <c r="BG71" s="16" t="s">
        <v>156</v>
      </c>
      <c r="BH71" s="25" t="e">
        <f>SUMIF(#REF!,$C71&amp;"염",#REF!)</f>
        <v>#REF!</v>
      </c>
      <c r="BI71" s="24" t="e">
        <f>COUNTIF(#REF!,$C71&amp;"창")</f>
        <v>#REF!</v>
      </c>
      <c r="BJ71" s="16" t="s">
        <v>156</v>
      </c>
      <c r="BK71" s="25" t="e">
        <f>SUMIF(#REF!,$C71&amp;"창",#REF!)</f>
        <v>#REF!</v>
      </c>
      <c r="BL71" s="24" t="e">
        <f>COUNTIF(#REF!,$C71&amp;"천")</f>
        <v>#REF!</v>
      </c>
      <c r="BM71" s="16" t="s">
        <v>156</v>
      </c>
      <c r="BN71" s="25" t="e">
        <f>SUMIF(#REF!,$C71&amp;"천",#REF!)</f>
        <v>#REF!</v>
      </c>
      <c r="BO71" s="24" t="e">
        <f>COUNTIF(#REF!,$C71&amp;"철")</f>
        <v>#REF!</v>
      </c>
      <c r="BP71" s="16" t="s">
        <v>156</v>
      </c>
      <c r="BQ71" s="25" t="e">
        <f>SUMIF(#REF!,$C71&amp;"철",#REF!)</f>
        <v>#REF!</v>
      </c>
      <c r="BR71" s="24" t="e">
        <f>COUNTIF(#REF!,$C71&amp;"체")</f>
        <v>#REF!</v>
      </c>
      <c r="BS71" s="16" t="s">
        <v>156</v>
      </c>
      <c r="BT71" s="25" t="e">
        <f>SUMIF(#REF!,$C71&amp;"체",#REF!)</f>
        <v>#REF!</v>
      </c>
      <c r="BU71" s="24" t="e">
        <f>COUNTIF(#REF!,$C71&amp;"가")</f>
        <v>#REF!</v>
      </c>
      <c r="BV71" s="16" t="s">
        <v>156</v>
      </c>
      <c r="BW71" s="25" t="e">
        <f>SUMIF(#REF!,$C71&amp;"가",#REF!)</f>
        <v>#REF!</v>
      </c>
    </row>
    <row r="72" spans="1:75" ht="25.5" customHeight="1">
      <c r="A72" s="40"/>
      <c r="B72" s="37"/>
      <c r="C72" s="38" t="s">
        <v>65</v>
      </c>
      <c r="D72" s="24" t="e">
        <f t="shared" si="2"/>
        <v>#REF!</v>
      </c>
      <c r="E72" s="16" t="s">
        <v>1</v>
      </c>
      <c r="F72" s="25" t="e">
        <f t="shared" si="3"/>
        <v>#REF!</v>
      </c>
      <c r="G72" s="24" t="e">
        <f>COUNTIF(#REF!,$C72&amp;"답")</f>
        <v>#REF!</v>
      </c>
      <c r="H72" s="16" t="s">
        <v>156</v>
      </c>
      <c r="I72" s="25" t="e">
        <f>SUMIF(#REF!,$C72&amp;"답",#REF!)</f>
        <v>#REF!</v>
      </c>
      <c r="J72" s="24" t="e">
        <f>COUNTIF(#REF!,$C72&amp;"전")</f>
        <v>#REF!</v>
      </c>
      <c r="K72" s="16" t="s">
        <v>156</v>
      </c>
      <c r="L72" s="25" t="e">
        <f>SUMIF(#REF!,$C72&amp;"전",#REF!)</f>
        <v>#REF!</v>
      </c>
      <c r="M72" s="24" t="e">
        <f>COUNTIF(#REF!,$C72&amp;"과")</f>
        <v>#REF!</v>
      </c>
      <c r="N72" s="16" t="s">
        <v>156</v>
      </c>
      <c r="O72" s="25" t="e">
        <f>SUMIF(#REF!,$C72&amp;"과",#REF!)</f>
        <v>#REF!</v>
      </c>
      <c r="P72" s="24" t="e">
        <f>COUNTIF(#REF!,$C72&amp;"임")</f>
        <v>#REF!</v>
      </c>
      <c r="Q72" s="16" t="s">
        <v>156</v>
      </c>
      <c r="R72" s="25" t="e">
        <f>SUMIF(#REF!,$C72&amp;"임",#REF!)</f>
        <v>#REF!</v>
      </c>
      <c r="S72" s="24" t="e">
        <f>COUNTIF(#REF!,$C72&amp;"대")</f>
        <v>#REF!</v>
      </c>
      <c r="T72" s="16" t="s">
        <v>156</v>
      </c>
      <c r="U72" s="25" t="e">
        <f>SUMIF(#REF!,$C72&amp;"대",#REF!)</f>
        <v>#REF!</v>
      </c>
      <c r="V72" s="24" t="e">
        <f>COUNTIF(#REF!,$C72&amp;"구")</f>
        <v>#REF!</v>
      </c>
      <c r="W72" s="16" t="s">
        <v>156</v>
      </c>
      <c r="X72" s="25" t="e">
        <f>SUMIF(#REF!,$C72&amp;"구",#REF!)</f>
        <v>#REF!</v>
      </c>
      <c r="Y72" s="24" t="e">
        <f>COUNTIF(#REF!,$C72&amp;"도")</f>
        <v>#REF!</v>
      </c>
      <c r="Z72" s="16" t="s">
        <v>156</v>
      </c>
      <c r="AA72" s="25" t="e">
        <f>SUMIF(#REF!,$C72&amp;"도",#REF!)</f>
        <v>#REF!</v>
      </c>
      <c r="AB72" s="24" t="e">
        <f>COUNTIF(#REF!,$C72&amp;"목")</f>
        <v>#REF!</v>
      </c>
      <c r="AC72" s="16" t="s">
        <v>156</v>
      </c>
      <c r="AD72" s="25" t="e">
        <f>SUMIF(#REF!,$C72&amp;"목",#REF!)</f>
        <v>#REF!</v>
      </c>
      <c r="AE72" s="24" t="e">
        <f>COUNTIF(#REF!,$C72&amp;"묘")</f>
        <v>#REF!</v>
      </c>
      <c r="AF72" s="16" t="s">
        <v>156</v>
      </c>
      <c r="AG72" s="25" t="e">
        <f>SUMIF(#REF!,$C72&amp;"묘",#REF!)</f>
        <v>#REF!</v>
      </c>
      <c r="AH72" s="24" t="e">
        <f>COUNTIF(#REF!,$C72&amp;"유")</f>
        <v>#REF!</v>
      </c>
      <c r="AI72" s="16" t="s">
        <v>156</v>
      </c>
      <c r="AJ72" s="25" t="e">
        <f>SUMIF(#REF!,$C72&amp;"유",#REF!)</f>
        <v>#REF!</v>
      </c>
      <c r="AK72" s="24" t="e">
        <f>COUNTIF(#REF!,$C72&amp;"잡")</f>
        <v>#REF!</v>
      </c>
      <c r="AL72" s="16" t="s">
        <v>156</v>
      </c>
      <c r="AM72" s="25" t="e">
        <f>SUMIF(#REF!,$C72&amp;"잡",#REF!)</f>
        <v>#REF!</v>
      </c>
      <c r="AN72" s="24" t="e">
        <f>COUNTIF(#REF!,$C72&amp;"장")</f>
        <v>#REF!</v>
      </c>
      <c r="AO72" s="16" t="s">
        <v>156</v>
      </c>
      <c r="AP72" s="25" t="e">
        <f>SUMIF(#REF!,$C72&amp;"장",#REF!)</f>
        <v>#REF!</v>
      </c>
      <c r="AQ72" s="24" t="e">
        <f>COUNTIF(#REF!,$C72&amp;"수")</f>
        <v>#REF!</v>
      </c>
      <c r="AR72" s="16" t="s">
        <v>156</v>
      </c>
      <c r="AS72" s="25" t="e">
        <f>SUMIF(#REF!,$C72&amp;"수",#REF!)</f>
        <v>#REF!</v>
      </c>
      <c r="AT72" s="24" t="e">
        <f>COUNTIF(#REF!,$C72&amp;"제")</f>
        <v>#REF!</v>
      </c>
      <c r="AU72" s="16" t="s">
        <v>156</v>
      </c>
      <c r="AV72" s="25" t="e">
        <f>SUMIF(#REF!,$C72&amp;"제",#REF!)</f>
        <v>#REF!</v>
      </c>
      <c r="AW72" s="24" t="e">
        <f>COUNTIF(#REF!,$C72&amp;"종")</f>
        <v>#REF!</v>
      </c>
      <c r="AX72" s="16" t="s">
        <v>156</v>
      </c>
      <c r="AY72" s="25" t="e">
        <f>SUMIF(#REF!,$C72&amp;"종",#REF!)</f>
        <v>#REF!</v>
      </c>
      <c r="AZ72" s="24" t="e">
        <f>COUNTIF(#REF!,$C72&amp;"주")</f>
        <v>#REF!</v>
      </c>
      <c r="BA72" s="16" t="s">
        <v>156</v>
      </c>
      <c r="BB72" s="25" t="e">
        <f>SUMIF(#REF!,$C72&amp;"주",#REF!)</f>
        <v>#REF!</v>
      </c>
      <c r="BC72" s="24" t="e">
        <f>COUNTIF(#REF!,$C72&amp;"양")</f>
        <v>#REF!</v>
      </c>
      <c r="BD72" s="16" t="s">
        <v>156</v>
      </c>
      <c r="BE72" s="25" t="e">
        <f>SUMIF(#REF!,$C72&amp;"양",#REF!)</f>
        <v>#REF!</v>
      </c>
      <c r="BF72" s="24" t="e">
        <f>COUNTIF(#REF!,$C72&amp;"염")</f>
        <v>#REF!</v>
      </c>
      <c r="BG72" s="16" t="s">
        <v>156</v>
      </c>
      <c r="BH72" s="25" t="e">
        <f>SUMIF(#REF!,$C72&amp;"염",#REF!)</f>
        <v>#REF!</v>
      </c>
      <c r="BI72" s="24" t="e">
        <f>COUNTIF(#REF!,$C72&amp;"창")</f>
        <v>#REF!</v>
      </c>
      <c r="BJ72" s="16" t="s">
        <v>156</v>
      </c>
      <c r="BK72" s="25" t="e">
        <f>SUMIF(#REF!,$C72&amp;"창",#REF!)</f>
        <v>#REF!</v>
      </c>
      <c r="BL72" s="24" t="e">
        <f>COUNTIF(#REF!,$C72&amp;"천")</f>
        <v>#REF!</v>
      </c>
      <c r="BM72" s="16" t="s">
        <v>156</v>
      </c>
      <c r="BN72" s="25" t="e">
        <f>SUMIF(#REF!,$C72&amp;"천",#REF!)</f>
        <v>#REF!</v>
      </c>
      <c r="BO72" s="24" t="e">
        <f>COUNTIF(#REF!,$C72&amp;"철")</f>
        <v>#REF!</v>
      </c>
      <c r="BP72" s="16" t="s">
        <v>156</v>
      </c>
      <c r="BQ72" s="25" t="e">
        <f>SUMIF(#REF!,$C72&amp;"철",#REF!)</f>
        <v>#REF!</v>
      </c>
      <c r="BR72" s="24" t="e">
        <f>COUNTIF(#REF!,$C72&amp;"체")</f>
        <v>#REF!</v>
      </c>
      <c r="BS72" s="16" t="s">
        <v>156</v>
      </c>
      <c r="BT72" s="25" t="e">
        <f>SUMIF(#REF!,$C72&amp;"체",#REF!)</f>
        <v>#REF!</v>
      </c>
      <c r="BU72" s="24" t="e">
        <f>COUNTIF(#REF!,$C72&amp;"가")</f>
        <v>#REF!</v>
      </c>
      <c r="BV72" s="16" t="s">
        <v>156</v>
      </c>
      <c r="BW72" s="25" t="e">
        <f>SUMIF(#REF!,$C72&amp;"가",#REF!)</f>
        <v>#REF!</v>
      </c>
    </row>
    <row r="73" spans="1:75" ht="25.5" customHeight="1">
      <c r="A73" s="40"/>
      <c r="B73" s="37"/>
      <c r="C73" s="38" t="s">
        <v>66</v>
      </c>
      <c r="D73" s="24" t="e">
        <f t="shared" si="2"/>
        <v>#REF!</v>
      </c>
      <c r="E73" s="16" t="s">
        <v>1</v>
      </c>
      <c r="F73" s="25" t="e">
        <f t="shared" si="3"/>
        <v>#REF!</v>
      </c>
      <c r="G73" s="24" t="e">
        <f>COUNTIF(#REF!,$C73&amp;"답")</f>
        <v>#REF!</v>
      </c>
      <c r="H73" s="16" t="s">
        <v>156</v>
      </c>
      <c r="I73" s="25" t="e">
        <f>SUMIF(#REF!,$C73&amp;"답",#REF!)</f>
        <v>#REF!</v>
      </c>
      <c r="J73" s="24" t="e">
        <f>COUNTIF(#REF!,$C73&amp;"전")</f>
        <v>#REF!</v>
      </c>
      <c r="K73" s="16" t="s">
        <v>156</v>
      </c>
      <c r="L73" s="25" t="e">
        <f>SUMIF(#REF!,$C73&amp;"전",#REF!)</f>
        <v>#REF!</v>
      </c>
      <c r="M73" s="24" t="e">
        <f>COUNTIF(#REF!,$C73&amp;"과")</f>
        <v>#REF!</v>
      </c>
      <c r="N73" s="16" t="s">
        <v>156</v>
      </c>
      <c r="O73" s="25" t="e">
        <f>SUMIF(#REF!,$C73&amp;"과",#REF!)</f>
        <v>#REF!</v>
      </c>
      <c r="P73" s="24" t="e">
        <f>COUNTIF(#REF!,$C73&amp;"임")</f>
        <v>#REF!</v>
      </c>
      <c r="Q73" s="16" t="s">
        <v>156</v>
      </c>
      <c r="R73" s="25" t="e">
        <f>SUMIF(#REF!,$C73&amp;"임",#REF!)</f>
        <v>#REF!</v>
      </c>
      <c r="S73" s="24" t="e">
        <f>COUNTIF(#REF!,$C73&amp;"대")</f>
        <v>#REF!</v>
      </c>
      <c r="T73" s="16" t="s">
        <v>156</v>
      </c>
      <c r="U73" s="25" t="e">
        <f>SUMIF(#REF!,$C73&amp;"대",#REF!)</f>
        <v>#REF!</v>
      </c>
      <c r="V73" s="24" t="e">
        <f>COUNTIF(#REF!,$C73&amp;"구")</f>
        <v>#REF!</v>
      </c>
      <c r="W73" s="16" t="s">
        <v>156</v>
      </c>
      <c r="X73" s="25" t="e">
        <f>SUMIF(#REF!,$C73&amp;"구",#REF!)</f>
        <v>#REF!</v>
      </c>
      <c r="Y73" s="24" t="e">
        <f>COUNTIF(#REF!,$C73&amp;"도")</f>
        <v>#REF!</v>
      </c>
      <c r="Z73" s="16" t="s">
        <v>156</v>
      </c>
      <c r="AA73" s="25" t="e">
        <f>SUMIF(#REF!,$C73&amp;"도",#REF!)</f>
        <v>#REF!</v>
      </c>
      <c r="AB73" s="24" t="e">
        <f>COUNTIF(#REF!,$C73&amp;"목")</f>
        <v>#REF!</v>
      </c>
      <c r="AC73" s="16" t="s">
        <v>156</v>
      </c>
      <c r="AD73" s="25" t="e">
        <f>SUMIF(#REF!,$C73&amp;"목",#REF!)</f>
        <v>#REF!</v>
      </c>
      <c r="AE73" s="24" t="e">
        <f>COUNTIF(#REF!,$C73&amp;"묘")</f>
        <v>#REF!</v>
      </c>
      <c r="AF73" s="16" t="s">
        <v>156</v>
      </c>
      <c r="AG73" s="25" t="e">
        <f>SUMIF(#REF!,$C73&amp;"묘",#REF!)</f>
        <v>#REF!</v>
      </c>
      <c r="AH73" s="24" t="e">
        <f>COUNTIF(#REF!,$C73&amp;"유")</f>
        <v>#REF!</v>
      </c>
      <c r="AI73" s="16" t="s">
        <v>156</v>
      </c>
      <c r="AJ73" s="25" t="e">
        <f>SUMIF(#REF!,$C73&amp;"유",#REF!)</f>
        <v>#REF!</v>
      </c>
      <c r="AK73" s="24" t="e">
        <f>COUNTIF(#REF!,$C73&amp;"잡")</f>
        <v>#REF!</v>
      </c>
      <c r="AL73" s="16" t="s">
        <v>156</v>
      </c>
      <c r="AM73" s="25" t="e">
        <f>SUMIF(#REF!,$C73&amp;"잡",#REF!)</f>
        <v>#REF!</v>
      </c>
      <c r="AN73" s="24" t="e">
        <f>COUNTIF(#REF!,$C73&amp;"장")</f>
        <v>#REF!</v>
      </c>
      <c r="AO73" s="16" t="s">
        <v>156</v>
      </c>
      <c r="AP73" s="25" t="e">
        <f>SUMIF(#REF!,$C73&amp;"장",#REF!)</f>
        <v>#REF!</v>
      </c>
      <c r="AQ73" s="24" t="e">
        <f>COUNTIF(#REF!,$C73&amp;"수")</f>
        <v>#REF!</v>
      </c>
      <c r="AR73" s="16" t="s">
        <v>156</v>
      </c>
      <c r="AS73" s="25" t="e">
        <f>SUMIF(#REF!,$C73&amp;"수",#REF!)</f>
        <v>#REF!</v>
      </c>
      <c r="AT73" s="24" t="e">
        <f>COUNTIF(#REF!,$C73&amp;"제")</f>
        <v>#REF!</v>
      </c>
      <c r="AU73" s="16" t="s">
        <v>156</v>
      </c>
      <c r="AV73" s="25" t="e">
        <f>SUMIF(#REF!,$C73&amp;"제",#REF!)</f>
        <v>#REF!</v>
      </c>
      <c r="AW73" s="24" t="e">
        <f>COUNTIF(#REF!,$C73&amp;"종")</f>
        <v>#REF!</v>
      </c>
      <c r="AX73" s="16" t="s">
        <v>156</v>
      </c>
      <c r="AY73" s="25" t="e">
        <f>SUMIF(#REF!,$C73&amp;"종",#REF!)</f>
        <v>#REF!</v>
      </c>
      <c r="AZ73" s="24" t="e">
        <f>COUNTIF(#REF!,$C73&amp;"주")</f>
        <v>#REF!</v>
      </c>
      <c r="BA73" s="16" t="s">
        <v>156</v>
      </c>
      <c r="BB73" s="25" t="e">
        <f>SUMIF(#REF!,$C73&amp;"주",#REF!)</f>
        <v>#REF!</v>
      </c>
      <c r="BC73" s="24" t="e">
        <f>COUNTIF(#REF!,$C73&amp;"양")</f>
        <v>#REF!</v>
      </c>
      <c r="BD73" s="16" t="s">
        <v>156</v>
      </c>
      <c r="BE73" s="25" t="e">
        <f>SUMIF(#REF!,$C73&amp;"양",#REF!)</f>
        <v>#REF!</v>
      </c>
      <c r="BF73" s="24" t="e">
        <f>COUNTIF(#REF!,$C73&amp;"염")</f>
        <v>#REF!</v>
      </c>
      <c r="BG73" s="16" t="s">
        <v>156</v>
      </c>
      <c r="BH73" s="25" t="e">
        <f>SUMIF(#REF!,$C73&amp;"염",#REF!)</f>
        <v>#REF!</v>
      </c>
      <c r="BI73" s="24" t="e">
        <f>COUNTIF(#REF!,$C73&amp;"창")</f>
        <v>#REF!</v>
      </c>
      <c r="BJ73" s="16" t="s">
        <v>156</v>
      </c>
      <c r="BK73" s="25" t="e">
        <f>SUMIF(#REF!,$C73&amp;"창",#REF!)</f>
        <v>#REF!</v>
      </c>
      <c r="BL73" s="24" t="e">
        <f>COUNTIF(#REF!,$C73&amp;"천")</f>
        <v>#REF!</v>
      </c>
      <c r="BM73" s="16" t="s">
        <v>156</v>
      </c>
      <c r="BN73" s="25" t="e">
        <f>SUMIF(#REF!,$C73&amp;"천",#REF!)</f>
        <v>#REF!</v>
      </c>
      <c r="BO73" s="24" t="e">
        <f>COUNTIF(#REF!,$C73&amp;"철")</f>
        <v>#REF!</v>
      </c>
      <c r="BP73" s="16" t="s">
        <v>156</v>
      </c>
      <c r="BQ73" s="25" t="e">
        <f>SUMIF(#REF!,$C73&amp;"철",#REF!)</f>
        <v>#REF!</v>
      </c>
      <c r="BR73" s="24" t="e">
        <f>COUNTIF(#REF!,$C73&amp;"체")</f>
        <v>#REF!</v>
      </c>
      <c r="BS73" s="16" t="s">
        <v>156</v>
      </c>
      <c r="BT73" s="25" t="e">
        <f>SUMIF(#REF!,$C73&amp;"체",#REF!)</f>
        <v>#REF!</v>
      </c>
      <c r="BU73" s="24" t="e">
        <f>COUNTIF(#REF!,$C73&amp;"가")</f>
        <v>#REF!</v>
      </c>
      <c r="BV73" s="16" t="s">
        <v>156</v>
      </c>
      <c r="BW73" s="25" t="e">
        <f>SUMIF(#REF!,$C73&amp;"가",#REF!)</f>
        <v>#REF!</v>
      </c>
    </row>
    <row r="74" spans="1:75" ht="25.5" customHeight="1">
      <c r="A74" s="40"/>
      <c r="B74" s="37"/>
      <c r="C74" s="38" t="s">
        <v>67</v>
      </c>
      <c r="D74" s="24" t="e">
        <f t="shared" si="2"/>
        <v>#REF!</v>
      </c>
      <c r="E74" s="16" t="s">
        <v>1</v>
      </c>
      <c r="F74" s="25" t="e">
        <f t="shared" si="3"/>
        <v>#REF!</v>
      </c>
      <c r="G74" s="24" t="e">
        <f>COUNTIF(#REF!,$C74&amp;"답")</f>
        <v>#REF!</v>
      </c>
      <c r="H74" s="16" t="s">
        <v>156</v>
      </c>
      <c r="I74" s="25" t="e">
        <f>SUMIF(#REF!,$C74&amp;"답",#REF!)</f>
        <v>#REF!</v>
      </c>
      <c r="J74" s="24" t="e">
        <f>COUNTIF(#REF!,$C74&amp;"전")</f>
        <v>#REF!</v>
      </c>
      <c r="K74" s="16" t="s">
        <v>156</v>
      </c>
      <c r="L74" s="25" t="e">
        <f>SUMIF(#REF!,$C74&amp;"전",#REF!)</f>
        <v>#REF!</v>
      </c>
      <c r="M74" s="24" t="e">
        <f>COUNTIF(#REF!,$C74&amp;"과")</f>
        <v>#REF!</v>
      </c>
      <c r="N74" s="16" t="s">
        <v>156</v>
      </c>
      <c r="O74" s="25" t="e">
        <f>SUMIF(#REF!,$C74&amp;"과",#REF!)</f>
        <v>#REF!</v>
      </c>
      <c r="P74" s="24" t="e">
        <f>COUNTIF(#REF!,$C74&amp;"임")</f>
        <v>#REF!</v>
      </c>
      <c r="Q74" s="16" t="s">
        <v>156</v>
      </c>
      <c r="R74" s="25" t="e">
        <f>SUMIF(#REF!,$C74&amp;"임",#REF!)</f>
        <v>#REF!</v>
      </c>
      <c r="S74" s="24" t="e">
        <f>COUNTIF(#REF!,$C74&amp;"대")</f>
        <v>#REF!</v>
      </c>
      <c r="T74" s="16" t="s">
        <v>156</v>
      </c>
      <c r="U74" s="25" t="e">
        <f>SUMIF(#REF!,$C74&amp;"대",#REF!)</f>
        <v>#REF!</v>
      </c>
      <c r="V74" s="24" t="e">
        <f>COUNTIF(#REF!,$C74&amp;"구")</f>
        <v>#REF!</v>
      </c>
      <c r="W74" s="16" t="s">
        <v>156</v>
      </c>
      <c r="X74" s="25" t="e">
        <f>SUMIF(#REF!,$C74&amp;"구",#REF!)</f>
        <v>#REF!</v>
      </c>
      <c r="Y74" s="24" t="e">
        <f>COUNTIF(#REF!,$C74&amp;"도")</f>
        <v>#REF!</v>
      </c>
      <c r="Z74" s="16" t="s">
        <v>156</v>
      </c>
      <c r="AA74" s="25" t="e">
        <f>SUMIF(#REF!,$C74&amp;"도",#REF!)</f>
        <v>#REF!</v>
      </c>
      <c r="AB74" s="24" t="e">
        <f>COUNTIF(#REF!,$C74&amp;"목")</f>
        <v>#REF!</v>
      </c>
      <c r="AC74" s="16" t="s">
        <v>156</v>
      </c>
      <c r="AD74" s="25" t="e">
        <f>SUMIF(#REF!,$C74&amp;"목",#REF!)</f>
        <v>#REF!</v>
      </c>
      <c r="AE74" s="24" t="e">
        <f>COUNTIF(#REF!,$C74&amp;"묘")</f>
        <v>#REF!</v>
      </c>
      <c r="AF74" s="16" t="s">
        <v>156</v>
      </c>
      <c r="AG74" s="25" t="e">
        <f>SUMIF(#REF!,$C74&amp;"묘",#REF!)</f>
        <v>#REF!</v>
      </c>
      <c r="AH74" s="24" t="e">
        <f>COUNTIF(#REF!,$C74&amp;"유")</f>
        <v>#REF!</v>
      </c>
      <c r="AI74" s="16" t="s">
        <v>156</v>
      </c>
      <c r="AJ74" s="25" t="e">
        <f>SUMIF(#REF!,$C74&amp;"유",#REF!)</f>
        <v>#REF!</v>
      </c>
      <c r="AK74" s="24" t="e">
        <f>COUNTIF(#REF!,$C74&amp;"잡")</f>
        <v>#REF!</v>
      </c>
      <c r="AL74" s="16" t="s">
        <v>156</v>
      </c>
      <c r="AM74" s="25" t="e">
        <f>SUMIF(#REF!,$C74&amp;"잡",#REF!)</f>
        <v>#REF!</v>
      </c>
      <c r="AN74" s="24" t="e">
        <f>COUNTIF(#REF!,$C74&amp;"장")</f>
        <v>#REF!</v>
      </c>
      <c r="AO74" s="16" t="s">
        <v>156</v>
      </c>
      <c r="AP74" s="25" t="e">
        <f>SUMIF(#REF!,$C74&amp;"장",#REF!)</f>
        <v>#REF!</v>
      </c>
      <c r="AQ74" s="24" t="e">
        <f>COUNTIF(#REF!,$C74&amp;"수")</f>
        <v>#REF!</v>
      </c>
      <c r="AR74" s="16" t="s">
        <v>156</v>
      </c>
      <c r="AS74" s="25" t="e">
        <f>SUMIF(#REF!,$C74&amp;"수",#REF!)</f>
        <v>#REF!</v>
      </c>
      <c r="AT74" s="24" t="e">
        <f>COUNTIF(#REF!,$C74&amp;"제")</f>
        <v>#REF!</v>
      </c>
      <c r="AU74" s="16" t="s">
        <v>156</v>
      </c>
      <c r="AV74" s="25" t="e">
        <f>SUMIF(#REF!,$C74&amp;"제",#REF!)</f>
        <v>#REF!</v>
      </c>
      <c r="AW74" s="24" t="e">
        <f>COUNTIF(#REF!,$C74&amp;"종")</f>
        <v>#REF!</v>
      </c>
      <c r="AX74" s="16" t="s">
        <v>156</v>
      </c>
      <c r="AY74" s="25" t="e">
        <f>SUMIF(#REF!,$C74&amp;"종",#REF!)</f>
        <v>#REF!</v>
      </c>
      <c r="AZ74" s="24" t="e">
        <f>COUNTIF(#REF!,$C74&amp;"주")</f>
        <v>#REF!</v>
      </c>
      <c r="BA74" s="16" t="s">
        <v>156</v>
      </c>
      <c r="BB74" s="25" t="e">
        <f>SUMIF(#REF!,$C74&amp;"주",#REF!)</f>
        <v>#REF!</v>
      </c>
      <c r="BC74" s="24" t="e">
        <f>COUNTIF(#REF!,$C74&amp;"양")</f>
        <v>#REF!</v>
      </c>
      <c r="BD74" s="16" t="s">
        <v>156</v>
      </c>
      <c r="BE74" s="25" t="e">
        <f>SUMIF(#REF!,$C74&amp;"양",#REF!)</f>
        <v>#REF!</v>
      </c>
      <c r="BF74" s="24" t="e">
        <f>COUNTIF(#REF!,$C74&amp;"염")</f>
        <v>#REF!</v>
      </c>
      <c r="BG74" s="16" t="s">
        <v>156</v>
      </c>
      <c r="BH74" s="25" t="e">
        <f>SUMIF(#REF!,$C74&amp;"염",#REF!)</f>
        <v>#REF!</v>
      </c>
      <c r="BI74" s="24" t="e">
        <f>COUNTIF(#REF!,$C74&amp;"창")</f>
        <v>#REF!</v>
      </c>
      <c r="BJ74" s="16" t="s">
        <v>156</v>
      </c>
      <c r="BK74" s="25" t="e">
        <f>SUMIF(#REF!,$C74&amp;"창",#REF!)</f>
        <v>#REF!</v>
      </c>
      <c r="BL74" s="24" t="e">
        <f>COUNTIF(#REF!,$C74&amp;"천")</f>
        <v>#REF!</v>
      </c>
      <c r="BM74" s="16" t="s">
        <v>156</v>
      </c>
      <c r="BN74" s="25" t="e">
        <f>SUMIF(#REF!,$C74&amp;"천",#REF!)</f>
        <v>#REF!</v>
      </c>
      <c r="BO74" s="24" t="e">
        <f>COUNTIF(#REF!,$C74&amp;"철")</f>
        <v>#REF!</v>
      </c>
      <c r="BP74" s="16" t="s">
        <v>156</v>
      </c>
      <c r="BQ74" s="25" t="e">
        <f>SUMIF(#REF!,$C74&amp;"철",#REF!)</f>
        <v>#REF!</v>
      </c>
      <c r="BR74" s="24" t="e">
        <f>COUNTIF(#REF!,$C74&amp;"체")</f>
        <v>#REF!</v>
      </c>
      <c r="BS74" s="16" t="s">
        <v>156</v>
      </c>
      <c r="BT74" s="25" t="e">
        <f>SUMIF(#REF!,$C74&amp;"체",#REF!)</f>
        <v>#REF!</v>
      </c>
      <c r="BU74" s="24" t="e">
        <f>COUNTIF(#REF!,$C74&amp;"가")</f>
        <v>#REF!</v>
      </c>
      <c r="BV74" s="16" t="s">
        <v>156</v>
      </c>
      <c r="BW74" s="25" t="e">
        <f>SUMIF(#REF!,$C74&amp;"가",#REF!)</f>
        <v>#REF!</v>
      </c>
    </row>
    <row r="75" spans="1:75" ht="25.5" customHeight="1">
      <c r="A75" s="40"/>
      <c r="B75" s="37"/>
      <c r="C75" s="38" t="s">
        <v>68</v>
      </c>
      <c r="D75" s="24" t="e">
        <f t="shared" si="2"/>
        <v>#REF!</v>
      </c>
      <c r="E75" s="16" t="s">
        <v>1</v>
      </c>
      <c r="F75" s="25" t="e">
        <f t="shared" si="3"/>
        <v>#REF!</v>
      </c>
      <c r="G75" s="24" t="e">
        <f>COUNTIF(#REF!,$C75&amp;"답")</f>
        <v>#REF!</v>
      </c>
      <c r="H75" s="16" t="s">
        <v>156</v>
      </c>
      <c r="I75" s="25" t="e">
        <f>SUMIF(#REF!,$C75&amp;"답",#REF!)</f>
        <v>#REF!</v>
      </c>
      <c r="J75" s="24" t="e">
        <f>COUNTIF(#REF!,$C75&amp;"전")</f>
        <v>#REF!</v>
      </c>
      <c r="K75" s="16" t="s">
        <v>156</v>
      </c>
      <c r="L75" s="25" t="e">
        <f>SUMIF(#REF!,$C75&amp;"전",#REF!)</f>
        <v>#REF!</v>
      </c>
      <c r="M75" s="24" t="e">
        <f>COUNTIF(#REF!,$C75&amp;"과")</f>
        <v>#REF!</v>
      </c>
      <c r="N75" s="16" t="s">
        <v>156</v>
      </c>
      <c r="O75" s="25" t="e">
        <f>SUMIF(#REF!,$C75&amp;"과",#REF!)</f>
        <v>#REF!</v>
      </c>
      <c r="P75" s="24" t="e">
        <f>COUNTIF(#REF!,$C75&amp;"임")</f>
        <v>#REF!</v>
      </c>
      <c r="Q75" s="16" t="s">
        <v>156</v>
      </c>
      <c r="R75" s="25" t="e">
        <f>SUMIF(#REF!,$C75&amp;"임",#REF!)</f>
        <v>#REF!</v>
      </c>
      <c r="S75" s="24" t="e">
        <f>COUNTIF(#REF!,$C75&amp;"대")</f>
        <v>#REF!</v>
      </c>
      <c r="T75" s="16" t="s">
        <v>156</v>
      </c>
      <c r="U75" s="25" t="e">
        <f>SUMIF(#REF!,$C75&amp;"대",#REF!)</f>
        <v>#REF!</v>
      </c>
      <c r="V75" s="24" t="e">
        <f>COUNTIF(#REF!,$C75&amp;"구")</f>
        <v>#REF!</v>
      </c>
      <c r="W75" s="16" t="s">
        <v>156</v>
      </c>
      <c r="X75" s="25" t="e">
        <f>SUMIF(#REF!,$C75&amp;"구",#REF!)</f>
        <v>#REF!</v>
      </c>
      <c r="Y75" s="24" t="e">
        <f>COUNTIF(#REF!,$C75&amp;"도")</f>
        <v>#REF!</v>
      </c>
      <c r="Z75" s="16" t="s">
        <v>156</v>
      </c>
      <c r="AA75" s="25" t="e">
        <f>SUMIF(#REF!,$C75&amp;"도",#REF!)</f>
        <v>#REF!</v>
      </c>
      <c r="AB75" s="24" t="e">
        <f>COUNTIF(#REF!,$C75&amp;"목")</f>
        <v>#REF!</v>
      </c>
      <c r="AC75" s="16" t="s">
        <v>156</v>
      </c>
      <c r="AD75" s="25" t="e">
        <f>SUMIF(#REF!,$C75&amp;"목",#REF!)</f>
        <v>#REF!</v>
      </c>
      <c r="AE75" s="24" t="e">
        <f>COUNTIF(#REF!,$C75&amp;"묘")</f>
        <v>#REF!</v>
      </c>
      <c r="AF75" s="16" t="s">
        <v>156</v>
      </c>
      <c r="AG75" s="25" t="e">
        <f>SUMIF(#REF!,$C75&amp;"묘",#REF!)</f>
        <v>#REF!</v>
      </c>
      <c r="AH75" s="24" t="e">
        <f>COUNTIF(#REF!,$C75&amp;"유")</f>
        <v>#REF!</v>
      </c>
      <c r="AI75" s="16" t="s">
        <v>156</v>
      </c>
      <c r="AJ75" s="25" t="e">
        <f>SUMIF(#REF!,$C75&amp;"유",#REF!)</f>
        <v>#REF!</v>
      </c>
      <c r="AK75" s="24" t="e">
        <f>COUNTIF(#REF!,$C75&amp;"잡")</f>
        <v>#REF!</v>
      </c>
      <c r="AL75" s="16" t="s">
        <v>156</v>
      </c>
      <c r="AM75" s="25" t="e">
        <f>SUMIF(#REF!,$C75&amp;"잡",#REF!)</f>
        <v>#REF!</v>
      </c>
      <c r="AN75" s="24" t="e">
        <f>COUNTIF(#REF!,$C75&amp;"장")</f>
        <v>#REF!</v>
      </c>
      <c r="AO75" s="16" t="s">
        <v>156</v>
      </c>
      <c r="AP75" s="25" t="e">
        <f>SUMIF(#REF!,$C75&amp;"장",#REF!)</f>
        <v>#REF!</v>
      </c>
      <c r="AQ75" s="24" t="e">
        <f>COUNTIF(#REF!,$C75&amp;"수")</f>
        <v>#REF!</v>
      </c>
      <c r="AR75" s="16" t="s">
        <v>156</v>
      </c>
      <c r="AS75" s="25" t="e">
        <f>SUMIF(#REF!,$C75&amp;"수",#REF!)</f>
        <v>#REF!</v>
      </c>
      <c r="AT75" s="24" t="e">
        <f>COUNTIF(#REF!,$C75&amp;"제")</f>
        <v>#REF!</v>
      </c>
      <c r="AU75" s="16" t="s">
        <v>156</v>
      </c>
      <c r="AV75" s="25" t="e">
        <f>SUMIF(#REF!,$C75&amp;"제",#REF!)</f>
        <v>#REF!</v>
      </c>
      <c r="AW75" s="24" t="e">
        <f>COUNTIF(#REF!,$C75&amp;"종")</f>
        <v>#REF!</v>
      </c>
      <c r="AX75" s="16" t="s">
        <v>156</v>
      </c>
      <c r="AY75" s="25" t="e">
        <f>SUMIF(#REF!,$C75&amp;"종",#REF!)</f>
        <v>#REF!</v>
      </c>
      <c r="AZ75" s="24" t="e">
        <f>COUNTIF(#REF!,$C75&amp;"주")</f>
        <v>#REF!</v>
      </c>
      <c r="BA75" s="16" t="s">
        <v>156</v>
      </c>
      <c r="BB75" s="25" t="e">
        <f>SUMIF(#REF!,$C75&amp;"주",#REF!)</f>
        <v>#REF!</v>
      </c>
      <c r="BC75" s="24" t="e">
        <f>COUNTIF(#REF!,$C75&amp;"양")</f>
        <v>#REF!</v>
      </c>
      <c r="BD75" s="16" t="s">
        <v>156</v>
      </c>
      <c r="BE75" s="25" t="e">
        <f>SUMIF(#REF!,$C75&amp;"양",#REF!)</f>
        <v>#REF!</v>
      </c>
      <c r="BF75" s="24" t="e">
        <f>COUNTIF(#REF!,$C75&amp;"염")</f>
        <v>#REF!</v>
      </c>
      <c r="BG75" s="16" t="s">
        <v>156</v>
      </c>
      <c r="BH75" s="25" t="e">
        <f>SUMIF(#REF!,$C75&amp;"염",#REF!)</f>
        <v>#REF!</v>
      </c>
      <c r="BI75" s="24" t="e">
        <f>COUNTIF(#REF!,$C75&amp;"창")</f>
        <v>#REF!</v>
      </c>
      <c r="BJ75" s="16" t="s">
        <v>156</v>
      </c>
      <c r="BK75" s="25" t="e">
        <f>SUMIF(#REF!,$C75&amp;"창",#REF!)</f>
        <v>#REF!</v>
      </c>
      <c r="BL75" s="24" t="e">
        <f>COUNTIF(#REF!,$C75&amp;"천")</f>
        <v>#REF!</v>
      </c>
      <c r="BM75" s="16" t="s">
        <v>156</v>
      </c>
      <c r="BN75" s="25" t="e">
        <f>SUMIF(#REF!,$C75&amp;"천",#REF!)</f>
        <v>#REF!</v>
      </c>
      <c r="BO75" s="24" t="e">
        <f>COUNTIF(#REF!,$C75&amp;"철")</f>
        <v>#REF!</v>
      </c>
      <c r="BP75" s="16" t="s">
        <v>156</v>
      </c>
      <c r="BQ75" s="25" t="e">
        <f>SUMIF(#REF!,$C75&amp;"철",#REF!)</f>
        <v>#REF!</v>
      </c>
      <c r="BR75" s="24" t="e">
        <f>COUNTIF(#REF!,$C75&amp;"체")</f>
        <v>#REF!</v>
      </c>
      <c r="BS75" s="16" t="s">
        <v>156</v>
      </c>
      <c r="BT75" s="25" t="e">
        <f>SUMIF(#REF!,$C75&amp;"체",#REF!)</f>
        <v>#REF!</v>
      </c>
      <c r="BU75" s="24" t="e">
        <f>COUNTIF(#REF!,$C75&amp;"가")</f>
        <v>#REF!</v>
      </c>
      <c r="BV75" s="16" t="s">
        <v>156</v>
      </c>
      <c r="BW75" s="25" t="e">
        <f>SUMIF(#REF!,$C75&amp;"가",#REF!)</f>
        <v>#REF!</v>
      </c>
    </row>
    <row r="76" spans="1:75" ht="25.5" customHeight="1">
      <c r="A76" s="40"/>
      <c r="B76" s="37"/>
      <c r="C76" s="38" t="s">
        <v>69</v>
      </c>
      <c r="D76" s="24" t="e">
        <f t="shared" si="2"/>
        <v>#REF!</v>
      </c>
      <c r="E76" s="16" t="s">
        <v>1</v>
      </c>
      <c r="F76" s="25" t="e">
        <f t="shared" si="3"/>
        <v>#REF!</v>
      </c>
      <c r="G76" s="24" t="e">
        <f>COUNTIF(#REF!,$C76&amp;"답")</f>
        <v>#REF!</v>
      </c>
      <c r="H76" s="16" t="s">
        <v>156</v>
      </c>
      <c r="I76" s="25" t="e">
        <f>SUMIF(#REF!,$C76&amp;"답",#REF!)</f>
        <v>#REF!</v>
      </c>
      <c r="J76" s="24" t="e">
        <f>COUNTIF(#REF!,$C76&amp;"전")</f>
        <v>#REF!</v>
      </c>
      <c r="K76" s="16" t="s">
        <v>156</v>
      </c>
      <c r="L76" s="25" t="e">
        <f>SUMIF(#REF!,$C76&amp;"전",#REF!)</f>
        <v>#REF!</v>
      </c>
      <c r="M76" s="24" t="e">
        <f>COUNTIF(#REF!,$C76&amp;"과")</f>
        <v>#REF!</v>
      </c>
      <c r="N76" s="16" t="s">
        <v>156</v>
      </c>
      <c r="O76" s="25" t="e">
        <f>SUMIF(#REF!,$C76&amp;"과",#REF!)</f>
        <v>#REF!</v>
      </c>
      <c r="P76" s="24" t="e">
        <f>COUNTIF(#REF!,$C76&amp;"임")</f>
        <v>#REF!</v>
      </c>
      <c r="Q76" s="16" t="s">
        <v>156</v>
      </c>
      <c r="R76" s="25" t="e">
        <f>SUMIF(#REF!,$C76&amp;"임",#REF!)</f>
        <v>#REF!</v>
      </c>
      <c r="S76" s="24" t="e">
        <f>COUNTIF(#REF!,$C76&amp;"대")</f>
        <v>#REF!</v>
      </c>
      <c r="T76" s="16" t="s">
        <v>156</v>
      </c>
      <c r="U76" s="25" t="e">
        <f>SUMIF(#REF!,$C76&amp;"대",#REF!)</f>
        <v>#REF!</v>
      </c>
      <c r="V76" s="24" t="e">
        <f>COUNTIF(#REF!,$C76&amp;"구")</f>
        <v>#REF!</v>
      </c>
      <c r="W76" s="16" t="s">
        <v>156</v>
      </c>
      <c r="X76" s="25" t="e">
        <f>SUMIF(#REF!,$C76&amp;"구",#REF!)</f>
        <v>#REF!</v>
      </c>
      <c r="Y76" s="24" t="e">
        <f>COUNTIF(#REF!,$C76&amp;"도")</f>
        <v>#REF!</v>
      </c>
      <c r="Z76" s="16" t="s">
        <v>156</v>
      </c>
      <c r="AA76" s="25" t="e">
        <f>SUMIF(#REF!,$C76&amp;"도",#REF!)</f>
        <v>#REF!</v>
      </c>
      <c r="AB76" s="24" t="e">
        <f>COUNTIF(#REF!,$C76&amp;"목")</f>
        <v>#REF!</v>
      </c>
      <c r="AC76" s="16" t="s">
        <v>156</v>
      </c>
      <c r="AD76" s="25" t="e">
        <f>SUMIF(#REF!,$C76&amp;"목",#REF!)</f>
        <v>#REF!</v>
      </c>
      <c r="AE76" s="24" t="e">
        <f>COUNTIF(#REF!,$C76&amp;"묘")</f>
        <v>#REF!</v>
      </c>
      <c r="AF76" s="16" t="s">
        <v>156</v>
      </c>
      <c r="AG76" s="25" t="e">
        <f>SUMIF(#REF!,$C76&amp;"묘",#REF!)</f>
        <v>#REF!</v>
      </c>
      <c r="AH76" s="24" t="e">
        <f>COUNTIF(#REF!,$C76&amp;"유")</f>
        <v>#REF!</v>
      </c>
      <c r="AI76" s="16" t="s">
        <v>156</v>
      </c>
      <c r="AJ76" s="25" t="e">
        <f>SUMIF(#REF!,$C76&amp;"유",#REF!)</f>
        <v>#REF!</v>
      </c>
      <c r="AK76" s="24" t="e">
        <f>COUNTIF(#REF!,$C76&amp;"잡")</f>
        <v>#REF!</v>
      </c>
      <c r="AL76" s="16" t="s">
        <v>156</v>
      </c>
      <c r="AM76" s="25" t="e">
        <f>SUMIF(#REF!,$C76&amp;"잡",#REF!)</f>
        <v>#REF!</v>
      </c>
      <c r="AN76" s="24" t="e">
        <f>COUNTIF(#REF!,$C76&amp;"장")</f>
        <v>#REF!</v>
      </c>
      <c r="AO76" s="16" t="s">
        <v>156</v>
      </c>
      <c r="AP76" s="25" t="e">
        <f>SUMIF(#REF!,$C76&amp;"장",#REF!)</f>
        <v>#REF!</v>
      </c>
      <c r="AQ76" s="24" t="e">
        <f>COUNTIF(#REF!,$C76&amp;"수")</f>
        <v>#REF!</v>
      </c>
      <c r="AR76" s="16" t="s">
        <v>156</v>
      </c>
      <c r="AS76" s="25" t="e">
        <f>SUMIF(#REF!,$C76&amp;"수",#REF!)</f>
        <v>#REF!</v>
      </c>
      <c r="AT76" s="24" t="e">
        <f>COUNTIF(#REF!,$C76&amp;"제")</f>
        <v>#REF!</v>
      </c>
      <c r="AU76" s="16" t="s">
        <v>156</v>
      </c>
      <c r="AV76" s="25" t="e">
        <f>SUMIF(#REF!,$C76&amp;"제",#REF!)</f>
        <v>#REF!</v>
      </c>
      <c r="AW76" s="24" t="e">
        <f>COUNTIF(#REF!,$C76&amp;"종")</f>
        <v>#REF!</v>
      </c>
      <c r="AX76" s="16" t="s">
        <v>156</v>
      </c>
      <c r="AY76" s="25" t="e">
        <f>SUMIF(#REF!,$C76&amp;"종",#REF!)</f>
        <v>#REF!</v>
      </c>
      <c r="AZ76" s="24" t="e">
        <f>COUNTIF(#REF!,$C76&amp;"주")</f>
        <v>#REF!</v>
      </c>
      <c r="BA76" s="16" t="s">
        <v>156</v>
      </c>
      <c r="BB76" s="25" t="e">
        <f>SUMIF(#REF!,$C76&amp;"주",#REF!)</f>
        <v>#REF!</v>
      </c>
      <c r="BC76" s="24" t="e">
        <f>COUNTIF(#REF!,$C76&amp;"양")</f>
        <v>#REF!</v>
      </c>
      <c r="BD76" s="16" t="s">
        <v>156</v>
      </c>
      <c r="BE76" s="25" t="e">
        <f>SUMIF(#REF!,$C76&amp;"양",#REF!)</f>
        <v>#REF!</v>
      </c>
      <c r="BF76" s="24" t="e">
        <f>COUNTIF(#REF!,$C76&amp;"염")</f>
        <v>#REF!</v>
      </c>
      <c r="BG76" s="16" t="s">
        <v>156</v>
      </c>
      <c r="BH76" s="25" t="e">
        <f>SUMIF(#REF!,$C76&amp;"염",#REF!)</f>
        <v>#REF!</v>
      </c>
      <c r="BI76" s="24" t="e">
        <f>COUNTIF(#REF!,$C76&amp;"창")</f>
        <v>#REF!</v>
      </c>
      <c r="BJ76" s="16" t="s">
        <v>156</v>
      </c>
      <c r="BK76" s="25" t="e">
        <f>SUMIF(#REF!,$C76&amp;"창",#REF!)</f>
        <v>#REF!</v>
      </c>
      <c r="BL76" s="24" t="e">
        <f>COUNTIF(#REF!,$C76&amp;"천")</f>
        <v>#REF!</v>
      </c>
      <c r="BM76" s="16" t="s">
        <v>156</v>
      </c>
      <c r="BN76" s="25" t="e">
        <f>SUMIF(#REF!,$C76&amp;"천",#REF!)</f>
        <v>#REF!</v>
      </c>
      <c r="BO76" s="24" t="e">
        <f>COUNTIF(#REF!,$C76&amp;"철")</f>
        <v>#REF!</v>
      </c>
      <c r="BP76" s="16" t="s">
        <v>156</v>
      </c>
      <c r="BQ76" s="25" t="e">
        <f>SUMIF(#REF!,$C76&amp;"철",#REF!)</f>
        <v>#REF!</v>
      </c>
      <c r="BR76" s="24" t="e">
        <f>COUNTIF(#REF!,$C76&amp;"체")</f>
        <v>#REF!</v>
      </c>
      <c r="BS76" s="16" t="s">
        <v>156</v>
      </c>
      <c r="BT76" s="25" t="e">
        <f>SUMIF(#REF!,$C76&amp;"체",#REF!)</f>
        <v>#REF!</v>
      </c>
      <c r="BU76" s="24" t="e">
        <f>COUNTIF(#REF!,$C76&amp;"가")</f>
        <v>#REF!</v>
      </c>
      <c r="BV76" s="16" t="s">
        <v>156</v>
      </c>
      <c r="BW76" s="25" t="e">
        <f>SUMIF(#REF!,$C76&amp;"가",#REF!)</f>
        <v>#REF!</v>
      </c>
    </row>
    <row r="77" spans="1:75" ht="25.5" customHeight="1">
      <c r="A77" s="40"/>
      <c r="B77" s="37"/>
      <c r="C77" s="38" t="s">
        <v>70</v>
      </c>
      <c r="D77" s="24" t="e">
        <f t="shared" si="2"/>
        <v>#REF!</v>
      </c>
      <c r="E77" s="16" t="s">
        <v>1</v>
      </c>
      <c r="F77" s="25" t="e">
        <f t="shared" si="3"/>
        <v>#REF!</v>
      </c>
      <c r="G77" s="24" t="e">
        <f>COUNTIF(#REF!,$C77&amp;"답")</f>
        <v>#REF!</v>
      </c>
      <c r="H77" s="16" t="s">
        <v>156</v>
      </c>
      <c r="I77" s="25" t="e">
        <f>SUMIF(#REF!,$C77&amp;"답",#REF!)</f>
        <v>#REF!</v>
      </c>
      <c r="J77" s="24" t="e">
        <f>COUNTIF(#REF!,$C77&amp;"전")</f>
        <v>#REF!</v>
      </c>
      <c r="K77" s="16" t="s">
        <v>156</v>
      </c>
      <c r="L77" s="25" t="e">
        <f>SUMIF(#REF!,$C77&amp;"전",#REF!)</f>
        <v>#REF!</v>
      </c>
      <c r="M77" s="24" t="e">
        <f>COUNTIF(#REF!,$C77&amp;"과")</f>
        <v>#REF!</v>
      </c>
      <c r="N77" s="16" t="s">
        <v>156</v>
      </c>
      <c r="O77" s="25" t="e">
        <f>SUMIF(#REF!,$C77&amp;"과",#REF!)</f>
        <v>#REF!</v>
      </c>
      <c r="P77" s="24" t="e">
        <f>COUNTIF(#REF!,$C77&amp;"임")</f>
        <v>#REF!</v>
      </c>
      <c r="Q77" s="16" t="s">
        <v>156</v>
      </c>
      <c r="R77" s="25" t="e">
        <f>SUMIF(#REF!,$C77&amp;"임",#REF!)</f>
        <v>#REF!</v>
      </c>
      <c r="S77" s="24" t="e">
        <f>COUNTIF(#REF!,$C77&amp;"대")</f>
        <v>#REF!</v>
      </c>
      <c r="T77" s="16" t="s">
        <v>156</v>
      </c>
      <c r="U77" s="25" t="e">
        <f>SUMIF(#REF!,$C77&amp;"대",#REF!)</f>
        <v>#REF!</v>
      </c>
      <c r="V77" s="24" t="e">
        <f>COUNTIF(#REF!,$C77&amp;"구")</f>
        <v>#REF!</v>
      </c>
      <c r="W77" s="16" t="s">
        <v>156</v>
      </c>
      <c r="X77" s="25" t="e">
        <f>SUMIF(#REF!,$C77&amp;"구",#REF!)</f>
        <v>#REF!</v>
      </c>
      <c r="Y77" s="24" t="e">
        <f>COUNTIF(#REF!,$C77&amp;"도")</f>
        <v>#REF!</v>
      </c>
      <c r="Z77" s="16" t="s">
        <v>156</v>
      </c>
      <c r="AA77" s="25" t="e">
        <f>SUMIF(#REF!,$C77&amp;"도",#REF!)</f>
        <v>#REF!</v>
      </c>
      <c r="AB77" s="24" t="e">
        <f>COUNTIF(#REF!,$C77&amp;"목")</f>
        <v>#REF!</v>
      </c>
      <c r="AC77" s="16" t="s">
        <v>156</v>
      </c>
      <c r="AD77" s="25" t="e">
        <f>SUMIF(#REF!,$C77&amp;"목",#REF!)</f>
        <v>#REF!</v>
      </c>
      <c r="AE77" s="24" t="e">
        <f>COUNTIF(#REF!,$C77&amp;"묘")</f>
        <v>#REF!</v>
      </c>
      <c r="AF77" s="16" t="s">
        <v>156</v>
      </c>
      <c r="AG77" s="25" t="e">
        <f>SUMIF(#REF!,$C77&amp;"묘",#REF!)</f>
        <v>#REF!</v>
      </c>
      <c r="AH77" s="24" t="e">
        <f>COUNTIF(#REF!,$C77&amp;"유")</f>
        <v>#REF!</v>
      </c>
      <c r="AI77" s="16" t="s">
        <v>156</v>
      </c>
      <c r="AJ77" s="25" t="e">
        <f>SUMIF(#REF!,$C77&amp;"유",#REF!)</f>
        <v>#REF!</v>
      </c>
      <c r="AK77" s="24" t="e">
        <f>COUNTIF(#REF!,$C77&amp;"잡")</f>
        <v>#REF!</v>
      </c>
      <c r="AL77" s="16" t="s">
        <v>156</v>
      </c>
      <c r="AM77" s="25" t="e">
        <f>SUMIF(#REF!,$C77&amp;"잡",#REF!)</f>
        <v>#REF!</v>
      </c>
      <c r="AN77" s="24" t="e">
        <f>COUNTIF(#REF!,$C77&amp;"장")</f>
        <v>#REF!</v>
      </c>
      <c r="AO77" s="16" t="s">
        <v>156</v>
      </c>
      <c r="AP77" s="25" t="e">
        <f>SUMIF(#REF!,$C77&amp;"장",#REF!)</f>
        <v>#REF!</v>
      </c>
      <c r="AQ77" s="24" t="e">
        <f>COUNTIF(#REF!,$C77&amp;"수")</f>
        <v>#REF!</v>
      </c>
      <c r="AR77" s="16" t="s">
        <v>156</v>
      </c>
      <c r="AS77" s="25" t="e">
        <f>SUMIF(#REF!,$C77&amp;"수",#REF!)</f>
        <v>#REF!</v>
      </c>
      <c r="AT77" s="24" t="e">
        <f>COUNTIF(#REF!,$C77&amp;"제")</f>
        <v>#REF!</v>
      </c>
      <c r="AU77" s="16" t="s">
        <v>156</v>
      </c>
      <c r="AV77" s="25" t="e">
        <f>SUMIF(#REF!,$C77&amp;"제",#REF!)</f>
        <v>#REF!</v>
      </c>
      <c r="AW77" s="24" t="e">
        <f>COUNTIF(#REF!,$C77&amp;"종")</f>
        <v>#REF!</v>
      </c>
      <c r="AX77" s="16" t="s">
        <v>156</v>
      </c>
      <c r="AY77" s="25" t="e">
        <f>SUMIF(#REF!,$C77&amp;"종",#REF!)</f>
        <v>#REF!</v>
      </c>
      <c r="AZ77" s="24" t="e">
        <f>COUNTIF(#REF!,$C77&amp;"주")</f>
        <v>#REF!</v>
      </c>
      <c r="BA77" s="16" t="s">
        <v>156</v>
      </c>
      <c r="BB77" s="25" t="e">
        <f>SUMIF(#REF!,$C77&amp;"주",#REF!)</f>
        <v>#REF!</v>
      </c>
      <c r="BC77" s="24" t="e">
        <f>COUNTIF(#REF!,$C77&amp;"양")</f>
        <v>#REF!</v>
      </c>
      <c r="BD77" s="16" t="s">
        <v>156</v>
      </c>
      <c r="BE77" s="25" t="e">
        <f>SUMIF(#REF!,$C77&amp;"양",#REF!)</f>
        <v>#REF!</v>
      </c>
      <c r="BF77" s="24" t="e">
        <f>COUNTIF(#REF!,$C77&amp;"염")</f>
        <v>#REF!</v>
      </c>
      <c r="BG77" s="16" t="s">
        <v>156</v>
      </c>
      <c r="BH77" s="25" t="e">
        <f>SUMIF(#REF!,$C77&amp;"염",#REF!)</f>
        <v>#REF!</v>
      </c>
      <c r="BI77" s="24" t="e">
        <f>COUNTIF(#REF!,$C77&amp;"창")</f>
        <v>#REF!</v>
      </c>
      <c r="BJ77" s="16" t="s">
        <v>156</v>
      </c>
      <c r="BK77" s="25" t="e">
        <f>SUMIF(#REF!,$C77&amp;"창",#REF!)</f>
        <v>#REF!</v>
      </c>
      <c r="BL77" s="24" t="e">
        <f>COUNTIF(#REF!,$C77&amp;"천")</f>
        <v>#REF!</v>
      </c>
      <c r="BM77" s="16" t="s">
        <v>156</v>
      </c>
      <c r="BN77" s="25" t="e">
        <f>SUMIF(#REF!,$C77&amp;"천",#REF!)</f>
        <v>#REF!</v>
      </c>
      <c r="BO77" s="24" t="e">
        <f>COUNTIF(#REF!,$C77&amp;"철")</f>
        <v>#REF!</v>
      </c>
      <c r="BP77" s="16" t="s">
        <v>156</v>
      </c>
      <c r="BQ77" s="25" t="e">
        <f>SUMIF(#REF!,$C77&amp;"철",#REF!)</f>
        <v>#REF!</v>
      </c>
      <c r="BR77" s="24" t="e">
        <f>COUNTIF(#REF!,$C77&amp;"체")</f>
        <v>#REF!</v>
      </c>
      <c r="BS77" s="16" t="s">
        <v>156</v>
      </c>
      <c r="BT77" s="25" t="e">
        <f>SUMIF(#REF!,$C77&amp;"체",#REF!)</f>
        <v>#REF!</v>
      </c>
      <c r="BU77" s="24" t="e">
        <f>COUNTIF(#REF!,$C77&amp;"가")</f>
        <v>#REF!</v>
      </c>
      <c r="BV77" s="16" t="s">
        <v>156</v>
      </c>
      <c r="BW77" s="25" t="e">
        <f>SUMIF(#REF!,$C77&amp;"가",#REF!)</f>
        <v>#REF!</v>
      </c>
    </row>
    <row r="78" spans="1:75" ht="25.5" customHeight="1">
      <c r="A78" s="40"/>
      <c r="B78" s="37"/>
      <c r="C78" s="38" t="s">
        <v>71</v>
      </c>
      <c r="D78" s="24" t="e">
        <f t="shared" si="2"/>
        <v>#REF!</v>
      </c>
      <c r="E78" s="16" t="s">
        <v>1</v>
      </c>
      <c r="F78" s="25" t="e">
        <f t="shared" si="3"/>
        <v>#REF!</v>
      </c>
      <c r="G78" s="24" t="e">
        <f>COUNTIF(#REF!,$C78&amp;"답")</f>
        <v>#REF!</v>
      </c>
      <c r="H78" s="16" t="s">
        <v>156</v>
      </c>
      <c r="I78" s="25" t="e">
        <f>SUMIF(#REF!,$C78&amp;"답",#REF!)</f>
        <v>#REF!</v>
      </c>
      <c r="J78" s="24" t="e">
        <f>COUNTIF(#REF!,$C78&amp;"전")</f>
        <v>#REF!</v>
      </c>
      <c r="K78" s="16" t="s">
        <v>156</v>
      </c>
      <c r="L78" s="25" t="e">
        <f>SUMIF(#REF!,$C78&amp;"전",#REF!)</f>
        <v>#REF!</v>
      </c>
      <c r="M78" s="24" t="e">
        <f>COUNTIF(#REF!,$C78&amp;"과")</f>
        <v>#REF!</v>
      </c>
      <c r="N78" s="16" t="s">
        <v>156</v>
      </c>
      <c r="O78" s="25" t="e">
        <f>SUMIF(#REF!,$C78&amp;"과",#REF!)</f>
        <v>#REF!</v>
      </c>
      <c r="P78" s="24" t="e">
        <f>COUNTIF(#REF!,$C78&amp;"임")</f>
        <v>#REF!</v>
      </c>
      <c r="Q78" s="16" t="s">
        <v>156</v>
      </c>
      <c r="R78" s="25" t="e">
        <f>SUMIF(#REF!,$C78&amp;"임",#REF!)</f>
        <v>#REF!</v>
      </c>
      <c r="S78" s="24" t="e">
        <f>COUNTIF(#REF!,$C78&amp;"대")</f>
        <v>#REF!</v>
      </c>
      <c r="T78" s="16" t="s">
        <v>156</v>
      </c>
      <c r="U78" s="25" t="e">
        <f>SUMIF(#REF!,$C78&amp;"대",#REF!)</f>
        <v>#REF!</v>
      </c>
      <c r="V78" s="24" t="e">
        <f>COUNTIF(#REF!,$C78&amp;"구")</f>
        <v>#REF!</v>
      </c>
      <c r="W78" s="16" t="s">
        <v>156</v>
      </c>
      <c r="X78" s="25" t="e">
        <f>SUMIF(#REF!,$C78&amp;"구",#REF!)</f>
        <v>#REF!</v>
      </c>
      <c r="Y78" s="24" t="e">
        <f>COUNTIF(#REF!,$C78&amp;"도")</f>
        <v>#REF!</v>
      </c>
      <c r="Z78" s="16" t="s">
        <v>156</v>
      </c>
      <c r="AA78" s="25" t="e">
        <f>SUMIF(#REF!,$C78&amp;"도",#REF!)</f>
        <v>#REF!</v>
      </c>
      <c r="AB78" s="24" t="e">
        <f>COUNTIF(#REF!,$C78&amp;"목")</f>
        <v>#REF!</v>
      </c>
      <c r="AC78" s="16" t="s">
        <v>156</v>
      </c>
      <c r="AD78" s="25" t="e">
        <f>SUMIF(#REF!,$C78&amp;"목",#REF!)</f>
        <v>#REF!</v>
      </c>
      <c r="AE78" s="24" t="e">
        <f>COUNTIF(#REF!,$C78&amp;"묘")</f>
        <v>#REF!</v>
      </c>
      <c r="AF78" s="16" t="s">
        <v>156</v>
      </c>
      <c r="AG78" s="25" t="e">
        <f>SUMIF(#REF!,$C78&amp;"묘",#REF!)</f>
        <v>#REF!</v>
      </c>
      <c r="AH78" s="24" t="e">
        <f>COUNTIF(#REF!,$C78&amp;"유")</f>
        <v>#REF!</v>
      </c>
      <c r="AI78" s="16" t="s">
        <v>156</v>
      </c>
      <c r="AJ78" s="25" t="e">
        <f>SUMIF(#REF!,$C78&amp;"유",#REF!)</f>
        <v>#REF!</v>
      </c>
      <c r="AK78" s="24" t="e">
        <f>COUNTIF(#REF!,$C78&amp;"잡")</f>
        <v>#REF!</v>
      </c>
      <c r="AL78" s="16" t="s">
        <v>156</v>
      </c>
      <c r="AM78" s="25" t="e">
        <f>SUMIF(#REF!,$C78&amp;"잡",#REF!)</f>
        <v>#REF!</v>
      </c>
      <c r="AN78" s="24" t="e">
        <f>COUNTIF(#REF!,$C78&amp;"장")</f>
        <v>#REF!</v>
      </c>
      <c r="AO78" s="16" t="s">
        <v>156</v>
      </c>
      <c r="AP78" s="25" t="e">
        <f>SUMIF(#REF!,$C78&amp;"장",#REF!)</f>
        <v>#REF!</v>
      </c>
      <c r="AQ78" s="24" t="e">
        <f>COUNTIF(#REF!,$C78&amp;"수")</f>
        <v>#REF!</v>
      </c>
      <c r="AR78" s="16" t="s">
        <v>156</v>
      </c>
      <c r="AS78" s="25" t="e">
        <f>SUMIF(#REF!,$C78&amp;"수",#REF!)</f>
        <v>#REF!</v>
      </c>
      <c r="AT78" s="24" t="e">
        <f>COUNTIF(#REF!,$C78&amp;"제")</f>
        <v>#REF!</v>
      </c>
      <c r="AU78" s="16" t="s">
        <v>156</v>
      </c>
      <c r="AV78" s="25" t="e">
        <f>SUMIF(#REF!,$C78&amp;"제",#REF!)</f>
        <v>#REF!</v>
      </c>
      <c r="AW78" s="24" t="e">
        <f>COUNTIF(#REF!,$C78&amp;"종")</f>
        <v>#REF!</v>
      </c>
      <c r="AX78" s="16" t="s">
        <v>156</v>
      </c>
      <c r="AY78" s="25" t="e">
        <f>SUMIF(#REF!,$C78&amp;"종",#REF!)</f>
        <v>#REF!</v>
      </c>
      <c r="AZ78" s="24" t="e">
        <f>COUNTIF(#REF!,$C78&amp;"주")</f>
        <v>#REF!</v>
      </c>
      <c r="BA78" s="16" t="s">
        <v>156</v>
      </c>
      <c r="BB78" s="25" t="e">
        <f>SUMIF(#REF!,$C78&amp;"주",#REF!)</f>
        <v>#REF!</v>
      </c>
      <c r="BC78" s="24" t="e">
        <f>COUNTIF(#REF!,$C78&amp;"양")</f>
        <v>#REF!</v>
      </c>
      <c r="BD78" s="16" t="s">
        <v>156</v>
      </c>
      <c r="BE78" s="25" t="e">
        <f>SUMIF(#REF!,$C78&amp;"양",#REF!)</f>
        <v>#REF!</v>
      </c>
      <c r="BF78" s="24" t="e">
        <f>COUNTIF(#REF!,$C78&amp;"염")</f>
        <v>#REF!</v>
      </c>
      <c r="BG78" s="16" t="s">
        <v>156</v>
      </c>
      <c r="BH78" s="25" t="e">
        <f>SUMIF(#REF!,$C78&amp;"염",#REF!)</f>
        <v>#REF!</v>
      </c>
      <c r="BI78" s="24" t="e">
        <f>COUNTIF(#REF!,$C78&amp;"창")</f>
        <v>#REF!</v>
      </c>
      <c r="BJ78" s="16" t="s">
        <v>156</v>
      </c>
      <c r="BK78" s="25" t="e">
        <f>SUMIF(#REF!,$C78&amp;"창",#REF!)</f>
        <v>#REF!</v>
      </c>
      <c r="BL78" s="24" t="e">
        <f>COUNTIF(#REF!,$C78&amp;"천")</f>
        <v>#REF!</v>
      </c>
      <c r="BM78" s="16" t="s">
        <v>156</v>
      </c>
      <c r="BN78" s="25" t="e">
        <f>SUMIF(#REF!,$C78&amp;"천",#REF!)</f>
        <v>#REF!</v>
      </c>
      <c r="BO78" s="24" t="e">
        <f>COUNTIF(#REF!,$C78&amp;"철")</f>
        <v>#REF!</v>
      </c>
      <c r="BP78" s="16" t="s">
        <v>156</v>
      </c>
      <c r="BQ78" s="25" t="e">
        <f>SUMIF(#REF!,$C78&amp;"철",#REF!)</f>
        <v>#REF!</v>
      </c>
      <c r="BR78" s="24" t="e">
        <f>COUNTIF(#REF!,$C78&amp;"체")</f>
        <v>#REF!</v>
      </c>
      <c r="BS78" s="16" t="s">
        <v>156</v>
      </c>
      <c r="BT78" s="25" t="e">
        <f>SUMIF(#REF!,$C78&amp;"체",#REF!)</f>
        <v>#REF!</v>
      </c>
      <c r="BU78" s="24" t="e">
        <f>COUNTIF(#REF!,$C78&amp;"가")</f>
        <v>#REF!</v>
      </c>
      <c r="BV78" s="16" t="s">
        <v>156</v>
      </c>
      <c r="BW78" s="25" t="e">
        <f>SUMIF(#REF!,$C78&amp;"가",#REF!)</f>
        <v>#REF!</v>
      </c>
    </row>
    <row r="79" spans="1:75" ht="25.5" customHeight="1">
      <c r="A79" s="40"/>
      <c r="B79" s="37"/>
      <c r="C79" s="38" t="s">
        <v>72</v>
      </c>
      <c r="D79" s="24" t="e">
        <f t="shared" si="2"/>
        <v>#REF!</v>
      </c>
      <c r="E79" s="16" t="s">
        <v>1</v>
      </c>
      <c r="F79" s="25" t="e">
        <f t="shared" si="3"/>
        <v>#REF!</v>
      </c>
      <c r="G79" s="24" t="e">
        <f>COUNTIF(#REF!,$C79&amp;"답")</f>
        <v>#REF!</v>
      </c>
      <c r="H79" s="16" t="s">
        <v>156</v>
      </c>
      <c r="I79" s="25" t="e">
        <f>SUMIF(#REF!,$C79&amp;"답",#REF!)</f>
        <v>#REF!</v>
      </c>
      <c r="J79" s="24" t="e">
        <f>COUNTIF(#REF!,$C79&amp;"전")</f>
        <v>#REF!</v>
      </c>
      <c r="K79" s="16" t="s">
        <v>156</v>
      </c>
      <c r="L79" s="25" t="e">
        <f>SUMIF(#REF!,$C79&amp;"전",#REF!)</f>
        <v>#REF!</v>
      </c>
      <c r="M79" s="24" t="e">
        <f>COUNTIF(#REF!,$C79&amp;"과")</f>
        <v>#REF!</v>
      </c>
      <c r="N79" s="16" t="s">
        <v>156</v>
      </c>
      <c r="O79" s="25" t="e">
        <f>SUMIF(#REF!,$C79&amp;"과",#REF!)</f>
        <v>#REF!</v>
      </c>
      <c r="P79" s="24" t="e">
        <f>COUNTIF(#REF!,$C79&amp;"임")</f>
        <v>#REF!</v>
      </c>
      <c r="Q79" s="16" t="s">
        <v>156</v>
      </c>
      <c r="R79" s="25" t="e">
        <f>SUMIF(#REF!,$C79&amp;"임",#REF!)</f>
        <v>#REF!</v>
      </c>
      <c r="S79" s="24" t="e">
        <f>COUNTIF(#REF!,$C79&amp;"대")</f>
        <v>#REF!</v>
      </c>
      <c r="T79" s="16" t="s">
        <v>156</v>
      </c>
      <c r="U79" s="25" t="e">
        <f>SUMIF(#REF!,$C79&amp;"대",#REF!)</f>
        <v>#REF!</v>
      </c>
      <c r="V79" s="24" t="e">
        <f>COUNTIF(#REF!,$C79&amp;"구")</f>
        <v>#REF!</v>
      </c>
      <c r="W79" s="16" t="s">
        <v>156</v>
      </c>
      <c r="X79" s="25" t="e">
        <f>SUMIF(#REF!,$C79&amp;"구",#REF!)</f>
        <v>#REF!</v>
      </c>
      <c r="Y79" s="24" t="e">
        <f>COUNTIF(#REF!,$C79&amp;"도")</f>
        <v>#REF!</v>
      </c>
      <c r="Z79" s="16" t="s">
        <v>156</v>
      </c>
      <c r="AA79" s="25" t="e">
        <f>SUMIF(#REF!,$C79&amp;"도",#REF!)</f>
        <v>#REF!</v>
      </c>
      <c r="AB79" s="24" t="e">
        <f>COUNTIF(#REF!,$C79&amp;"목")</f>
        <v>#REF!</v>
      </c>
      <c r="AC79" s="16" t="s">
        <v>156</v>
      </c>
      <c r="AD79" s="25" t="e">
        <f>SUMIF(#REF!,$C79&amp;"목",#REF!)</f>
        <v>#REF!</v>
      </c>
      <c r="AE79" s="24" t="e">
        <f>COUNTIF(#REF!,$C79&amp;"묘")</f>
        <v>#REF!</v>
      </c>
      <c r="AF79" s="16" t="s">
        <v>156</v>
      </c>
      <c r="AG79" s="25" t="e">
        <f>SUMIF(#REF!,$C79&amp;"묘",#REF!)</f>
        <v>#REF!</v>
      </c>
      <c r="AH79" s="24" t="e">
        <f>COUNTIF(#REF!,$C79&amp;"유")</f>
        <v>#REF!</v>
      </c>
      <c r="AI79" s="16" t="s">
        <v>156</v>
      </c>
      <c r="AJ79" s="25" t="e">
        <f>SUMIF(#REF!,$C79&amp;"유",#REF!)</f>
        <v>#REF!</v>
      </c>
      <c r="AK79" s="24" t="e">
        <f>COUNTIF(#REF!,$C79&amp;"잡")</f>
        <v>#REF!</v>
      </c>
      <c r="AL79" s="16" t="s">
        <v>156</v>
      </c>
      <c r="AM79" s="25" t="e">
        <f>SUMIF(#REF!,$C79&amp;"잡",#REF!)</f>
        <v>#REF!</v>
      </c>
      <c r="AN79" s="24" t="e">
        <f>COUNTIF(#REF!,$C79&amp;"장")</f>
        <v>#REF!</v>
      </c>
      <c r="AO79" s="16" t="s">
        <v>156</v>
      </c>
      <c r="AP79" s="25" t="e">
        <f>SUMIF(#REF!,$C79&amp;"장",#REF!)</f>
        <v>#REF!</v>
      </c>
      <c r="AQ79" s="24" t="e">
        <f>COUNTIF(#REF!,$C79&amp;"수")</f>
        <v>#REF!</v>
      </c>
      <c r="AR79" s="16" t="s">
        <v>156</v>
      </c>
      <c r="AS79" s="25" t="e">
        <f>SUMIF(#REF!,$C79&amp;"수",#REF!)</f>
        <v>#REF!</v>
      </c>
      <c r="AT79" s="24" t="e">
        <f>COUNTIF(#REF!,$C79&amp;"제")</f>
        <v>#REF!</v>
      </c>
      <c r="AU79" s="16" t="s">
        <v>156</v>
      </c>
      <c r="AV79" s="25" t="e">
        <f>SUMIF(#REF!,$C79&amp;"제",#REF!)</f>
        <v>#REF!</v>
      </c>
      <c r="AW79" s="24" t="e">
        <f>COUNTIF(#REF!,$C79&amp;"종")</f>
        <v>#REF!</v>
      </c>
      <c r="AX79" s="16" t="s">
        <v>156</v>
      </c>
      <c r="AY79" s="25" t="e">
        <f>SUMIF(#REF!,$C79&amp;"종",#REF!)</f>
        <v>#REF!</v>
      </c>
      <c r="AZ79" s="24" t="e">
        <f>COUNTIF(#REF!,$C79&amp;"주")</f>
        <v>#REF!</v>
      </c>
      <c r="BA79" s="16" t="s">
        <v>156</v>
      </c>
      <c r="BB79" s="25" t="e">
        <f>SUMIF(#REF!,$C79&amp;"주",#REF!)</f>
        <v>#REF!</v>
      </c>
      <c r="BC79" s="24" t="e">
        <f>COUNTIF(#REF!,$C79&amp;"양")</f>
        <v>#REF!</v>
      </c>
      <c r="BD79" s="16" t="s">
        <v>156</v>
      </c>
      <c r="BE79" s="25" t="e">
        <f>SUMIF(#REF!,$C79&amp;"양",#REF!)</f>
        <v>#REF!</v>
      </c>
      <c r="BF79" s="24" t="e">
        <f>COUNTIF(#REF!,$C79&amp;"염")</f>
        <v>#REF!</v>
      </c>
      <c r="BG79" s="16" t="s">
        <v>156</v>
      </c>
      <c r="BH79" s="25" t="e">
        <f>SUMIF(#REF!,$C79&amp;"염",#REF!)</f>
        <v>#REF!</v>
      </c>
      <c r="BI79" s="24" t="e">
        <f>COUNTIF(#REF!,$C79&amp;"창")</f>
        <v>#REF!</v>
      </c>
      <c r="BJ79" s="16" t="s">
        <v>156</v>
      </c>
      <c r="BK79" s="25" t="e">
        <f>SUMIF(#REF!,$C79&amp;"창",#REF!)</f>
        <v>#REF!</v>
      </c>
      <c r="BL79" s="24" t="e">
        <f>COUNTIF(#REF!,$C79&amp;"천")</f>
        <v>#REF!</v>
      </c>
      <c r="BM79" s="16" t="s">
        <v>156</v>
      </c>
      <c r="BN79" s="25" t="e">
        <f>SUMIF(#REF!,$C79&amp;"천",#REF!)</f>
        <v>#REF!</v>
      </c>
      <c r="BO79" s="24" t="e">
        <f>COUNTIF(#REF!,$C79&amp;"철")</f>
        <v>#REF!</v>
      </c>
      <c r="BP79" s="16" t="s">
        <v>156</v>
      </c>
      <c r="BQ79" s="25" t="e">
        <f>SUMIF(#REF!,$C79&amp;"철",#REF!)</f>
        <v>#REF!</v>
      </c>
      <c r="BR79" s="24" t="e">
        <f>COUNTIF(#REF!,$C79&amp;"체")</f>
        <v>#REF!</v>
      </c>
      <c r="BS79" s="16" t="s">
        <v>156</v>
      </c>
      <c r="BT79" s="25" t="e">
        <f>SUMIF(#REF!,$C79&amp;"체",#REF!)</f>
        <v>#REF!</v>
      </c>
      <c r="BU79" s="24" t="e">
        <f>COUNTIF(#REF!,$C79&amp;"가")</f>
        <v>#REF!</v>
      </c>
      <c r="BV79" s="16" t="s">
        <v>156</v>
      </c>
      <c r="BW79" s="25" t="e">
        <f>SUMIF(#REF!,$C79&amp;"가",#REF!)</f>
        <v>#REF!</v>
      </c>
    </row>
    <row r="80" spans="1:75" ht="25.5" customHeight="1">
      <c r="A80" s="40"/>
      <c r="B80" s="37"/>
      <c r="C80" s="38" t="s">
        <v>73</v>
      </c>
      <c r="D80" s="24" t="e">
        <f t="shared" si="2"/>
        <v>#REF!</v>
      </c>
      <c r="E80" s="16" t="s">
        <v>1</v>
      </c>
      <c r="F80" s="25" t="e">
        <f t="shared" si="3"/>
        <v>#REF!</v>
      </c>
      <c r="G80" s="24" t="e">
        <f>COUNTIF(#REF!,$C80&amp;"답")</f>
        <v>#REF!</v>
      </c>
      <c r="H80" s="16" t="s">
        <v>156</v>
      </c>
      <c r="I80" s="25" t="e">
        <f>SUMIF(#REF!,$C80&amp;"답",#REF!)</f>
        <v>#REF!</v>
      </c>
      <c r="J80" s="24" t="e">
        <f>COUNTIF(#REF!,$C80&amp;"전")</f>
        <v>#REF!</v>
      </c>
      <c r="K80" s="16" t="s">
        <v>156</v>
      </c>
      <c r="L80" s="25" t="e">
        <f>SUMIF(#REF!,$C80&amp;"전",#REF!)</f>
        <v>#REF!</v>
      </c>
      <c r="M80" s="24" t="e">
        <f>COUNTIF(#REF!,$C80&amp;"과")</f>
        <v>#REF!</v>
      </c>
      <c r="N80" s="16" t="s">
        <v>156</v>
      </c>
      <c r="O80" s="25" t="e">
        <f>SUMIF(#REF!,$C80&amp;"과",#REF!)</f>
        <v>#REF!</v>
      </c>
      <c r="P80" s="24" t="e">
        <f>COUNTIF(#REF!,$C80&amp;"임")</f>
        <v>#REF!</v>
      </c>
      <c r="Q80" s="16" t="s">
        <v>156</v>
      </c>
      <c r="R80" s="25" t="e">
        <f>SUMIF(#REF!,$C80&amp;"임",#REF!)</f>
        <v>#REF!</v>
      </c>
      <c r="S80" s="24" t="e">
        <f>COUNTIF(#REF!,$C80&amp;"대")</f>
        <v>#REF!</v>
      </c>
      <c r="T80" s="16" t="s">
        <v>156</v>
      </c>
      <c r="U80" s="25" t="e">
        <f>SUMIF(#REF!,$C80&amp;"대",#REF!)</f>
        <v>#REF!</v>
      </c>
      <c r="V80" s="24" t="e">
        <f>COUNTIF(#REF!,$C80&amp;"구")</f>
        <v>#REF!</v>
      </c>
      <c r="W80" s="16" t="s">
        <v>156</v>
      </c>
      <c r="X80" s="25" t="e">
        <f>SUMIF(#REF!,$C80&amp;"구",#REF!)</f>
        <v>#REF!</v>
      </c>
      <c r="Y80" s="24" t="e">
        <f>COUNTIF(#REF!,$C80&amp;"도")</f>
        <v>#REF!</v>
      </c>
      <c r="Z80" s="16" t="s">
        <v>156</v>
      </c>
      <c r="AA80" s="25" t="e">
        <f>SUMIF(#REF!,$C80&amp;"도",#REF!)</f>
        <v>#REF!</v>
      </c>
      <c r="AB80" s="24" t="e">
        <f>COUNTIF(#REF!,$C80&amp;"목")</f>
        <v>#REF!</v>
      </c>
      <c r="AC80" s="16" t="s">
        <v>156</v>
      </c>
      <c r="AD80" s="25" t="e">
        <f>SUMIF(#REF!,$C80&amp;"목",#REF!)</f>
        <v>#REF!</v>
      </c>
      <c r="AE80" s="24" t="e">
        <f>COUNTIF(#REF!,$C80&amp;"묘")</f>
        <v>#REF!</v>
      </c>
      <c r="AF80" s="16" t="s">
        <v>156</v>
      </c>
      <c r="AG80" s="25" t="e">
        <f>SUMIF(#REF!,$C80&amp;"묘",#REF!)</f>
        <v>#REF!</v>
      </c>
      <c r="AH80" s="24" t="e">
        <f>COUNTIF(#REF!,$C80&amp;"유")</f>
        <v>#REF!</v>
      </c>
      <c r="AI80" s="16" t="s">
        <v>156</v>
      </c>
      <c r="AJ80" s="25" t="e">
        <f>SUMIF(#REF!,$C80&amp;"유",#REF!)</f>
        <v>#REF!</v>
      </c>
      <c r="AK80" s="24" t="e">
        <f>COUNTIF(#REF!,$C80&amp;"잡")</f>
        <v>#REF!</v>
      </c>
      <c r="AL80" s="16" t="s">
        <v>156</v>
      </c>
      <c r="AM80" s="25" t="e">
        <f>SUMIF(#REF!,$C80&amp;"잡",#REF!)</f>
        <v>#REF!</v>
      </c>
      <c r="AN80" s="24" t="e">
        <f>COUNTIF(#REF!,$C80&amp;"장")</f>
        <v>#REF!</v>
      </c>
      <c r="AO80" s="16" t="s">
        <v>156</v>
      </c>
      <c r="AP80" s="25" t="e">
        <f>SUMIF(#REF!,$C80&amp;"장",#REF!)</f>
        <v>#REF!</v>
      </c>
      <c r="AQ80" s="24" t="e">
        <f>COUNTIF(#REF!,$C80&amp;"수")</f>
        <v>#REF!</v>
      </c>
      <c r="AR80" s="16" t="s">
        <v>156</v>
      </c>
      <c r="AS80" s="25" t="e">
        <f>SUMIF(#REF!,$C80&amp;"수",#REF!)</f>
        <v>#REF!</v>
      </c>
      <c r="AT80" s="24" t="e">
        <f>COUNTIF(#REF!,$C80&amp;"제")</f>
        <v>#REF!</v>
      </c>
      <c r="AU80" s="16" t="s">
        <v>156</v>
      </c>
      <c r="AV80" s="25" t="e">
        <f>SUMIF(#REF!,$C80&amp;"제",#REF!)</f>
        <v>#REF!</v>
      </c>
      <c r="AW80" s="24" t="e">
        <f>COUNTIF(#REF!,$C80&amp;"종")</f>
        <v>#REF!</v>
      </c>
      <c r="AX80" s="16" t="s">
        <v>156</v>
      </c>
      <c r="AY80" s="25" t="e">
        <f>SUMIF(#REF!,$C80&amp;"종",#REF!)</f>
        <v>#REF!</v>
      </c>
      <c r="AZ80" s="24" t="e">
        <f>COUNTIF(#REF!,$C80&amp;"주")</f>
        <v>#REF!</v>
      </c>
      <c r="BA80" s="16" t="s">
        <v>156</v>
      </c>
      <c r="BB80" s="25" t="e">
        <f>SUMIF(#REF!,$C80&amp;"주",#REF!)</f>
        <v>#REF!</v>
      </c>
      <c r="BC80" s="24" t="e">
        <f>COUNTIF(#REF!,$C80&amp;"양")</f>
        <v>#REF!</v>
      </c>
      <c r="BD80" s="16" t="s">
        <v>156</v>
      </c>
      <c r="BE80" s="25" t="e">
        <f>SUMIF(#REF!,$C80&amp;"양",#REF!)</f>
        <v>#REF!</v>
      </c>
      <c r="BF80" s="24" t="e">
        <f>COUNTIF(#REF!,$C80&amp;"염")</f>
        <v>#REF!</v>
      </c>
      <c r="BG80" s="16" t="s">
        <v>156</v>
      </c>
      <c r="BH80" s="25" t="e">
        <f>SUMIF(#REF!,$C80&amp;"염",#REF!)</f>
        <v>#REF!</v>
      </c>
      <c r="BI80" s="24" t="e">
        <f>COUNTIF(#REF!,$C80&amp;"창")</f>
        <v>#REF!</v>
      </c>
      <c r="BJ80" s="16" t="s">
        <v>156</v>
      </c>
      <c r="BK80" s="25" t="e">
        <f>SUMIF(#REF!,$C80&amp;"창",#REF!)</f>
        <v>#REF!</v>
      </c>
      <c r="BL80" s="24" t="e">
        <f>COUNTIF(#REF!,$C80&amp;"천")</f>
        <v>#REF!</v>
      </c>
      <c r="BM80" s="16" t="s">
        <v>156</v>
      </c>
      <c r="BN80" s="25" t="e">
        <f>SUMIF(#REF!,$C80&amp;"천",#REF!)</f>
        <v>#REF!</v>
      </c>
      <c r="BO80" s="24" t="e">
        <f>COUNTIF(#REF!,$C80&amp;"철")</f>
        <v>#REF!</v>
      </c>
      <c r="BP80" s="16" t="s">
        <v>156</v>
      </c>
      <c r="BQ80" s="25" t="e">
        <f>SUMIF(#REF!,$C80&amp;"철",#REF!)</f>
        <v>#REF!</v>
      </c>
      <c r="BR80" s="24" t="e">
        <f>COUNTIF(#REF!,$C80&amp;"체")</f>
        <v>#REF!</v>
      </c>
      <c r="BS80" s="16" t="s">
        <v>156</v>
      </c>
      <c r="BT80" s="25" t="e">
        <f>SUMIF(#REF!,$C80&amp;"체",#REF!)</f>
        <v>#REF!</v>
      </c>
      <c r="BU80" s="24" t="e">
        <f>COUNTIF(#REF!,$C80&amp;"가")</f>
        <v>#REF!</v>
      </c>
      <c r="BV80" s="16" t="s">
        <v>156</v>
      </c>
      <c r="BW80" s="25" t="e">
        <f>SUMIF(#REF!,$C80&amp;"가",#REF!)</f>
        <v>#REF!</v>
      </c>
    </row>
    <row r="81" spans="1:75" ht="25.5" customHeight="1">
      <c r="A81" s="40"/>
      <c r="B81" s="37"/>
      <c r="C81" s="38" t="s">
        <v>74</v>
      </c>
      <c r="D81" s="24" t="e">
        <f t="shared" si="2"/>
        <v>#REF!</v>
      </c>
      <c r="E81" s="16" t="s">
        <v>1</v>
      </c>
      <c r="F81" s="25" t="e">
        <f t="shared" si="3"/>
        <v>#REF!</v>
      </c>
      <c r="G81" s="24" t="e">
        <f>COUNTIF(#REF!,$C81&amp;"답")</f>
        <v>#REF!</v>
      </c>
      <c r="H81" s="16" t="s">
        <v>156</v>
      </c>
      <c r="I81" s="25" t="e">
        <f>SUMIF(#REF!,$C81&amp;"답",#REF!)</f>
        <v>#REF!</v>
      </c>
      <c r="J81" s="24" t="e">
        <f>COUNTIF(#REF!,$C81&amp;"전")</f>
        <v>#REF!</v>
      </c>
      <c r="K81" s="16" t="s">
        <v>156</v>
      </c>
      <c r="L81" s="25" t="e">
        <f>SUMIF(#REF!,$C81&amp;"전",#REF!)</f>
        <v>#REF!</v>
      </c>
      <c r="M81" s="24" t="e">
        <f>COUNTIF(#REF!,$C81&amp;"과")</f>
        <v>#REF!</v>
      </c>
      <c r="N81" s="16" t="s">
        <v>156</v>
      </c>
      <c r="O81" s="25" t="e">
        <f>SUMIF(#REF!,$C81&amp;"과",#REF!)</f>
        <v>#REF!</v>
      </c>
      <c r="P81" s="24" t="e">
        <f>COUNTIF(#REF!,$C81&amp;"임")</f>
        <v>#REF!</v>
      </c>
      <c r="Q81" s="16" t="s">
        <v>156</v>
      </c>
      <c r="R81" s="25" t="e">
        <f>SUMIF(#REF!,$C81&amp;"임",#REF!)</f>
        <v>#REF!</v>
      </c>
      <c r="S81" s="24" t="e">
        <f>COUNTIF(#REF!,$C81&amp;"대")</f>
        <v>#REF!</v>
      </c>
      <c r="T81" s="16" t="s">
        <v>156</v>
      </c>
      <c r="U81" s="25" t="e">
        <f>SUMIF(#REF!,$C81&amp;"대",#REF!)</f>
        <v>#REF!</v>
      </c>
      <c r="V81" s="24" t="e">
        <f>COUNTIF(#REF!,$C81&amp;"구")</f>
        <v>#REF!</v>
      </c>
      <c r="W81" s="16" t="s">
        <v>156</v>
      </c>
      <c r="X81" s="25" t="e">
        <f>SUMIF(#REF!,$C81&amp;"구",#REF!)</f>
        <v>#REF!</v>
      </c>
      <c r="Y81" s="24" t="e">
        <f>COUNTIF(#REF!,$C81&amp;"도")</f>
        <v>#REF!</v>
      </c>
      <c r="Z81" s="16" t="s">
        <v>156</v>
      </c>
      <c r="AA81" s="25" t="e">
        <f>SUMIF(#REF!,$C81&amp;"도",#REF!)</f>
        <v>#REF!</v>
      </c>
      <c r="AB81" s="24" t="e">
        <f>COUNTIF(#REF!,$C81&amp;"목")</f>
        <v>#REF!</v>
      </c>
      <c r="AC81" s="16" t="s">
        <v>156</v>
      </c>
      <c r="AD81" s="25" t="e">
        <f>SUMIF(#REF!,$C81&amp;"목",#REF!)</f>
        <v>#REF!</v>
      </c>
      <c r="AE81" s="24" t="e">
        <f>COUNTIF(#REF!,$C81&amp;"묘")</f>
        <v>#REF!</v>
      </c>
      <c r="AF81" s="16" t="s">
        <v>156</v>
      </c>
      <c r="AG81" s="25" t="e">
        <f>SUMIF(#REF!,$C81&amp;"묘",#REF!)</f>
        <v>#REF!</v>
      </c>
      <c r="AH81" s="24" t="e">
        <f>COUNTIF(#REF!,$C81&amp;"유")</f>
        <v>#REF!</v>
      </c>
      <c r="AI81" s="16" t="s">
        <v>156</v>
      </c>
      <c r="AJ81" s="25" t="e">
        <f>SUMIF(#REF!,$C81&amp;"유",#REF!)</f>
        <v>#REF!</v>
      </c>
      <c r="AK81" s="24" t="e">
        <f>COUNTIF(#REF!,$C81&amp;"잡")</f>
        <v>#REF!</v>
      </c>
      <c r="AL81" s="16" t="s">
        <v>156</v>
      </c>
      <c r="AM81" s="25" t="e">
        <f>SUMIF(#REF!,$C81&amp;"잡",#REF!)</f>
        <v>#REF!</v>
      </c>
      <c r="AN81" s="24" t="e">
        <f>COUNTIF(#REF!,$C81&amp;"장")</f>
        <v>#REF!</v>
      </c>
      <c r="AO81" s="16" t="s">
        <v>156</v>
      </c>
      <c r="AP81" s="25" t="e">
        <f>SUMIF(#REF!,$C81&amp;"장",#REF!)</f>
        <v>#REF!</v>
      </c>
      <c r="AQ81" s="24" t="e">
        <f>COUNTIF(#REF!,$C81&amp;"수")</f>
        <v>#REF!</v>
      </c>
      <c r="AR81" s="16" t="s">
        <v>156</v>
      </c>
      <c r="AS81" s="25" t="e">
        <f>SUMIF(#REF!,$C81&amp;"수",#REF!)</f>
        <v>#REF!</v>
      </c>
      <c r="AT81" s="24" t="e">
        <f>COUNTIF(#REF!,$C81&amp;"제")</f>
        <v>#REF!</v>
      </c>
      <c r="AU81" s="16" t="s">
        <v>156</v>
      </c>
      <c r="AV81" s="25" t="e">
        <f>SUMIF(#REF!,$C81&amp;"제",#REF!)</f>
        <v>#REF!</v>
      </c>
      <c r="AW81" s="24" t="e">
        <f>COUNTIF(#REF!,$C81&amp;"종")</f>
        <v>#REF!</v>
      </c>
      <c r="AX81" s="16" t="s">
        <v>156</v>
      </c>
      <c r="AY81" s="25" t="e">
        <f>SUMIF(#REF!,$C81&amp;"종",#REF!)</f>
        <v>#REF!</v>
      </c>
      <c r="AZ81" s="24" t="e">
        <f>COUNTIF(#REF!,$C81&amp;"주")</f>
        <v>#REF!</v>
      </c>
      <c r="BA81" s="16" t="s">
        <v>156</v>
      </c>
      <c r="BB81" s="25" t="e">
        <f>SUMIF(#REF!,$C81&amp;"주",#REF!)</f>
        <v>#REF!</v>
      </c>
      <c r="BC81" s="24" t="e">
        <f>COUNTIF(#REF!,$C81&amp;"양")</f>
        <v>#REF!</v>
      </c>
      <c r="BD81" s="16" t="s">
        <v>156</v>
      </c>
      <c r="BE81" s="25" t="e">
        <f>SUMIF(#REF!,$C81&amp;"양",#REF!)</f>
        <v>#REF!</v>
      </c>
      <c r="BF81" s="24" t="e">
        <f>COUNTIF(#REF!,$C81&amp;"염")</f>
        <v>#REF!</v>
      </c>
      <c r="BG81" s="16" t="s">
        <v>156</v>
      </c>
      <c r="BH81" s="25" t="e">
        <f>SUMIF(#REF!,$C81&amp;"염",#REF!)</f>
        <v>#REF!</v>
      </c>
      <c r="BI81" s="24" t="e">
        <f>COUNTIF(#REF!,$C81&amp;"창")</f>
        <v>#REF!</v>
      </c>
      <c r="BJ81" s="16" t="s">
        <v>156</v>
      </c>
      <c r="BK81" s="25" t="e">
        <f>SUMIF(#REF!,$C81&amp;"창",#REF!)</f>
        <v>#REF!</v>
      </c>
      <c r="BL81" s="24" t="e">
        <f>COUNTIF(#REF!,$C81&amp;"천")</f>
        <v>#REF!</v>
      </c>
      <c r="BM81" s="16" t="s">
        <v>156</v>
      </c>
      <c r="BN81" s="25" t="e">
        <f>SUMIF(#REF!,$C81&amp;"천",#REF!)</f>
        <v>#REF!</v>
      </c>
      <c r="BO81" s="24" t="e">
        <f>COUNTIF(#REF!,$C81&amp;"철")</f>
        <v>#REF!</v>
      </c>
      <c r="BP81" s="16" t="s">
        <v>156</v>
      </c>
      <c r="BQ81" s="25" t="e">
        <f>SUMIF(#REF!,$C81&amp;"철",#REF!)</f>
        <v>#REF!</v>
      </c>
      <c r="BR81" s="24" t="e">
        <f>COUNTIF(#REF!,$C81&amp;"체")</f>
        <v>#REF!</v>
      </c>
      <c r="BS81" s="16" t="s">
        <v>156</v>
      </c>
      <c r="BT81" s="25" t="e">
        <f>SUMIF(#REF!,$C81&amp;"체",#REF!)</f>
        <v>#REF!</v>
      </c>
      <c r="BU81" s="24" t="e">
        <f>COUNTIF(#REF!,$C81&amp;"가")</f>
        <v>#REF!</v>
      </c>
      <c r="BV81" s="16" t="s">
        <v>156</v>
      </c>
      <c r="BW81" s="25" t="e">
        <f>SUMIF(#REF!,$C81&amp;"가",#REF!)</f>
        <v>#REF!</v>
      </c>
    </row>
    <row r="82" spans="1:75" ht="25.5" customHeight="1">
      <c r="A82" s="40"/>
      <c r="B82" s="37"/>
      <c r="C82" s="38" t="s">
        <v>75</v>
      </c>
      <c r="D82" s="24" t="e">
        <f t="shared" si="2"/>
        <v>#REF!</v>
      </c>
      <c r="E82" s="16" t="s">
        <v>1</v>
      </c>
      <c r="F82" s="25" t="e">
        <f t="shared" si="3"/>
        <v>#REF!</v>
      </c>
      <c r="G82" s="24" t="e">
        <f>COUNTIF(#REF!,$C82&amp;"답")</f>
        <v>#REF!</v>
      </c>
      <c r="H82" s="16" t="s">
        <v>156</v>
      </c>
      <c r="I82" s="25" t="e">
        <f>SUMIF(#REF!,$C82&amp;"답",#REF!)</f>
        <v>#REF!</v>
      </c>
      <c r="J82" s="24" t="e">
        <f>COUNTIF(#REF!,$C82&amp;"전")</f>
        <v>#REF!</v>
      </c>
      <c r="K82" s="16" t="s">
        <v>156</v>
      </c>
      <c r="L82" s="25" t="e">
        <f>SUMIF(#REF!,$C82&amp;"전",#REF!)</f>
        <v>#REF!</v>
      </c>
      <c r="M82" s="24" t="e">
        <f>COUNTIF(#REF!,$C82&amp;"과")</f>
        <v>#REF!</v>
      </c>
      <c r="N82" s="16" t="s">
        <v>156</v>
      </c>
      <c r="O82" s="25" t="e">
        <f>SUMIF(#REF!,$C82&amp;"과",#REF!)</f>
        <v>#REF!</v>
      </c>
      <c r="P82" s="24" t="e">
        <f>COUNTIF(#REF!,$C82&amp;"임")</f>
        <v>#REF!</v>
      </c>
      <c r="Q82" s="16" t="s">
        <v>156</v>
      </c>
      <c r="R82" s="25" t="e">
        <f>SUMIF(#REF!,$C82&amp;"임",#REF!)</f>
        <v>#REF!</v>
      </c>
      <c r="S82" s="24" t="e">
        <f>COUNTIF(#REF!,$C82&amp;"대")</f>
        <v>#REF!</v>
      </c>
      <c r="T82" s="16" t="s">
        <v>156</v>
      </c>
      <c r="U82" s="25" t="e">
        <f>SUMIF(#REF!,$C82&amp;"대",#REF!)</f>
        <v>#REF!</v>
      </c>
      <c r="V82" s="24" t="e">
        <f>COUNTIF(#REF!,$C82&amp;"구")</f>
        <v>#REF!</v>
      </c>
      <c r="W82" s="16" t="s">
        <v>156</v>
      </c>
      <c r="X82" s="25" t="e">
        <f>SUMIF(#REF!,$C82&amp;"구",#REF!)</f>
        <v>#REF!</v>
      </c>
      <c r="Y82" s="24" t="e">
        <f>COUNTIF(#REF!,$C82&amp;"도")</f>
        <v>#REF!</v>
      </c>
      <c r="Z82" s="16" t="s">
        <v>156</v>
      </c>
      <c r="AA82" s="25" t="e">
        <f>SUMIF(#REF!,$C82&amp;"도",#REF!)</f>
        <v>#REF!</v>
      </c>
      <c r="AB82" s="24" t="e">
        <f>COUNTIF(#REF!,$C82&amp;"목")</f>
        <v>#REF!</v>
      </c>
      <c r="AC82" s="16" t="s">
        <v>156</v>
      </c>
      <c r="AD82" s="25" t="e">
        <f>SUMIF(#REF!,$C82&amp;"목",#REF!)</f>
        <v>#REF!</v>
      </c>
      <c r="AE82" s="24" t="e">
        <f>COUNTIF(#REF!,$C82&amp;"묘")</f>
        <v>#REF!</v>
      </c>
      <c r="AF82" s="16" t="s">
        <v>156</v>
      </c>
      <c r="AG82" s="25" t="e">
        <f>SUMIF(#REF!,$C82&amp;"묘",#REF!)</f>
        <v>#REF!</v>
      </c>
      <c r="AH82" s="24" t="e">
        <f>COUNTIF(#REF!,$C82&amp;"유")</f>
        <v>#REF!</v>
      </c>
      <c r="AI82" s="16" t="s">
        <v>156</v>
      </c>
      <c r="AJ82" s="25" t="e">
        <f>SUMIF(#REF!,$C82&amp;"유",#REF!)</f>
        <v>#REF!</v>
      </c>
      <c r="AK82" s="24" t="e">
        <f>COUNTIF(#REF!,$C82&amp;"잡")</f>
        <v>#REF!</v>
      </c>
      <c r="AL82" s="16" t="s">
        <v>156</v>
      </c>
      <c r="AM82" s="25" t="e">
        <f>SUMIF(#REF!,$C82&amp;"잡",#REF!)</f>
        <v>#REF!</v>
      </c>
      <c r="AN82" s="24" t="e">
        <f>COUNTIF(#REF!,$C82&amp;"장")</f>
        <v>#REF!</v>
      </c>
      <c r="AO82" s="16" t="s">
        <v>156</v>
      </c>
      <c r="AP82" s="25" t="e">
        <f>SUMIF(#REF!,$C82&amp;"장",#REF!)</f>
        <v>#REF!</v>
      </c>
      <c r="AQ82" s="24" t="e">
        <f>COUNTIF(#REF!,$C82&amp;"수")</f>
        <v>#REF!</v>
      </c>
      <c r="AR82" s="16" t="s">
        <v>156</v>
      </c>
      <c r="AS82" s="25" t="e">
        <f>SUMIF(#REF!,$C82&amp;"수",#REF!)</f>
        <v>#REF!</v>
      </c>
      <c r="AT82" s="24" t="e">
        <f>COUNTIF(#REF!,$C82&amp;"제")</f>
        <v>#REF!</v>
      </c>
      <c r="AU82" s="16" t="s">
        <v>156</v>
      </c>
      <c r="AV82" s="25" t="e">
        <f>SUMIF(#REF!,$C82&amp;"제",#REF!)</f>
        <v>#REF!</v>
      </c>
      <c r="AW82" s="24" t="e">
        <f>COUNTIF(#REF!,$C82&amp;"종")</f>
        <v>#REF!</v>
      </c>
      <c r="AX82" s="16" t="s">
        <v>156</v>
      </c>
      <c r="AY82" s="25" t="e">
        <f>SUMIF(#REF!,$C82&amp;"종",#REF!)</f>
        <v>#REF!</v>
      </c>
      <c r="AZ82" s="24" t="e">
        <f>COUNTIF(#REF!,$C82&amp;"주")</f>
        <v>#REF!</v>
      </c>
      <c r="BA82" s="16" t="s">
        <v>156</v>
      </c>
      <c r="BB82" s="25" t="e">
        <f>SUMIF(#REF!,$C82&amp;"주",#REF!)</f>
        <v>#REF!</v>
      </c>
      <c r="BC82" s="24" t="e">
        <f>COUNTIF(#REF!,$C82&amp;"양")</f>
        <v>#REF!</v>
      </c>
      <c r="BD82" s="16" t="s">
        <v>156</v>
      </c>
      <c r="BE82" s="25" t="e">
        <f>SUMIF(#REF!,$C82&amp;"양",#REF!)</f>
        <v>#REF!</v>
      </c>
      <c r="BF82" s="24" t="e">
        <f>COUNTIF(#REF!,$C82&amp;"염")</f>
        <v>#REF!</v>
      </c>
      <c r="BG82" s="16" t="s">
        <v>156</v>
      </c>
      <c r="BH82" s="25" t="e">
        <f>SUMIF(#REF!,$C82&amp;"염",#REF!)</f>
        <v>#REF!</v>
      </c>
      <c r="BI82" s="24" t="e">
        <f>COUNTIF(#REF!,$C82&amp;"창")</f>
        <v>#REF!</v>
      </c>
      <c r="BJ82" s="16" t="s">
        <v>156</v>
      </c>
      <c r="BK82" s="25" t="e">
        <f>SUMIF(#REF!,$C82&amp;"창",#REF!)</f>
        <v>#REF!</v>
      </c>
      <c r="BL82" s="24" t="e">
        <f>COUNTIF(#REF!,$C82&amp;"천")</f>
        <v>#REF!</v>
      </c>
      <c r="BM82" s="16" t="s">
        <v>156</v>
      </c>
      <c r="BN82" s="25" t="e">
        <f>SUMIF(#REF!,$C82&amp;"천",#REF!)</f>
        <v>#REF!</v>
      </c>
      <c r="BO82" s="24" t="e">
        <f>COUNTIF(#REF!,$C82&amp;"철")</f>
        <v>#REF!</v>
      </c>
      <c r="BP82" s="16" t="s">
        <v>156</v>
      </c>
      <c r="BQ82" s="25" t="e">
        <f>SUMIF(#REF!,$C82&amp;"철",#REF!)</f>
        <v>#REF!</v>
      </c>
      <c r="BR82" s="24" t="e">
        <f>COUNTIF(#REF!,$C82&amp;"체")</f>
        <v>#REF!</v>
      </c>
      <c r="BS82" s="16" t="s">
        <v>156</v>
      </c>
      <c r="BT82" s="25" t="e">
        <f>SUMIF(#REF!,$C82&amp;"체",#REF!)</f>
        <v>#REF!</v>
      </c>
      <c r="BU82" s="24" t="e">
        <f>COUNTIF(#REF!,$C82&amp;"가")</f>
        <v>#REF!</v>
      </c>
      <c r="BV82" s="16" t="s">
        <v>156</v>
      </c>
      <c r="BW82" s="25" t="e">
        <f>SUMIF(#REF!,$C82&amp;"가",#REF!)</f>
        <v>#REF!</v>
      </c>
    </row>
    <row r="83" spans="1:75" ht="25.5" customHeight="1">
      <c r="A83" s="40"/>
      <c r="B83" s="37"/>
      <c r="C83" s="38" t="s">
        <v>76</v>
      </c>
      <c r="D83" s="24" t="e">
        <f t="shared" si="2"/>
        <v>#REF!</v>
      </c>
      <c r="E83" s="16" t="s">
        <v>1</v>
      </c>
      <c r="F83" s="25" t="e">
        <f t="shared" si="3"/>
        <v>#REF!</v>
      </c>
      <c r="G83" s="24" t="e">
        <f>COUNTIF(#REF!,$C83&amp;"답")</f>
        <v>#REF!</v>
      </c>
      <c r="H83" s="16" t="s">
        <v>156</v>
      </c>
      <c r="I83" s="25" t="e">
        <f>SUMIF(#REF!,$C83&amp;"답",#REF!)</f>
        <v>#REF!</v>
      </c>
      <c r="J83" s="24" t="e">
        <f>COUNTIF(#REF!,$C83&amp;"전")</f>
        <v>#REF!</v>
      </c>
      <c r="K83" s="16" t="s">
        <v>156</v>
      </c>
      <c r="L83" s="25" t="e">
        <f>SUMIF(#REF!,$C83&amp;"전",#REF!)</f>
        <v>#REF!</v>
      </c>
      <c r="M83" s="24" t="e">
        <f>COUNTIF(#REF!,$C83&amp;"과")</f>
        <v>#REF!</v>
      </c>
      <c r="N83" s="16" t="s">
        <v>156</v>
      </c>
      <c r="O83" s="25" t="e">
        <f>SUMIF(#REF!,$C83&amp;"과",#REF!)</f>
        <v>#REF!</v>
      </c>
      <c r="P83" s="24" t="e">
        <f>COUNTIF(#REF!,$C83&amp;"임")</f>
        <v>#REF!</v>
      </c>
      <c r="Q83" s="16" t="s">
        <v>156</v>
      </c>
      <c r="R83" s="25" t="e">
        <f>SUMIF(#REF!,$C83&amp;"임",#REF!)</f>
        <v>#REF!</v>
      </c>
      <c r="S83" s="24" t="e">
        <f>COUNTIF(#REF!,$C83&amp;"대")</f>
        <v>#REF!</v>
      </c>
      <c r="T83" s="16" t="s">
        <v>156</v>
      </c>
      <c r="U83" s="25" t="e">
        <f>SUMIF(#REF!,$C83&amp;"대",#REF!)</f>
        <v>#REF!</v>
      </c>
      <c r="V83" s="24" t="e">
        <f>COUNTIF(#REF!,$C83&amp;"구")</f>
        <v>#REF!</v>
      </c>
      <c r="W83" s="16" t="s">
        <v>156</v>
      </c>
      <c r="X83" s="25" t="e">
        <f>SUMIF(#REF!,$C83&amp;"구",#REF!)</f>
        <v>#REF!</v>
      </c>
      <c r="Y83" s="24" t="e">
        <f>COUNTIF(#REF!,$C83&amp;"도")</f>
        <v>#REF!</v>
      </c>
      <c r="Z83" s="16" t="s">
        <v>156</v>
      </c>
      <c r="AA83" s="25" t="e">
        <f>SUMIF(#REF!,$C83&amp;"도",#REF!)</f>
        <v>#REF!</v>
      </c>
      <c r="AB83" s="24" t="e">
        <f>COUNTIF(#REF!,$C83&amp;"목")</f>
        <v>#REF!</v>
      </c>
      <c r="AC83" s="16" t="s">
        <v>156</v>
      </c>
      <c r="AD83" s="25" t="e">
        <f>SUMIF(#REF!,$C83&amp;"목",#REF!)</f>
        <v>#REF!</v>
      </c>
      <c r="AE83" s="24" t="e">
        <f>COUNTIF(#REF!,$C83&amp;"묘")</f>
        <v>#REF!</v>
      </c>
      <c r="AF83" s="16" t="s">
        <v>156</v>
      </c>
      <c r="AG83" s="25" t="e">
        <f>SUMIF(#REF!,$C83&amp;"묘",#REF!)</f>
        <v>#REF!</v>
      </c>
      <c r="AH83" s="24" t="e">
        <f>COUNTIF(#REF!,$C83&amp;"유")</f>
        <v>#REF!</v>
      </c>
      <c r="AI83" s="16" t="s">
        <v>156</v>
      </c>
      <c r="AJ83" s="25" t="e">
        <f>SUMIF(#REF!,$C83&amp;"유",#REF!)</f>
        <v>#REF!</v>
      </c>
      <c r="AK83" s="24" t="e">
        <f>COUNTIF(#REF!,$C83&amp;"잡")</f>
        <v>#REF!</v>
      </c>
      <c r="AL83" s="16" t="s">
        <v>156</v>
      </c>
      <c r="AM83" s="25" t="e">
        <f>SUMIF(#REF!,$C83&amp;"잡",#REF!)</f>
        <v>#REF!</v>
      </c>
      <c r="AN83" s="24" t="e">
        <f>COUNTIF(#REF!,$C83&amp;"장")</f>
        <v>#REF!</v>
      </c>
      <c r="AO83" s="16" t="s">
        <v>156</v>
      </c>
      <c r="AP83" s="25" t="e">
        <f>SUMIF(#REF!,$C83&amp;"장",#REF!)</f>
        <v>#REF!</v>
      </c>
      <c r="AQ83" s="24" t="e">
        <f>COUNTIF(#REF!,$C83&amp;"수")</f>
        <v>#REF!</v>
      </c>
      <c r="AR83" s="16" t="s">
        <v>156</v>
      </c>
      <c r="AS83" s="25" t="e">
        <f>SUMIF(#REF!,$C83&amp;"수",#REF!)</f>
        <v>#REF!</v>
      </c>
      <c r="AT83" s="24" t="e">
        <f>COUNTIF(#REF!,$C83&amp;"제")</f>
        <v>#REF!</v>
      </c>
      <c r="AU83" s="16" t="s">
        <v>156</v>
      </c>
      <c r="AV83" s="25" t="e">
        <f>SUMIF(#REF!,$C83&amp;"제",#REF!)</f>
        <v>#REF!</v>
      </c>
      <c r="AW83" s="24" t="e">
        <f>COUNTIF(#REF!,$C83&amp;"종")</f>
        <v>#REF!</v>
      </c>
      <c r="AX83" s="16" t="s">
        <v>156</v>
      </c>
      <c r="AY83" s="25" t="e">
        <f>SUMIF(#REF!,$C83&amp;"종",#REF!)</f>
        <v>#REF!</v>
      </c>
      <c r="AZ83" s="24" t="e">
        <f>COUNTIF(#REF!,$C83&amp;"주")</f>
        <v>#REF!</v>
      </c>
      <c r="BA83" s="16" t="s">
        <v>156</v>
      </c>
      <c r="BB83" s="25" t="e">
        <f>SUMIF(#REF!,$C83&amp;"주",#REF!)</f>
        <v>#REF!</v>
      </c>
      <c r="BC83" s="24" t="e">
        <f>COUNTIF(#REF!,$C83&amp;"양")</f>
        <v>#REF!</v>
      </c>
      <c r="BD83" s="16" t="s">
        <v>156</v>
      </c>
      <c r="BE83" s="25" t="e">
        <f>SUMIF(#REF!,$C83&amp;"양",#REF!)</f>
        <v>#REF!</v>
      </c>
      <c r="BF83" s="24" t="e">
        <f>COUNTIF(#REF!,$C83&amp;"염")</f>
        <v>#REF!</v>
      </c>
      <c r="BG83" s="16" t="s">
        <v>156</v>
      </c>
      <c r="BH83" s="25" t="e">
        <f>SUMIF(#REF!,$C83&amp;"염",#REF!)</f>
        <v>#REF!</v>
      </c>
      <c r="BI83" s="24" t="e">
        <f>COUNTIF(#REF!,$C83&amp;"창")</f>
        <v>#REF!</v>
      </c>
      <c r="BJ83" s="16" t="s">
        <v>156</v>
      </c>
      <c r="BK83" s="25" t="e">
        <f>SUMIF(#REF!,$C83&amp;"창",#REF!)</f>
        <v>#REF!</v>
      </c>
      <c r="BL83" s="24" t="e">
        <f>COUNTIF(#REF!,$C83&amp;"천")</f>
        <v>#REF!</v>
      </c>
      <c r="BM83" s="16" t="s">
        <v>156</v>
      </c>
      <c r="BN83" s="25" t="e">
        <f>SUMIF(#REF!,$C83&amp;"천",#REF!)</f>
        <v>#REF!</v>
      </c>
      <c r="BO83" s="24" t="e">
        <f>COUNTIF(#REF!,$C83&amp;"철")</f>
        <v>#REF!</v>
      </c>
      <c r="BP83" s="16" t="s">
        <v>156</v>
      </c>
      <c r="BQ83" s="25" t="e">
        <f>SUMIF(#REF!,$C83&amp;"철",#REF!)</f>
        <v>#REF!</v>
      </c>
      <c r="BR83" s="24" t="e">
        <f>COUNTIF(#REF!,$C83&amp;"체")</f>
        <v>#REF!</v>
      </c>
      <c r="BS83" s="16" t="s">
        <v>156</v>
      </c>
      <c r="BT83" s="25" t="e">
        <f>SUMIF(#REF!,$C83&amp;"체",#REF!)</f>
        <v>#REF!</v>
      </c>
      <c r="BU83" s="24" t="e">
        <f>COUNTIF(#REF!,$C83&amp;"가")</f>
        <v>#REF!</v>
      </c>
      <c r="BV83" s="16" t="s">
        <v>156</v>
      </c>
      <c r="BW83" s="25" t="e">
        <f>SUMIF(#REF!,$C83&amp;"가",#REF!)</f>
        <v>#REF!</v>
      </c>
    </row>
    <row r="84" spans="1:75" ht="25.5" customHeight="1">
      <c r="A84" s="41"/>
      <c r="B84" s="39"/>
      <c r="C84" s="38" t="s">
        <v>77</v>
      </c>
      <c r="D84" s="24" t="e">
        <f t="shared" si="2"/>
        <v>#REF!</v>
      </c>
      <c r="E84" s="16" t="s">
        <v>1</v>
      </c>
      <c r="F84" s="25" t="e">
        <f t="shared" si="3"/>
        <v>#REF!</v>
      </c>
      <c r="G84" s="24" t="e">
        <f>COUNTIF(#REF!,$C84&amp;"답")</f>
        <v>#REF!</v>
      </c>
      <c r="H84" s="16" t="s">
        <v>156</v>
      </c>
      <c r="I84" s="25" t="e">
        <f>SUMIF(#REF!,$C84&amp;"답",#REF!)</f>
        <v>#REF!</v>
      </c>
      <c r="J84" s="24" t="e">
        <f>COUNTIF(#REF!,$C84&amp;"전")</f>
        <v>#REF!</v>
      </c>
      <c r="K84" s="16" t="s">
        <v>156</v>
      </c>
      <c r="L84" s="25" t="e">
        <f>SUMIF(#REF!,$C84&amp;"전",#REF!)</f>
        <v>#REF!</v>
      </c>
      <c r="M84" s="24" t="e">
        <f>COUNTIF(#REF!,$C84&amp;"과")</f>
        <v>#REF!</v>
      </c>
      <c r="N84" s="16" t="s">
        <v>156</v>
      </c>
      <c r="O84" s="25" t="e">
        <f>SUMIF(#REF!,$C84&amp;"과",#REF!)</f>
        <v>#REF!</v>
      </c>
      <c r="P84" s="24" t="e">
        <f>COUNTIF(#REF!,$C84&amp;"임")</f>
        <v>#REF!</v>
      </c>
      <c r="Q84" s="16" t="s">
        <v>156</v>
      </c>
      <c r="R84" s="25" t="e">
        <f>SUMIF(#REF!,$C84&amp;"임",#REF!)</f>
        <v>#REF!</v>
      </c>
      <c r="S84" s="24" t="e">
        <f>COUNTIF(#REF!,$C84&amp;"대")</f>
        <v>#REF!</v>
      </c>
      <c r="T84" s="16" t="s">
        <v>156</v>
      </c>
      <c r="U84" s="25" t="e">
        <f>SUMIF(#REF!,$C84&amp;"대",#REF!)</f>
        <v>#REF!</v>
      </c>
      <c r="V84" s="24" t="e">
        <f>COUNTIF(#REF!,$C84&amp;"구")</f>
        <v>#REF!</v>
      </c>
      <c r="W84" s="16" t="s">
        <v>156</v>
      </c>
      <c r="X84" s="25" t="e">
        <f>SUMIF(#REF!,$C84&amp;"구",#REF!)</f>
        <v>#REF!</v>
      </c>
      <c r="Y84" s="24" t="e">
        <f>COUNTIF(#REF!,$C84&amp;"도")</f>
        <v>#REF!</v>
      </c>
      <c r="Z84" s="16" t="s">
        <v>156</v>
      </c>
      <c r="AA84" s="25" t="e">
        <f>SUMIF(#REF!,$C84&amp;"도",#REF!)</f>
        <v>#REF!</v>
      </c>
      <c r="AB84" s="24" t="e">
        <f>COUNTIF(#REF!,$C84&amp;"목")</f>
        <v>#REF!</v>
      </c>
      <c r="AC84" s="16" t="s">
        <v>156</v>
      </c>
      <c r="AD84" s="25" t="e">
        <f>SUMIF(#REF!,$C84&amp;"목",#REF!)</f>
        <v>#REF!</v>
      </c>
      <c r="AE84" s="24" t="e">
        <f>COUNTIF(#REF!,$C84&amp;"묘")</f>
        <v>#REF!</v>
      </c>
      <c r="AF84" s="16" t="s">
        <v>156</v>
      </c>
      <c r="AG84" s="25" t="e">
        <f>SUMIF(#REF!,$C84&amp;"묘",#REF!)</f>
        <v>#REF!</v>
      </c>
      <c r="AH84" s="24" t="e">
        <f>COUNTIF(#REF!,$C84&amp;"유")</f>
        <v>#REF!</v>
      </c>
      <c r="AI84" s="16" t="s">
        <v>156</v>
      </c>
      <c r="AJ84" s="25" t="e">
        <f>SUMIF(#REF!,$C84&amp;"유",#REF!)</f>
        <v>#REF!</v>
      </c>
      <c r="AK84" s="24" t="e">
        <f>COUNTIF(#REF!,$C84&amp;"잡")</f>
        <v>#REF!</v>
      </c>
      <c r="AL84" s="16" t="s">
        <v>156</v>
      </c>
      <c r="AM84" s="25" t="e">
        <f>SUMIF(#REF!,$C84&amp;"잡",#REF!)</f>
        <v>#REF!</v>
      </c>
      <c r="AN84" s="24" t="e">
        <f>COUNTIF(#REF!,$C84&amp;"장")</f>
        <v>#REF!</v>
      </c>
      <c r="AO84" s="16" t="s">
        <v>156</v>
      </c>
      <c r="AP84" s="25" t="e">
        <f>SUMIF(#REF!,$C84&amp;"장",#REF!)</f>
        <v>#REF!</v>
      </c>
      <c r="AQ84" s="24" t="e">
        <f>COUNTIF(#REF!,$C84&amp;"수")</f>
        <v>#REF!</v>
      </c>
      <c r="AR84" s="16" t="s">
        <v>156</v>
      </c>
      <c r="AS84" s="25" t="e">
        <f>SUMIF(#REF!,$C84&amp;"수",#REF!)</f>
        <v>#REF!</v>
      </c>
      <c r="AT84" s="24" t="e">
        <f>COUNTIF(#REF!,$C84&amp;"제")</f>
        <v>#REF!</v>
      </c>
      <c r="AU84" s="16" t="s">
        <v>156</v>
      </c>
      <c r="AV84" s="25" t="e">
        <f>SUMIF(#REF!,$C84&amp;"제",#REF!)</f>
        <v>#REF!</v>
      </c>
      <c r="AW84" s="24" t="e">
        <f>COUNTIF(#REF!,$C84&amp;"종")</f>
        <v>#REF!</v>
      </c>
      <c r="AX84" s="16" t="s">
        <v>156</v>
      </c>
      <c r="AY84" s="25" t="e">
        <f>SUMIF(#REF!,$C84&amp;"종",#REF!)</f>
        <v>#REF!</v>
      </c>
      <c r="AZ84" s="24" t="e">
        <f>COUNTIF(#REF!,$C84&amp;"주")</f>
        <v>#REF!</v>
      </c>
      <c r="BA84" s="16" t="s">
        <v>156</v>
      </c>
      <c r="BB84" s="25" t="e">
        <f>SUMIF(#REF!,$C84&amp;"주",#REF!)</f>
        <v>#REF!</v>
      </c>
      <c r="BC84" s="24" t="e">
        <f>COUNTIF(#REF!,$C84&amp;"양")</f>
        <v>#REF!</v>
      </c>
      <c r="BD84" s="16" t="s">
        <v>156</v>
      </c>
      <c r="BE84" s="25" t="e">
        <f>SUMIF(#REF!,$C84&amp;"양",#REF!)</f>
        <v>#REF!</v>
      </c>
      <c r="BF84" s="24" t="e">
        <f>COUNTIF(#REF!,$C84&amp;"염")</f>
        <v>#REF!</v>
      </c>
      <c r="BG84" s="16" t="s">
        <v>156</v>
      </c>
      <c r="BH84" s="25" t="e">
        <f>SUMIF(#REF!,$C84&amp;"염",#REF!)</f>
        <v>#REF!</v>
      </c>
      <c r="BI84" s="24" t="e">
        <f>COUNTIF(#REF!,$C84&amp;"창")</f>
        <v>#REF!</v>
      </c>
      <c r="BJ84" s="16" t="s">
        <v>156</v>
      </c>
      <c r="BK84" s="25" t="e">
        <f>SUMIF(#REF!,$C84&amp;"창",#REF!)</f>
        <v>#REF!</v>
      </c>
      <c r="BL84" s="24" t="e">
        <f>COUNTIF(#REF!,$C84&amp;"천")</f>
        <v>#REF!</v>
      </c>
      <c r="BM84" s="16" t="s">
        <v>156</v>
      </c>
      <c r="BN84" s="25" t="e">
        <f>SUMIF(#REF!,$C84&amp;"천",#REF!)</f>
        <v>#REF!</v>
      </c>
      <c r="BO84" s="24" t="e">
        <f>COUNTIF(#REF!,$C84&amp;"철")</f>
        <v>#REF!</v>
      </c>
      <c r="BP84" s="16" t="s">
        <v>156</v>
      </c>
      <c r="BQ84" s="25" t="e">
        <f>SUMIF(#REF!,$C84&amp;"철",#REF!)</f>
        <v>#REF!</v>
      </c>
      <c r="BR84" s="24" t="e">
        <f>COUNTIF(#REF!,$C84&amp;"체")</f>
        <v>#REF!</v>
      </c>
      <c r="BS84" s="16" t="s">
        <v>156</v>
      </c>
      <c r="BT84" s="25" t="e">
        <f>SUMIF(#REF!,$C84&amp;"체",#REF!)</f>
        <v>#REF!</v>
      </c>
      <c r="BU84" s="24" t="e">
        <f>COUNTIF(#REF!,$C84&amp;"가")</f>
        <v>#REF!</v>
      </c>
      <c r="BV84" s="16" t="s">
        <v>156</v>
      </c>
      <c r="BW84" s="25" t="e">
        <f>SUMIF(#REF!,$C84&amp;"가",#REF!)</f>
        <v>#REF!</v>
      </c>
    </row>
    <row r="85" spans="1:75" ht="30" customHeight="1">
      <c r="A85" s="90" t="s">
        <v>164</v>
      </c>
      <c r="B85" s="90"/>
      <c r="C85" s="90"/>
      <c r="D85" s="90"/>
      <c r="E85" s="90"/>
      <c r="F85" s="90"/>
      <c r="G85" s="90"/>
      <c r="H85" s="90"/>
      <c r="I85" s="90"/>
      <c r="J85" s="90"/>
      <c r="K85" s="90"/>
      <c r="L85" s="90"/>
      <c r="M85" s="90"/>
      <c r="N85" s="90"/>
      <c r="O85" s="90"/>
      <c r="P85" s="90"/>
      <c r="Q85" s="90"/>
      <c r="R85" s="90"/>
      <c r="S85" s="90"/>
      <c r="T85" s="90"/>
      <c r="U85" s="90"/>
      <c r="V85" s="90"/>
      <c r="W85" s="90"/>
      <c r="X85" s="90"/>
      <c r="Y85" s="90"/>
      <c r="Z85" s="90"/>
      <c r="AA85" s="90"/>
      <c r="AB85" s="90"/>
      <c r="AC85" s="90"/>
      <c r="AD85" s="90"/>
      <c r="AE85" s="90"/>
      <c r="AF85" s="90"/>
      <c r="AG85" s="90"/>
      <c r="AH85" s="90"/>
      <c r="AI85" s="90"/>
      <c r="AJ85" s="90"/>
      <c r="AK85" s="90"/>
      <c r="AL85" s="90"/>
      <c r="AM85" s="90"/>
      <c r="AN85" s="90" t="s">
        <v>163</v>
      </c>
      <c r="AO85" s="90"/>
      <c r="AP85" s="90"/>
      <c r="AQ85" s="90"/>
      <c r="AR85" s="90"/>
      <c r="AS85" s="90"/>
      <c r="AT85" s="90"/>
      <c r="AU85" s="90"/>
      <c r="AV85" s="90"/>
      <c r="AW85" s="90"/>
      <c r="AX85" s="90"/>
      <c r="AY85" s="90"/>
      <c r="AZ85" s="90"/>
      <c r="BA85" s="90"/>
      <c r="BB85" s="90"/>
      <c r="BC85" s="90"/>
      <c r="BD85" s="90"/>
      <c r="BE85" s="90"/>
      <c r="BF85" s="90"/>
      <c r="BG85" s="90"/>
      <c r="BH85" s="90"/>
      <c r="BI85" s="90"/>
      <c r="BJ85" s="90"/>
      <c r="BK85" s="90"/>
      <c r="BL85" s="90"/>
      <c r="BM85" s="90"/>
      <c r="BN85" s="90"/>
      <c r="BO85" s="90"/>
      <c r="BP85" s="90"/>
      <c r="BQ85" s="90"/>
      <c r="BR85" s="90"/>
      <c r="BS85" s="90"/>
      <c r="BT85" s="90"/>
      <c r="BU85" s="90"/>
      <c r="BV85" s="90"/>
      <c r="BW85" s="90"/>
    </row>
    <row r="86" spans="1:75" s="9" customFormat="1" ht="10.5" customHeight="1">
      <c r="A86" s="4"/>
      <c r="B86" s="4"/>
      <c r="C86" s="4"/>
      <c r="D86" s="5"/>
      <c r="E86" s="6"/>
      <c r="F86" s="7"/>
      <c r="G86" s="8"/>
      <c r="H86" s="6"/>
      <c r="I86" s="8"/>
      <c r="J86" s="8"/>
      <c r="K86" s="6"/>
      <c r="L86" s="8"/>
      <c r="M86" s="8"/>
      <c r="N86" s="6"/>
      <c r="O86" s="8"/>
      <c r="P86" s="8"/>
      <c r="Q86" s="6"/>
      <c r="R86" s="8"/>
      <c r="S86" s="8"/>
      <c r="T86" s="6"/>
      <c r="U86" s="8"/>
      <c r="V86" s="8"/>
      <c r="W86" s="6"/>
      <c r="X86" s="8"/>
      <c r="Y86" s="8"/>
      <c r="Z86" s="6"/>
      <c r="AA86" s="8"/>
      <c r="AB86" s="8"/>
      <c r="AC86" s="6"/>
      <c r="AD86" s="8"/>
      <c r="AE86" s="8"/>
      <c r="AF86" s="6"/>
      <c r="AG86" s="8"/>
      <c r="AH86" s="8"/>
      <c r="AI86" s="6"/>
      <c r="AJ86" s="8"/>
      <c r="AK86" s="8"/>
      <c r="AL86" s="6"/>
      <c r="AM86" s="8"/>
      <c r="AN86" s="8"/>
      <c r="AO86" s="6"/>
      <c r="AP86" s="8"/>
      <c r="AQ86" s="8"/>
      <c r="AR86" s="6"/>
      <c r="AS86" s="8"/>
      <c r="AT86" s="8"/>
      <c r="AU86" s="6"/>
      <c r="AV86" s="8"/>
      <c r="AW86" s="8"/>
      <c r="AX86" s="6"/>
      <c r="AY86" s="8"/>
      <c r="AZ86" s="8"/>
      <c r="BA86" s="6"/>
      <c r="BB86" s="8"/>
      <c r="BC86" s="8"/>
      <c r="BD86" s="6"/>
      <c r="BE86" s="8"/>
      <c r="BF86" s="8"/>
      <c r="BG86" s="6"/>
      <c r="BH86" s="8"/>
      <c r="BI86" s="8"/>
      <c r="BJ86" s="6"/>
      <c r="BK86" s="8"/>
      <c r="BL86" s="8"/>
      <c r="BM86" s="6"/>
      <c r="BN86" s="8"/>
      <c r="BO86" s="8"/>
      <c r="BP86" s="6"/>
      <c r="BQ86" s="8"/>
      <c r="BR86" s="8"/>
      <c r="BS86" s="6"/>
      <c r="BT86" s="8"/>
      <c r="BU86" s="8"/>
      <c r="BV86" s="6"/>
      <c r="BW86" s="8"/>
    </row>
    <row r="87" spans="1:75" s="26" customFormat="1" ht="24.95" customHeight="1">
      <c r="A87" s="91" t="s">
        <v>0</v>
      </c>
      <c r="B87" s="92"/>
      <c r="C87" s="93"/>
      <c r="D87" s="97" t="s">
        <v>128</v>
      </c>
      <c r="E87" s="98"/>
      <c r="F87" s="99"/>
      <c r="G87" s="103" t="s">
        <v>129</v>
      </c>
      <c r="H87" s="104"/>
      <c r="I87" s="104"/>
      <c r="J87" s="104"/>
      <c r="K87" s="104"/>
      <c r="L87" s="104"/>
      <c r="M87" s="104"/>
      <c r="N87" s="104"/>
      <c r="O87" s="104"/>
      <c r="P87" s="104"/>
      <c r="Q87" s="104"/>
      <c r="R87" s="104"/>
      <c r="S87" s="104"/>
      <c r="T87" s="104"/>
      <c r="U87" s="104"/>
      <c r="V87" s="104"/>
      <c r="W87" s="104"/>
      <c r="X87" s="104"/>
      <c r="Y87" s="104"/>
      <c r="Z87" s="104"/>
      <c r="AA87" s="104"/>
      <c r="AB87" s="104"/>
      <c r="AC87" s="104"/>
      <c r="AD87" s="104"/>
      <c r="AE87" s="104"/>
      <c r="AF87" s="104"/>
      <c r="AG87" s="104"/>
      <c r="AH87" s="104"/>
      <c r="AI87" s="104"/>
      <c r="AJ87" s="104"/>
      <c r="AK87" s="104"/>
      <c r="AL87" s="104"/>
      <c r="AM87" s="105"/>
      <c r="AN87" s="103" t="s">
        <v>130</v>
      </c>
      <c r="AO87" s="104"/>
      <c r="AP87" s="104"/>
      <c r="AQ87" s="104"/>
      <c r="AR87" s="104"/>
      <c r="AS87" s="104"/>
      <c r="AT87" s="104"/>
      <c r="AU87" s="104"/>
      <c r="AV87" s="104"/>
      <c r="AW87" s="104"/>
      <c r="AX87" s="104"/>
      <c r="AY87" s="104"/>
      <c r="AZ87" s="104"/>
      <c r="BA87" s="104"/>
      <c r="BB87" s="104"/>
      <c r="BC87" s="104"/>
      <c r="BD87" s="104"/>
      <c r="BE87" s="104"/>
      <c r="BF87" s="104"/>
      <c r="BG87" s="104"/>
      <c r="BH87" s="104"/>
      <c r="BI87" s="104"/>
      <c r="BJ87" s="104"/>
      <c r="BK87" s="104"/>
      <c r="BL87" s="104"/>
      <c r="BM87" s="104"/>
      <c r="BN87" s="104"/>
      <c r="BO87" s="104"/>
      <c r="BP87" s="104"/>
      <c r="BQ87" s="104"/>
      <c r="BR87" s="104"/>
      <c r="BS87" s="104"/>
      <c r="BT87" s="104"/>
      <c r="BU87" s="104"/>
      <c r="BV87" s="104"/>
      <c r="BW87" s="105"/>
    </row>
    <row r="88" spans="1:75" s="27" customFormat="1" ht="24.95" customHeight="1">
      <c r="A88" s="94"/>
      <c r="B88" s="95"/>
      <c r="C88" s="96"/>
      <c r="D88" s="100"/>
      <c r="E88" s="101"/>
      <c r="F88" s="102"/>
      <c r="G88" s="106" t="s">
        <v>131</v>
      </c>
      <c r="H88" s="107"/>
      <c r="I88" s="108"/>
      <c r="J88" s="106" t="s">
        <v>132</v>
      </c>
      <c r="K88" s="107"/>
      <c r="L88" s="108"/>
      <c r="M88" s="106" t="s">
        <v>133</v>
      </c>
      <c r="N88" s="107"/>
      <c r="O88" s="108"/>
      <c r="P88" s="106" t="s">
        <v>134</v>
      </c>
      <c r="Q88" s="107"/>
      <c r="R88" s="108"/>
      <c r="S88" s="106" t="s">
        <v>135</v>
      </c>
      <c r="T88" s="107"/>
      <c r="U88" s="108"/>
      <c r="V88" s="106" t="s">
        <v>136</v>
      </c>
      <c r="W88" s="107"/>
      <c r="X88" s="108"/>
      <c r="Y88" s="106" t="s">
        <v>137</v>
      </c>
      <c r="Z88" s="107"/>
      <c r="AA88" s="108"/>
      <c r="AB88" s="106" t="s">
        <v>138</v>
      </c>
      <c r="AC88" s="107"/>
      <c r="AD88" s="108"/>
      <c r="AE88" s="106" t="s">
        <v>139</v>
      </c>
      <c r="AF88" s="107"/>
      <c r="AG88" s="108"/>
      <c r="AH88" s="106" t="s">
        <v>140</v>
      </c>
      <c r="AI88" s="107"/>
      <c r="AJ88" s="108"/>
      <c r="AK88" s="106" t="s">
        <v>141</v>
      </c>
      <c r="AL88" s="107"/>
      <c r="AM88" s="108"/>
      <c r="AN88" s="106" t="s">
        <v>142</v>
      </c>
      <c r="AO88" s="107"/>
      <c r="AP88" s="108"/>
      <c r="AQ88" s="106" t="s">
        <v>143</v>
      </c>
      <c r="AR88" s="107"/>
      <c r="AS88" s="108"/>
      <c r="AT88" s="106" t="s">
        <v>144</v>
      </c>
      <c r="AU88" s="107"/>
      <c r="AV88" s="108"/>
      <c r="AW88" s="106" t="s">
        <v>145</v>
      </c>
      <c r="AX88" s="107"/>
      <c r="AY88" s="108"/>
      <c r="AZ88" s="106" t="s">
        <v>146</v>
      </c>
      <c r="BA88" s="107"/>
      <c r="BB88" s="108"/>
      <c r="BC88" s="106" t="s">
        <v>147</v>
      </c>
      <c r="BD88" s="107"/>
      <c r="BE88" s="108"/>
      <c r="BF88" s="106" t="s">
        <v>148</v>
      </c>
      <c r="BG88" s="107"/>
      <c r="BH88" s="108"/>
      <c r="BI88" s="106" t="s">
        <v>149</v>
      </c>
      <c r="BJ88" s="107"/>
      <c r="BK88" s="108"/>
      <c r="BL88" s="106" t="s">
        <v>150</v>
      </c>
      <c r="BM88" s="107"/>
      <c r="BN88" s="108"/>
      <c r="BO88" s="106" t="s">
        <v>151</v>
      </c>
      <c r="BP88" s="107"/>
      <c r="BQ88" s="108"/>
      <c r="BR88" s="106" t="s">
        <v>152</v>
      </c>
      <c r="BS88" s="107"/>
      <c r="BT88" s="108"/>
      <c r="BU88" s="106" t="s">
        <v>153</v>
      </c>
      <c r="BV88" s="107"/>
      <c r="BW88" s="108"/>
    </row>
    <row r="89" spans="1:75" s="18" customFormat="1" ht="24.95" customHeight="1">
      <c r="A89" s="109" t="s">
        <v>154</v>
      </c>
      <c r="B89" s="110"/>
      <c r="C89" s="111"/>
      <c r="D89" s="15" t="s">
        <v>155</v>
      </c>
      <c r="E89" s="16" t="s">
        <v>156</v>
      </c>
      <c r="F89" s="17" t="s">
        <v>157</v>
      </c>
      <c r="G89" s="15" t="s">
        <v>155</v>
      </c>
      <c r="H89" s="16" t="s">
        <v>156</v>
      </c>
      <c r="I89" s="17" t="s">
        <v>157</v>
      </c>
      <c r="J89" s="15" t="s">
        <v>155</v>
      </c>
      <c r="K89" s="16" t="s">
        <v>156</v>
      </c>
      <c r="L89" s="17" t="s">
        <v>157</v>
      </c>
      <c r="M89" s="15" t="s">
        <v>155</v>
      </c>
      <c r="N89" s="16" t="s">
        <v>156</v>
      </c>
      <c r="O89" s="17" t="s">
        <v>157</v>
      </c>
      <c r="P89" s="15" t="s">
        <v>155</v>
      </c>
      <c r="Q89" s="16" t="s">
        <v>156</v>
      </c>
      <c r="R89" s="17" t="s">
        <v>157</v>
      </c>
      <c r="S89" s="15" t="s">
        <v>155</v>
      </c>
      <c r="T89" s="16" t="s">
        <v>156</v>
      </c>
      <c r="U89" s="17" t="s">
        <v>157</v>
      </c>
      <c r="V89" s="15" t="s">
        <v>155</v>
      </c>
      <c r="W89" s="16" t="s">
        <v>156</v>
      </c>
      <c r="X89" s="17" t="s">
        <v>157</v>
      </c>
      <c r="Y89" s="15" t="s">
        <v>155</v>
      </c>
      <c r="Z89" s="16" t="s">
        <v>156</v>
      </c>
      <c r="AA89" s="17" t="s">
        <v>157</v>
      </c>
      <c r="AB89" s="15" t="s">
        <v>155</v>
      </c>
      <c r="AC89" s="16" t="s">
        <v>156</v>
      </c>
      <c r="AD89" s="17" t="s">
        <v>157</v>
      </c>
      <c r="AE89" s="15" t="s">
        <v>155</v>
      </c>
      <c r="AF89" s="16" t="s">
        <v>156</v>
      </c>
      <c r="AG89" s="17" t="s">
        <v>157</v>
      </c>
      <c r="AH89" s="15" t="s">
        <v>155</v>
      </c>
      <c r="AI89" s="16" t="s">
        <v>156</v>
      </c>
      <c r="AJ89" s="17" t="s">
        <v>157</v>
      </c>
      <c r="AK89" s="15" t="s">
        <v>155</v>
      </c>
      <c r="AL89" s="16" t="s">
        <v>156</v>
      </c>
      <c r="AM89" s="17" t="s">
        <v>157</v>
      </c>
      <c r="AN89" s="15" t="s">
        <v>155</v>
      </c>
      <c r="AO89" s="16" t="s">
        <v>156</v>
      </c>
      <c r="AP89" s="17" t="s">
        <v>157</v>
      </c>
      <c r="AQ89" s="15" t="s">
        <v>155</v>
      </c>
      <c r="AR89" s="16" t="s">
        <v>156</v>
      </c>
      <c r="AS89" s="17" t="s">
        <v>157</v>
      </c>
      <c r="AT89" s="15" t="s">
        <v>155</v>
      </c>
      <c r="AU89" s="16" t="s">
        <v>156</v>
      </c>
      <c r="AV89" s="17" t="s">
        <v>157</v>
      </c>
      <c r="AW89" s="15" t="s">
        <v>155</v>
      </c>
      <c r="AX89" s="16" t="s">
        <v>156</v>
      </c>
      <c r="AY89" s="17" t="s">
        <v>157</v>
      </c>
      <c r="AZ89" s="15" t="s">
        <v>155</v>
      </c>
      <c r="BA89" s="16" t="s">
        <v>156</v>
      </c>
      <c r="BB89" s="17" t="s">
        <v>157</v>
      </c>
      <c r="BC89" s="15" t="s">
        <v>155</v>
      </c>
      <c r="BD89" s="16" t="s">
        <v>156</v>
      </c>
      <c r="BE89" s="17" t="s">
        <v>157</v>
      </c>
      <c r="BF89" s="15" t="s">
        <v>155</v>
      </c>
      <c r="BG89" s="16" t="s">
        <v>156</v>
      </c>
      <c r="BH89" s="17" t="s">
        <v>157</v>
      </c>
      <c r="BI89" s="15" t="s">
        <v>155</v>
      </c>
      <c r="BJ89" s="16" t="s">
        <v>156</v>
      </c>
      <c r="BK89" s="17" t="s">
        <v>157</v>
      </c>
      <c r="BL89" s="15" t="s">
        <v>155</v>
      </c>
      <c r="BM89" s="16" t="s">
        <v>156</v>
      </c>
      <c r="BN89" s="17" t="s">
        <v>157</v>
      </c>
      <c r="BO89" s="15" t="s">
        <v>155</v>
      </c>
      <c r="BP89" s="16" t="s">
        <v>156</v>
      </c>
      <c r="BQ89" s="17" t="s">
        <v>157</v>
      </c>
      <c r="BR89" s="15" t="s">
        <v>155</v>
      </c>
      <c r="BS89" s="16" t="s">
        <v>156</v>
      </c>
      <c r="BT89" s="17" t="s">
        <v>157</v>
      </c>
      <c r="BU89" s="15" t="s">
        <v>155</v>
      </c>
      <c r="BV89" s="16" t="s">
        <v>156</v>
      </c>
      <c r="BW89" s="17" t="s">
        <v>157</v>
      </c>
    </row>
    <row r="90" spans="1:75" s="23" customFormat="1" ht="25.5" customHeight="1">
      <c r="A90" s="112" t="s">
        <v>158</v>
      </c>
      <c r="B90" s="113"/>
      <c r="C90" s="114"/>
      <c r="D90" s="20" t="e">
        <f>SUM(G90,J90,M90,P90,S90,V90,Y90,AB90,AE90,AH90,AK90,AN90,AQ90,AT90,AW90,AZ90,BC90,BF90,BI90,BL90,BO90,BR90,BU90)</f>
        <v>#REF!</v>
      </c>
      <c r="E90" s="21" t="s">
        <v>156</v>
      </c>
      <c r="F90" s="22" t="e">
        <f>SUM(I90,L90,O90,R90,U90,X90,AA90,AD90,AG90,AJ90,AM90,AP90,AS90,AV90,AY90,BB90,BE90,BH90,BK90,BN90,BQ90,BT90,BW90)</f>
        <v>#REF!</v>
      </c>
      <c r="G90" s="20" t="e">
        <f>SUM(G91,G130)</f>
        <v>#REF!</v>
      </c>
      <c r="H90" s="21" t="s">
        <v>156</v>
      </c>
      <c r="I90" s="22" t="e">
        <f>SUM(I91,I130)</f>
        <v>#REF!</v>
      </c>
      <c r="J90" s="20" t="e">
        <f>SUM(J91,J130)</f>
        <v>#REF!</v>
      </c>
      <c r="K90" s="21" t="s">
        <v>156</v>
      </c>
      <c r="L90" s="22" t="e">
        <f>SUM(L91,L130)</f>
        <v>#REF!</v>
      </c>
      <c r="M90" s="20" t="e">
        <f>SUM(M91,M130)</f>
        <v>#REF!</v>
      </c>
      <c r="N90" s="21" t="s">
        <v>156</v>
      </c>
      <c r="O90" s="22" t="e">
        <f>SUM(O91,O130)</f>
        <v>#REF!</v>
      </c>
      <c r="P90" s="20" t="e">
        <f>SUM(P91,P130)</f>
        <v>#REF!</v>
      </c>
      <c r="Q90" s="21" t="s">
        <v>156</v>
      </c>
      <c r="R90" s="22" t="e">
        <f>SUM(R91,R130)</f>
        <v>#REF!</v>
      </c>
      <c r="S90" s="20" t="e">
        <f>SUM(S91,S130)</f>
        <v>#REF!</v>
      </c>
      <c r="T90" s="21" t="s">
        <v>156</v>
      </c>
      <c r="U90" s="22" t="e">
        <f>SUM(U91,U130)</f>
        <v>#REF!</v>
      </c>
      <c r="V90" s="20" t="e">
        <f>SUM(V91,V130)</f>
        <v>#REF!</v>
      </c>
      <c r="W90" s="21" t="s">
        <v>156</v>
      </c>
      <c r="X90" s="22" t="e">
        <f>SUM(X91,X130)</f>
        <v>#REF!</v>
      </c>
      <c r="Y90" s="20" t="e">
        <f>SUM(Y91,Y130)</f>
        <v>#REF!</v>
      </c>
      <c r="Z90" s="21" t="s">
        <v>156</v>
      </c>
      <c r="AA90" s="22" t="e">
        <f>SUM(AA91,AA130)</f>
        <v>#REF!</v>
      </c>
      <c r="AB90" s="20" t="e">
        <f>SUM(AB91,AB130)</f>
        <v>#REF!</v>
      </c>
      <c r="AC90" s="21" t="s">
        <v>156</v>
      </c>
      <c r="AD90" s="22" t="e">
        <f>SUM(AD91,AD130)</f>
        <v>#REF!</v>
      </c>
      <c r="AE90" s="20" t="e">
        <f>SUM(AE91,AE130)</f>
        <v>#REF!</v>
      </c>
      <c r="AF90" s="21" t="s">
        <v>156</v>
      </c>
      <c r="AG90" s="22" t="e">
        <f>SUM(AG91,AG130)</f>
        <v>#REF!</v>
      </c>
      <c r="AH90" s="20" t="e">
        <f>SUM(AH91,AH130)</f>
        <v>#REF!</v>
      </c>
      <c r="AI90" s="21" t="s">
        <v>156</v>
      </c>
      <c r="AJ90" s="22" t="e">
        <f>SUM(AJ91,AJ130)</f>
        <v>#REF!</v>
      </c>
      <c r="AK90" s="20" t="e">
        <f>SUM(AK91,AK130)</f>
        <v>#REF!</v>
      </c>
      <c r="AL90" s="21" t="s">
        <v>156</v>
      </c>
      <c r="AM90" s="22" t="e">
        <f>SUM(AM91,AM130)</f>
        <v>#REF!</v>
      </c>
      <c r="AN90" s="20" t="e">
        <f>SUM(AN91,AN130)</f>
        <v>#REF!</v>
      </c>
      <c r="AO90" s="21" t="s">
        <v>156</v>
      </c>
      <c r="AP90" s="22" t="e">
        <f>SUM(AP91,AP130)</f>
        <v>#REF!</v>
      </c>
      <c r="AQ90" s="20" t="e">
        <f>SUM(AQ91,AQ130)</f>
        <v>#REF!</v>
      </c>
      <c r="AR90" s="21" t="s">
        <v>156</v>
      </c>
      <c r="AS90" s="22" t="e">
        <f>SUM(AS91,AS130)</f>
        <v>#REF!</v>
      </c>
      <c r="AT90" s="20" t="e">
        <f>SUM(AT91,AT130)</f>
        <v>#REF!</v>
      </c>
      <c r="AU90" s="21" t="s">
        <v>156</v>
      </c>
      <c r="AV90" s="22" t="e">
        <f>SUM(AV91,AV130)</f>
        <v>#REF!</v>
      </c>
      <c r="AW90" s="20" t="e">
        <f>SUM(AW91,AW130)</f>
        <v>#REF!</v>
      </c>
      <c r="AX90" s="21" t="s">
        <v>156</v>
      </c>
      <c r="AY90" s="22" t="e">
        <f>SUM(AY91,AY130)</f>
        <v>#REF!</v>
      </c>
      <c r="AZ90" s="20" t="e">
        <f>SUM(AZ91,AZ130)</f>
        <v>#REF!</v>
      </c>
      <c r="BA90" s="21" t="s">
        <v>156</v>
      </c>
      <c r="BB90" s="22" t="e">
        <f>SUM(BB91,BB130)</f>
        <v>#REF!</v>
      </c>
      <c r="BC90" s="20" t="e">
        <f>SUM(BC91,BC130)</f>
        <v>#REF!</v>
      </c>
      <c r="BD90" s="21" t="s">
        <v>156</v>
      </c>
      <c r="BE90" s="22" t="e">
        <f>SUM(BE91,BE130)</f>
        <v>#REF!</v>
      </c>
      <c r="BF90" s="20" t="e">
        <f>SUM(BF91,BF130)</f>
        <v>#REF!</v>
      </c>
      <c r="BG90" s="21" t="s">
        <v>156</v>
      </c>
      <c r="BH90" s="22" t="e">
        <f>SUM(BH91,BH130)</f>
        <v>#REF!</v>
      </c>
      <c r="BI90" s="20" t="e">
        <f>SUM(BI91,BI130)</f>
        <v>#REF!</v>
      </c>
      <c r="BJ90" s="21" t="s">
        <v>156</v>
      </c>
      <c r="BK90" s="22" t="e">
        <f>SUM(BK91,BK130)</f>
        <v>#REF!</v>
      </c>
      <c r="BL90" s="20" t="e">
        <f>SUM(BL91,BL130)</f>
        <v>#REF!</v>
      </c>
      <c r="BM90" s="21" t="s">
        <v>156</v>
      </c>
      <c r="BN90" s="22" t="e">
        <f>SUM(BN91,BN130)</f>
        <v>#REF!</v>
      </c>
      <c r="BO90" s="20" t="e">
        <f>SUM(BO91,BO130)</f>
        <v>#REF!</v>
      </c>
      <c r="BP90" s="21" t="s">
        <v>156</v>
      </c>
      <c r="BQ90" s="22" t="e">
        <f>SUM(BQ91,BQ130)</f>
        <v>#REF!</v>
      </c>
      <c r="BR90" s="20" t="e">
        <f>SUM(BR91,BR130)</f>
        <v>#REF!</v>
      </c>
      <c r="BS90" s="21" t="s">
        <v>156</v>
      </c>
      <c r="BT90" s="22" t="e">
        <f>SUM(BT91,BT130)</f>
        <v>#REF!</v>
      </c>
      <c r="BU90" s="20" t="e">
        <f>SUM(BU91,BU130)</f>
        <v>#REF!</v>
      </c>
      <c r="BV90" s="21" t="s">
        <v>156</v>
      </c>
      <c r="BW90" s="22" t="e">
        <f>SUM(BW91,BW130)</f>
        <v>#REF!</v>
      </c>
    </row>
    <row r="91" spans="1:75" s="31" customFormat="1" ht="25.5" customHeight="1">
      <c r="A91" s="115" t="s">
        <v>159</v>
      </c>
      <c r="B91" s="116"/>
      <c r="C91" s="117"/>
      <c r="D91" s="28" t="e">
        <f t="shared" ref="D91:D154" si="4">SUM(G91,J91,M91,P91,S91,V91,Y91,AB91,AE91,AH91,AK91,AN91,AQ91,AT91,AW91,AZ91,BC91,BF91,BI91,BL91,BO91,BR91,BU91)</f>
        <v>#REF!</v>
      </c>
      <c r="E91" s="29" t="s">
        <v>1</v>
      </c>
      <c r="F91" s="30" t="e">
        <f t="shared" ref="F91:F154" si="5">SUM(I91,L91,O91,R91,U91,X91,AA91,AD91,AG91,AJ91,AM91,AP91,AS91,AV91,AY91,BB91,BE91,BH91,BK91,BN91,BQ91,BT91,BW91)</f>
        <v>#REF!</v>
      </c>
      <c r="G91" s="28" t="e">
        <f>SUM(G92,G101,G110,G118)</f>
        <v>#REF!</v>
      </c>
      <c r="H91" s="29" t="s">
        <v>156</v>
      </c>
      <c r="I91" s="30" t="e">
        <f>SUM(I92,I101,I110,I118)</f>
        <v>#REF!</v>
      </c>
      <c r="J91" s="28" t="e">
        <f>SUM(J92,J101,J110,J118)</f>
        <v>#REF!</v>
      </c>
      <c r="K91" s="29" t="s">
        <v>156</v>
      </c>
      <c r="L91" s="30" t="e">
        <f>SUM(L92,L101,L110,L118)</f>
        <v>#REF!</v>
      </c>
      <c r="M91" s="28" t="e">
        <f>SUM(M92,M101,M110,M118)</f>
        <v>#REF!</v>
      </c>
      <c r="N91" s="29" t="s">
        <v>156</v>
      </c>
      <c r="O91" s="30" t="e">
        <f>SUM(O92,O101,O110,O118)</f>
        <v>#REF!</v>
      </c>
      <c r="P91" s="28" t="e">
        <f>SUM(P92,P101,P110,P118)</f>
        <v>#REF!</v>
      </c>
      <c r="Q91" s="29" t="s">
        <v>156</v>
      </c>
      <c r="R91" s="30" t="e">
        <f>SUM(R92,R101,R110,R118)</f>
        <v>#REF!</v>
      </c>
      <c r="S91" s="28" t="e">
        <f>SUM(S92,S101,S110,S118)</f>
        <v>#REF!</v>
      </c>
      <c r="T91" s="29" t="s">
        <v>156</v>
      </c>
      <c r="U91" s="30" t="e">
        <f>SUM(U92,U101,U110,U118)</f>
        <v>#REF!</v>
      </c>
      <c r="V91" s="28" t="e">
        <f>SUM(V92,V101,V110,V118)</f>
        <v>#REF!</v>
      </c>
      <c r="W91" s="29" t="s">
        <v>156</v>
      </c>
      <c r="X91" s="30" t="e">
        <f>SUM(X92,X101,X110,X118)</f>
        <v>#REF!</v>
      </c>
      <c r="Y91" s="28" t="e">
        <f>SUM(Y92,Y101,Y110,Y118)</f>
        <v>#REF!</v>
      </c>
      <c r="Z91" s="29" t="s">
        <v>156</v>
      </c>
      <c r="AA91" s="30" t="e">
        <f>SUM(AA92,AA101,AA110,AA118)</f>
        <v>#REF!</v>
      </c>
      <c r="AB91" s="28" t="e">
        <f>SUM(AB92,AB101,AB110,AB118)</f>
        <v>#REF!</v>
      </c>
      <c r="AC91" s="29" t="s">
        <v>156</v>
      </c>
      <c r="AD91" s="30" t="e">
        <f>SUM(AD92,AD101,AD110,AD118)</f>
        <v>#REF!</v>
      </c>
      <c r="AE91" s="28" t="e">
        <f>SUM(AE92,AE101,AE110,AE118)</f>
        <v>#REF!</v>
      </c>
      <c r="AF91" s="29" t="s">
        <v>156</v>
      </c>
      <c r="AG91" s="30" t="e">
        <f>SUM(AG92,AG101,AG110,AG118)</f>
        <v>#REF!</v>
      </c>
      <c r="AH91" s="28" t="e">
        <f>SUM(AH92,AH101,AH110,AH118)</f>
        <v>#REF!</v>
      </c>
      <c r="AI91" s="29" t="s">
        <v>156</v>
      </c>
      <c r="AJ91" s="30" t="e">
        <f>SUM(AJ92,AJ101,AJ110,AJ118)</f>
        <v>#REF!</v>
      </c>
      <c r="AK91" s="28" t="e">
        <f>SUM(AK92,AK101,AK110,AK118)</f>
        <v>#REF!</v>
      </c>
      <c r="AL91" s="29" t="s">
        <v>156</v>
      </c>
      <c r="AM91" s="30" t="e">
        <f>SUM(AM92,AM101,AM110,AM118)</f>
        <v>#REF!</v>
      </c>
      <c r="AN91" s="28" t="e">
        <f>SUM(AN92,AN101,AN110,AN118)</f>
        <v>#REF!</v>
      </c>
      <c r="AO91" s="29" t="s">
        <v>156</v>
      </c>
      <c r="AP91" s="30" t="e">
        <f>SUM(AP92,AP101,AP110,AP118)</f>
        <v>#REF!</v>
      </c>
      <c r="AQ91" s="28" t="e">
        <f>SUM(AQ92,AQ101,AQ110,AQ118)</f>
        <v>#REF!</v>
      </c>
      <c r="AR91" s="29" t="s">
        <v>156</v>
      </c>
      <c r="AS91" s="30" t="e">
        <f>SUM(AS92,AS101,AS110,AS118)</f>
        <v>#REF!</v>
      </c>
      <c r="AT91" s="28" t="e">
        <f>SUM(AT92,AT101,AT110,AT118)</f>
        <v>#REF!</v>
      </c>
      <c r="AU91" s="29" t="s">
        <v>156</v>
      </c>
      <c r="AV91" s="30" t="e">
        <f>SUM(AV92,AV101,AV110,AV118)</f>
        <v>#REF!</v>
      </c>
      <c r="AW91" s="28" t="e">
        <f>SUM(AW92,AW101,AW110,AW118)</f>
        <v>#REF!</v>
      </c>
      <c r="AX91" s="29" t="s">
        <v>156</v>
      </c>
      <c r="AY91" s="30" t="e">
        <f>SUM(AY92,AY101,AY110,AY118)</f>
        <v>#REF!</v>
      </c>
      <c r="AZ91" s="28" t="e">
        <f>SUM(AZ92,AZ101,AZ110,AZ118)</f>
        <v>#REF!</v>
      </c>
      <c r="BA91" s="29" t="s">
        <v>156</v>
      </c>
      <c r="BB91" s="30" t="e">
        <f>SUM(BB92,BB101,BB110,BB118)</f>
        <v>#REF!</v>
      </c>
      <c r="BC91" s="28" t="e">
        <f>SUM(BC92,BC101,BC110,BC118)</f>
        <v>#REF!</v>
      </c>
      <c r="BD91" s="29" t="s">
        <v>156</v>
      </c>
      <c r="BE91" s="30" t="e">
        <f>SUM(BE92,BE101,BE110,BE118)</f>
        <v>#REF!</v>
      </c>
      <c r="BF91" s="28" t="e">
        <f>SUM(BF92,BF101,BF110,BF118)</f>
        <v>#REF!</v>
      </c>
      <c r="BG91" s="29" t="s">
        <v>156</v>
      </c>
      <c r="BH91" s="30" t="e">
        <f>SUM(BH92,BH101,BH110,BH118)</f>
        <v>#REF!</v>
      </c>
      <c r="BI91" s="28" t="e">
        <f>SUM(BI92,BI101,BI110,BI118)</f>
        <v>#REF!</v>
      </c>
      <c r="BJ91" s="29" t="s">
        <v>156</v>
      </c>
      <c r="BK91" s="30" t="e">
        <f>SUM(BK92,BK101,BK110,BK118)</f>
        <v>#REF!</v>
      </c>
      <c r="BL91" s="28" t="e">
        <f>SUM(BL92,BL101,BL110,BL118)</f>
        <v>#REF!</v>
      </c>
      <c r="BM91" s="29" t="s">
        <v>156</v>
      </c>
      <c r="BN91" s="30" t="e">
        <f>SUM(BN92,BN101,BN110,BN118)</f>
        <v>#REF!</v>
      </c>
      <c r="BO91" s="28" t="e">
        <f>SUM(BO92,BO101,BO110,BO118)</f>
        <v>#REF!</v>
      </c>
      <c r="BP91" s="29" t="s">
        <v>156</v>
      </c>
      <c r="BQ91" s="30" t="e">
        <f>SUM(BQ92,BQ101,BQ110,BQ118)</f>
        <v>#REF!</v>
      </c>
      <c r="BR91" s="28" t="e">
        <f>SUM(BR92,BR101,BR110,BR118)</f>
        <v>#REF!</v>
      </c>
      <c r="BS91" s="29" t="s">
        <v>156</v>
      </c>
      <c r="BT91" s="30" t="e">
        <f>SUM(BT92,BT101,BT110,BT118)</f>
        <v>#REF!</v>
      </c>
      <c r="BU91" s="28" t="e">
        <f>SUM(BU92,BU101,BU110,BU118)</f>
        <v>#REF!</v>
      </c>
      <c r="BV91" s="29" t="s">
        <v>156</v>
      </c>
      <c r="BW91" s="30" t="e">
        <f>SUM(BW92,BW101,BW110,BW118)</f>
        <v>#REF!</v>
      </c>
    </row>
    <row r="92" spans="1:75" s="36" customFormat="1" ht="25.5" customHeight="1">
      <c r="A92" s="32"/>
      <c r="B92" s="118" t="s">
        <v>2</v>
      </c>
      <c r="C92" s="119"/>
      <c r="D92" s="33" t="e">
        <f t="shared" si="4"/>
        <v>#REF!</v>
      </c>
      <c r="E92" s="34" t="s">
        <v>1</v>
      </c>
      <c r="F92" s="35" t="e">
        <f t="shared" si="5"/>
        <v>#REF!</v>
      </c>
      <c r="G92" s="33" t="e">
        <f>SUM(G93:G100)</f>
        <v>#REF!</v>
      </c>
      <c r="H92" s="34" t="s">
        <v>156</v>
      </c>
      <c r="I92" s="35" t="e">
        <f>SUM(I93:I100)</f>
        <v>#REF!</v>
      </c>
      <c r="J92" s="33" t="e">
        <f>SUM(J93:J100)</f>
        <v>#REF!</v>
      </c>
      <c r="K92" s="34" t="s">
        <v>156</v>
      </c>
      <c r="L92" s="35" t="e">
        <f>SUM(L93:L100)</f>
        <v>#REF!</v>
      </c>
      <c r="M92" s="33" t="e">
        <f>SUM(M93:M100)</f>
        <v>#REF!</v>
      </c>
      <c r="N92" s="34" t="s">
        <v>156</v>
      </c>
      <c r="O92" s="35" t="e">
        <f>SUM(O93:O100)</f>
        <v>#REF!</v>
      </c>
      <c r="P92" s="33" t="e">
        <f>SUM(P93:P100)</f>
        <v>#REF!</v>
      </c>
      <c r="Q92" s="34" t="s">
        <v>156</v>
      </c>
      <c r="R92" s="35" t="e">
        <f>SUM(R93:R100)</f>
        <v>#REF!</v>
      </c>
      <c r="S92" s="33" t="e">
        <f>SUM(S93:S100)</f>
        <v>#REF!</v>
      </c>
      <c r="T92" s="34" t="s">
        <v>156</v>
      </c>
      <c r="U92" s="35" t="e">
        <f>SUM(U93:U100)</f>
        <v>#REF!</v>
      </c>
      <c r="V92" s="33" t="e">
        <f>SUM(V93:V100)</f>
        <v>#REF!</v>
      </c>
      <c r="W92" s="34" t="s">
        <v>156</v>
      </c>
      <c r="X92" s="35" t="e">
        <f>SUM(X93:X100)</f>
        <v>#REF!</v>
      </c>
      <c r="Y92" s="33" t="e">
        <f>SUM(Y93:Y100)</f>
        <v>#REF!</v>
      </c>
      <c r="Z92" s="34" t="s">
        <v>156</v>
      </c>
      <c r="AA92" s="35" t="e">
        <f>SUM(AA93:AA100)</f>
        <v>#REF!</v>
      </c>
      <c r="AB92" s="33" t="e">
        <f>SUM(AB93:AB100)</f>
        <v>#REF!</v>
      </c>
      <c r="AC92" s="34" t="s">
        <v>156</v>
      </c>
      <c r="AD92" s="35" t="e">
        <f>SUM(AD93:AD100)</f>
        <v>#REF!</v>
      </c>
      <c r="AE92" s="33" t="e">
        <f>SUM(AE93:AE100)</f>
        <v>#REF!</v>
      </c>
      <c r="AF92" s="34" t="s">
        <v>156</v>
      </c>
      <c r="AG92" s="35" t="e">
        <f>SUM(AG93:AG100)</f>
        <v>#REF!</v>
      </c>
      <c r="AH92" s="33" t="e">
        <f>SUM(AH93:AH100)</f>
        <v>#REF!</v>
      </c>
      <c r="AI92" s="34" t="s">
        <v>156</v>
      </c>
      <c r="AJ92" s="35" t="e">
        <f>SUM(AJ93:AJ100)</f>
        <v>#REF!</v>
      </c>
      <c r="AK92" s="33" t="e">
        <f>SUM(AK93:AK100)</f>
        <v>#REF!</v>
      </c>
      <c r="AL92" s="34" t="s">
        <v>156</v>
      </c>
      <c r="AM92" s="35" t="e">
        <f>SUM(AM93:AM100)</f>
        <v>#REF!</v>
      </c>
      <c r="AN92" s="33" t="e">
        <f>SUM(AN93:AN100)</f>
        <v>#REF!</v>
      </c>
      <c r="AO92" s="34" t="s">
        <v>156</v>
      </c>
      <c r="AP92" s="35" t="e">
        <f>SUM(AP93:AP100)</f>
        <v>#REF!</v>
      </c>
      <c r="AQ92" s="33" t="e">
        <f>SUM(AQ93:AQ100)</f>
        <v>#REF!</v>
      </c>
      <c r="AR92" s="34" t="s">
        <v>156</v>
      </c>
      <c r="AS92" s="35" t="e">
        <f>SUM(AS93:AS100)</f>
        <v>#REF!</v>
      </c>
      <c r="AT92" s="33" t="e">
        <f>SUM(AT93:AT100)</f>
        <v>#REF!</v>
      </c>
      <c r="AU92" s="34" t="s">
        <v>156</v>
      </c>
      <c r="AV92" s="35" t="e">
        <f>SUM(AV93:AV100)</f>
        <v>#REF!</v>
      </c>
      <c r="AW92" s="33" t="e">
        <f>SUM(AW93:AW100)</f>
        <v>#REF!</v>
      </c>
      <c r="AX92" s="34" t="s">
        <v>156</v>
      </c>
      <c r="AY92" s="35" t="e">
        <f>SUM(AY93:AY100)</f>
        <v>#REF!</v>
      </c>
      <c r="AZ92" s="33" t="e">
        <f>SUM(AZ93:AZ100)</f>
        <v>#REF!</v>
      </c>
      <c r="BA92" s="34" t="s">
        <v>156</v>
      </c>
      <c r="BB92" s="35" t="e">
        <f>SUM(BB93:BB100)</f>
        <v>#REF!</v>
      </c>
      <c r="BC92" s="33" t="e">
        <f>SUM(BC93:BC100)</f>
        <v>#REF!</v>
      </c>
      <c r="BD92" s="34" t="s">
        <v>156</v>
      </c>
      <c r="BE92" s="35" t="e">
        <f>SUM(BE93:BE100)</f>
        <v>#REF!</v>
      </c>
      <c r="BF92" s="33" t="e">
        <f>SUM(BF93:BF100)</f>
        <v>#REF!</v>
      </c>
      <c r="BG92" s="34" t="s">
        <v>156</v>
      </c>
      <c r="BH92" s="35" t="e">
        <f>SUM(BH93:BH100)</f>
        <v>#REF!</v>
      </c>
      <c r="BI92" s="33" t="e">
        <f>SUM(BI93:BI100)</f>
        <v>#REF!</v>
      </c>
      <c r="BJ92" s="34" t="s">
        <v>156</v>
      </c>
      <c r="BK92" s="35" t="e">
        <f>SUM(BK93:BK100)</f>
        <v>#REF!</v>
      </c>
      <c r="BL92" s="33" t="e">
        <f>SUM(BL93:BL100)</f>
        <v>#REF!</v>
      </c>
      <c r="BM92" s="34" t="s">
        <v>156</v>
      </c>
      <c r="BN92" s="35" t="e">
        <f>SUM(BN93:BN100)</f>
        <v>#REF!</v>
      </c>
      <c r="BO92" s="33" t="e">
        <f>SUM(BO93:BO100)</f>
        <v>#REF!</v>
      </c>
      <c r="BP92" s="34" t="s">
        <v>156</v>
      </c>
      <c r="BQ92" s="35" t="e">
        <f>SUM(BQ93:BQ100)</f>
        <v>#REF!</v>
      </c>
      <c r="BR92" s="33" t="e">
        <f>SUM(BR93:BR100)</f>
        <v>#REF!</v>
      </c>
      <c r="BS92" s="34" t="s">
        <v>156</v>
      </c>
      <c r="BT92" s="35" t="e">
        <f>SUM(BT93:BT100)</f>
        <v>#REF!</v>
      </c>
      <c r="BU92" s="33" t="e">
        <f>SUM(BU93:BU100)</f>
        <v>#REF!</v>
      </c>
      <c r="BV92" s="34" t="s">
        <v>156</v>
      </c>
      <c r="BW92" s="35" t="e">
        <f>SUM(BW93:BW100)</f>
        <v>#REF!</v>
      </c>
    </row>
    <row r="93" spans="1:75" ht="25.5" customHeight="1">
      <c r="A93" s="32"/>
      <c r="B93" s="37"/>
      <c r="C93" s="38" t="s">
        <v>3</v>
      </c>
      <c r="D93" s="24" t="e">
        <f t="shared" si="4"/>
        <v>#REF!</v>
      </c>
      <c r="E93" s="16" t="s">
        <v>1</v>
      </c>
      <c r="F93" s="25" t="e">
        <f t="shared" si="5"/>
        <v>#REF!</v>
      </c>
      <c r="G93" s="24" t="e">
        <f>COUNTIF(#REF!,"국"&amp;$C93&amp;"답")</f>
        <v>#REF!</v>
      </c>
      <c r="H93" s="16" t="s">
        <v>156</v>
      </c>
      <c r="I93" s="25" t="e">
        <f>SUMIF(#REF!,"국"&amp;$C93&amp;"답",#REF!)</f>
        <v>#REF!</v>
      </c>
      <c r="J93" s="24" t="e">
        <f>COUNTIF(#REF!,"국"&amp;$C93&amp;"전")</f>
        <v>#REF!</v>
      </c>
      <c r="K93" s="16" t="s">
        <v>156</v>
      </c>
      <c r="L93" s="25" t="e">
        <f>SUMIF(#REF!,"국"&amp;$C93&amp;"전",#REF!)</f>
        <v>#REF!</v>
      </c>
      <c r="M93" s="24" t="e">
        <f>COUNTIF(#REF!,"국"&amp;$C93&amp;"과")</f>
        <v>#REF!</v>
      </c>
      <c r="N93" s="16" t="s">
        <v>156</v>
      </c>
      <c r="O93" s="25" t="e">
        <f>SUMIF(#REF!,"국"&amp;$C93&amp;"과",#REF!)</f>
        <v>#REF!</v>
      </c>
      <c r="P93" s="24" t="e">
        <f>COUNTIF(#REF!,"국"&amp;$C93&amp;"임")</f>
        <v>#REF!</v>
      </c>
      <c r="Q93" s="16" t="s">
        <v>156</v>
      </c>
      <c r="R93" s="25" t="e">
        <f>SUMIF(#REF!,"국"&amp;$C93&amp;"임",#REF!)</f>
        <v>#REF!</v>
      </c>
      <c r="S93" s="24" t="e">
        <f>COUNTIF(#REF!,"국"&amp;$C93&amp;"대")</f>
        <v>#REF!</v>
      </c>
      <c r="T93" s="16" t="s">
        <v>156</v>
      </c>
      <c r="U93" s="25" t="e">
        <f>SUMIF(#REF!,"국"&amp;$C93&amp;"대",#REF!)</f>
        <v>#REF!</v>
      </c>
      <c r="V93" s="24" t="e">
        <f>COUNTIF(#REF!,"국"&amp;$C93&amp;"구")</f>
        <v>#REF!</v>
      </c>
      <c r="W93" s="16" t="s">
        <v>156</v>
      </c>
      <c r="X93" s="25" t="e">
        <f>SUMIF(#REF!,"국"&amp;$C93&amp;"구",#REF!)</f>
        <v>#REF!</v>
      </c>
      <c r="Y93" s="24" t="e">
        <f>COUNTIF(#REF!,"국"&amp;$C93&amp;"도")</f>
        <v>#REF!</v>
      </c>
      <c r="Z93" s="16" t="s">
        <v>156</v>
      </c>
      <c r="AA93" s="25" t="e">
        <f>SUMIF(#REF!,"국"&amp;$C93&amp;"도",#REF!)</f>
        <v>#REF!</v>
      </c>
      <c r="AB93" s="24" t="e">
        <f>COUNTIF(#REF!,"국"&amp;$C93&amp;"목")</f>
        <v>#REF!</v>
      </c>
      <c r="AC93" s="16" t="s">
        <v>156</v>
      </c>
      <c r="AD93" s="25" t="e">
        <f>SUMIF(#REF!,"국"&amp;$C93&amp;"목",#REF!)</f>
        <v>#REF!</v>
      </c>
      <c r="AE93" s="24" t="e">
        <f>COUNTIF(#REF!,"국"&amp;$C93&amp;"묘")</f>
        <v>#REF!</v>
      </c>
      <c r="AF93" s="16" t="s">
        <v>156</v>
      </c>
      <c r="AG93" s="25" t="e">
        <f>SUMIF(#REF!,"국"&amp;$C93&amp;"묘",#REF!)</f>
        <v>#REF!</v>
      </c>
      <c r="AH93" s="24" t="e">
        <f>COUNTIF(#REF!,"국"&amp;$C93&amp;"유")</f>
        <v>#REF!</v>
      </c>
      <c r="AI93" s="16" t="s">
        <v>156</v>
      </c>
      <c r="AJ93" s="25" t="e">
        <f>SUMIF(#REF!,"국"&amp;$C93&amp;"유",#REF!)</f>
        <v>#REF!</v>
      </c>
      <c r="AK93" s="24" t="e">
        <f>COUNTIF(#REF!,"국"&amp;$C93&amp;"잡")</f>
        <v>#REF!</v>
      </c>
      <c r="AL93" s="16" t="s">
        <v>156</v>
      </c>
      <c r="AM93" s="25" t="e">
        <f>SUMIF(#REF!,"국"&amp;$C93&amp;"잡",#REF!)</f>
        <v>#REF!</v>
      </c>
      <c r="AN93" s="24" t="e">
        <f>COUNTIF(#REF!,"국"&amp;$C93&amp;"장")</f>
        <v>#REF!</v>
      </c>
      <c r="AO93" s="16" t="s">
        <v>156</v>
      </c>
      <c r="AP93" s="25" t="e">
        <f>SUMIF(#REF!,"국"&amp;$C93&amp;"장",#REF!)</f>
        <v>#REF!</v>
      </c>
      <c r="AQ93" s="24" t="e">
        <f>COUNTIF(#REF!,"국"&amp;$C93&amp;"수")</f>
        <v>#REF!</v>
      </c>
      <c r="AR93" s="16" t="s">
        <v>156</v>
      </c>
      <c r="AS93" s="25" t="e">
        <f>SUMIF(#REF!,"국"&amp;$C93&amp;"수",#REF!)</f>
        <v>#REF!</v>
      </c>
      <c r="AT93" s="24" t="e">
        <f>COUNTIF(#REF!,"국"&amp;$C93&amp;"제")</f>
        <v>#REF!</v>
      </c>
      <c r="AU93" s="16" t="s">
        <v>156</v>
      </c>
      <c r="AV93" s="25" t="e">
        <f>SUMIF(#REF!,"국"&amp;$C93&amp;"제",#REF!)</f>
        <v>#REF!</v>
      </c>
      <c r="AW93" s="24" t="e">
        <f>COUNTIF(#REF!,"국"&amp;$C93&amp;"종")</f>
        <v>#REF!</v>
      </c>
      <c r="AX93" s="16" t="s">
        <v>156</v>
      </c>
      <c r="AY93" s="25" t="e">
        <f>SUMIF(#REF!,"국"&amp;$C93&amp;"종",#REF!)</f>
        <v>#REF!</v>
      </c>
      <c r="AZ93" s="24" t="e">
        <f>COUNTIF(#REF!,"국"&amp;$C93&amp;"주")</f>
        <v>#REF!</v>
      </c>
      <c r="BA93" s="16" t="s">
        <v>156</v>
      </c>
      <c r="BB93" s="25" t="e">
        <f>SUMIF(#REF!,"국"&amp;$C93&amp;"주",#REF!)</f>
        <v>#REF!</v>
      </c>
      <c r="BC93" s="24" t="e">
        <f>COUNTIF(#REF!,"국"&amp;$C93&amp;"양")</f>
        <v>#REF!</v>
      </c>
      <c r="BD93" s="16" t="s">
        <v>156</v>
      </c>
      <c r="BE93" s="25" t="e">
        <f>SUMIF(#REF!,"국"&amp;$C93&amp;"양",#REF!)</f>
        <v>#REF!</v>
      </c>
      <c r="BF93" s="24" t="e">
        <f>COUNTIF(#REF!,"국"&amp;$C93&amp;"염")</f>
        <v>#REF!</v>
      </c>
      <c r="BG93" s="16" t="s">
        <v>156</v>
      </c>
      <c r="BH93" s="25" t="e">
        <f>SUMIF(#REF!,"국"&amp;$C93&amp;"염",#REF!)</f>
        <v>#REF!</v>
      </c>
      <c r="BI93" s="24" t="e">
        <f>COUNTIF(#REF!,"국"&amp;$C93&amp;"창")</f>
        <v>#REF!</v>
      </c>
      <c r="BJ93" s="16" t="s">
        <v>156</v>
      </c>
      <c r="BK93" s="25" t="e">
        <f>SUMIF(#REF!,"국"&amp;$C93&amp;"창",#REF!)</f>
        <v>#REF!</v>
      </c>
      <c r="BL93" s="24" t="e">
        <f>COUNTIF(#REF!,"국"&amp;$C93&amp;"천")</f>
        <v>#REF!</v>
      </c>
      <c r="BM93" s="16" t="s">
        <v>156</v>
      </c>
      <c r="BN93" s="25" t="e">
        <f>SUMIF(#REF!,"국"&amp;$C93&amp;"천",#REF!)</f>
        <v>#REF!</v>
      </c>
      <c r="BO93" s="24" t="e">
        <f>COUNTIF(#REF!,"국"&amp;$C93&amp;"철")</f>
        <v>#REF!</v>
      </c>
      <c r="BP93" s="16" t="s">
        <v>156</v>
      </c>
      <c r="BQ93" s="25" t="e">
        <f>SUMIF(#REF!,"국"&amp;$C93&amp;"철",#REF!)</f>
        <v>#REF!</v>
      </c>
      <c r="BR93" s="24" t="e">
        <f>COUNTIF(#REF!,"국"&amp;$C93&amp;"체")</f>
        <v>#REF!</v>
      </c>
      <c r="BS93" s="16" t="s">
        <v>156</v>
      </c>
      <c r="BT93" s="25" t="e">
        <f>SUMIF(#REF!,"국"&amp;$C93&amp;"체",#REF!)</f>
        <v>#REF!</v>
      </c>
      <c r="BU93" s="24" t="e">
        <f>COUNTIF(#REF!,"국"&amp;$C93&amp;"가")</f>
        <v>#REF!</v>
      </c>
      <c r="BV93" s="16" t="s">
        <v>156</v>
      </c>
      <c r="BW93" s="25" t="e">
        <f>SUMIF(#REF!,"국"&amp;$C93&amp;"가",#REF!)</f>
        <v>#REF!</v>
      </c>
    </row>
    <row r="94" spans="1:75" ht="25.5" customHeight="1">
      <c r="A94" s="32"/>
      <c r="B94" s="37"/>
      <c r="C94" s="38" t="s">
        <v>4</v>
      </c>
      <c r="D94" s="24" t="e">
        <f t="shared" si="4"/>
        <v>#REF!</v>
      </c>
      <c r="E94" s="16" t="s">
        <v>1</v>
      </c>
      <c r="F94" s="25" t="e">
        <f t="shared" si="5"/>
        <v>#REF!</v>
      </c>
      <c r="G94" s="24" t="e">
        <f>COUNTIF(#REF!,"국"&amp;$C94&amp;"답")</f>
        <v>#REF!</v>
      </c>
      <c r="H94" s="16" t="s">
        <v>156</v>
      </c>
      <c r="I94" s="25" t="e">
        <f>SUMIF(#REF!,"국"&amp;$C94&amp;"답",#REF!)</f>
        <v>#REF!</v>
      </c>
      <c r="J94" s="24" t="e">
        <f>COUNTIF(#REF!,"국"&amp;$C94&amp;"전")</f>
        <v>#REF!</v>
      </c>
      <c r="K94" s="16" t="s">
        <v>156</v>
      </c>
      <c r="L94" s="25" t="e">
        <f>SUMIF(#REF!,"국"&amp;$C94&amp;"전",#REF!)</f>
        <v>#REF!</v>
      </c>
      <c r="M94" s="24" t="e">
        <f>COUNTIF(#REF!,"국"&amp;$C94&amp;"과")</f>
        <v>#REF!</v>
      </c>
      <c r="N94" s="16" t="s">
        <v>156</v>
      </c>
      <c r="O94" s="25" t="e">
        <f>SUMIF(#REF!,"국"&amp;$C94&amp;"과",#REF!)</f>
        <v>#REF!</v>
      </c>
      <c r="P94" s="24" t="e">
        <f>COUNTIF(#REF!,"국"&amp;$C94&amp;"임")</f>
        <v>#REF!</v>
      </c>
      <c r="Q94" s="16" t="s">
        <v>156</v>
      </c>
      <c r="R94" s="25" t="e">
        <f>SUMIF(#REF!,"국"&amp;$C94&amp;"임",#REF!)</f>
        <v>#REF!</v>
      </c>
      <c r="S94" s="24" t="e">
        <f>COUNTIF(#REF!,"국"&amp;$C94&amp;"대")</f>
        <v>#REF!</v>
      </c>
      <c r="T94" s="16" t="s">
        <v>156</v>
      </c>
      <c r="U94" s="25" t="e">
        <f>SUMIF(#REF!,"국"&amp;$C94&amp;"대",#REF!)</f>
        <v>#REF!</v>
      </c>
      <c r="V94" s="24" t="e">
        <f>COUNTIF(#REF!,"국"&amp;$C94&amp;"구")</f>
        <v>#REF!</v>
      </c>
      <c r="W94" s="16" t="s">
        <v>156</v>
      </c>
      <c r="X94" s="25" t="e">
        <f>SUMIF(#REF!,"국"&amp;$C94&amp;"구",#REF!)</f>
        <v>#REF!</v>
      </c>
      <c r="Y94" s="24" t="e">
        <f>COUNTIF(#REF!,"국"&amp;$C94&amp;"도")</f>
        <v>#REF!</v>
      </c>
      <c r="Z94" s="16" t="s">
        <v>156</v>
      </c>
      <c r="AA94" s="25" t="e">
        <f>SUMIF(#REF!,"국"&amp;$C94&amp;"도",#REF!)</f>
        <v>#REF!</v>
      </c>
      <c r="AB94" s="24" t="e">
        <f>COUNTIF(#REF!,"국"&amp;$C94&amp;"목")</f>
        <v>#REF!</v>
      </c>
      <c r="AC94" s="16" t="s">
        <v>156</v>
      </c>
      <c r="AD94" s="25" t="e">
        <f>SUMIF(#REF!,"국"&amp;$C94&amp;"목",#REF!)</f>
        <v>#REF!</v>
      </c>
      <c r="AE94" s="24" t="e">
        <f>COUNTIF(#REF!,"국"&amp;$C94&amp;"묘")</f>
        <v>#REF!</v>
      </c>
      <c r="AF94" s="16" t="s">
        <v>156</v>
      </c>
      <c r="AG94" s="25" t="e">
        <f>SUMIF(#REF!,"국"&amp;$C94&amp;"묘",#REF!)</f>
        <v>#REF!</v>
      </c>
      <c r="AH94" s="24" t="e">
        <f>COUNTIF(#REF!,"국"&amp;$C94&amp;"유")</f>
        <v>#REF!</v>
      </c>
      <c r="AI94" s="16" t="s">
        <v>156</v>
      </c>
      <c r="AJ94" s="25" t="e">
        <f>SUMIF(#REF!,"국"&amp;$C94&amp;"유",#REF!)</f>
        <v>#REF!</v>
      </c>
      <c r="AK94" s="24" t="e">
        <f>COUNTIF(#REF!,"국"&amp;$C94&amp;"잡")</f>
        <v>#REF!</v>
      </c>
      <c r="AL94" s="16" t="s">
        <v>156</v>
      </c>
      <c r="AM94" s="25" t="e">
        <f>SUMIF(#REF!,"국"&amp;$C94&amp;"잡",#REF!)</f>
        <v>#REF!</v>
      </c>
      <c r="AN94" s="24" t="e">
        <f>COUNTIF(#REF!,"국"&amp;$C94&amp;"장")</f>
        <v>#REF!</v>
      </c>
      <c r="AO94" s="16" t="s">
        <v>156</v>
      </c>
      <c r="AP94" s="25" t="e">
        <f>SUMIF(#REF!,"국"&amp;$C94&amp;"장",#REF!)</f>
        <v>#REF!</v>
      </c>
      <c r="AQ94" s="24" t="e">
        <f>COUNTIF(#REF!,"국"&amp;$C94&amp;"수")</f>
        <v>#REF!</v>
      </c>
      <c r="AR94" s="16" t="s">
        <v>156</v>
      </c>
      <c r="AS94" s="25" t="e">
        <f>SUMIF(#REF!,"국"&amp;$C94&amp;"수",#REF!)</f>
        <v>#REF!</v>
      </c>
      <c r="AT94" s="24" t="e">
        <f>COUNTIF(#REF!,"국"&amp;$C94&amp;"제")</f>
        <v>#REF!</v>
      </c>
      <c r="AU94" s="16" t="s">
        <v>156</v>
      </c>
      <c r="AV94" s="25" t="e">
        <f>SUMIF(#REF!,"국"&amp;$C94&amp;"제",#REF!)</f>
        <v>#REF!</v>
      </c>
      <c r="AW94" s="24" t="e">
        <f>COUNTIF(#REF!,"국"&amp;$C94&amp;"종")</f>
        <v>#REF!</v>
      </c>
      <c r="AX94" s="16" t="s">
        <v>156</v>
      </c>
      <c r="AY94" s="25" t="e">
        <f>SUMIF(#REF!,"국"&amp;$C94&amp;"종",#REF!)</f>
        <v>#REF!</v>
      </c>
      <c r="AZ94" s="24" t="e">
        <f>COUNTIF(#REF!,"국"&amp;$C94&amp;"주")</f>
        <v>#REF!</v>
      </c>
      <c r="BA94" s="16" t="s">
        <v>156</v>
      </c>
      <c r="BB94" s="25" t="e">
        <f>SUMIF(#REF!,"국"&amp;$C94&amp;"주",#REF!)</f>
        <v>#REF!</v>
      </c>
      <c r="BC94" s="24" t="e">
        <f>COUNTIF(#REF!,"국"&amp;$C94&amp;"양")</f>
        <v>#REF!</v>
      </c>
      <c r="BD94" s="16" t="s">
        <v>156</v>
      </c>
      <c r="BE94" s="25" t="e">
        <f>SUMIF(#REF!,"국"&amp;$C94&amp;"양",#REF!)</f>
        <v>#REF!</v>
      </c>
      <c r="BF94" s="24" t="e">
        <f>COUNTIF(#REF!,"국"&amp;$C94&amp;"염")</f>
        <v>#REF!</v>
      </c>
      <c r="BG94" s="16" t="s">
        <v>156</v>
      </c>
      <c r="BH94" s="25" t="e">
        <f>SUMIF(#REF!,"국"&amp;$C94&amp;"염",#REF!)</f>
        <v>#REF!</v>
      </c>
      <c r="BI94" s="24" t="e">
        <f>COUNTIF(#REF!,"국"&amp;$C94&amp;"창")</f>
        <v>#REF!</v>
      </c>
      <c r="BJ94" s="16" t="s">
        <v>156</v>
      </c>
      <c r="BK94" s="25" t="e">
        <f>SUMIF(#REF!,"국"&amp;$C94&amp;"창",#REF!)</f>
        <v>#REF!</v>
      </c>
      <c r="BL94" s="24" t="e">
        <f>COUNTIF(#REF!,"국"&amp;$C94&amp;"천")</f>
        <v>#REF!</v>
      </c>
      <c r="BM94" s="16" t="s">
        <v>156</v>
      </c>
      <c r="BN94" s="25" t="e">
        <f>SUMIF(#REF!,"국"&amp;$C94&amp;"천",#REF!)</f>
        <v>#REF!</v>
      </c>
      <c r="BO94" s="24" t="e">
        <f>COUNTIF(#REF!,"국"&amp;$C94&amp;"철")</f>
        <v>#REF!</v>
      </c>
      <c r="BP94" s="16" t="s">
        <v>156</v>
      </c>
      <c r="BQ94" s="25" t="e">
        <f>SUMIF(#REF!,"국"&amp;$C94&amp;"철",#REF!)</f>
        <v>#REF!</v>
      </c>
      <c r="BR94" s="24" t="e">
        <f>COUNTIF(#REF!,"국"&amp;$C94&amp;"체")</f>
        <v>#REF!</v>
      </c>
      <c r="BS94" s="16" t="s">
        <v>156</v>
      </c>
      <c r="BT94" s="25" t="e">
        <f>SUMIF(#REF!,"국"&amp;$C94&amp;"체",#REF!)</f>
        <v>#REF!</v>
      </c>
      <c r="BU94" s="24" t="e">
        <f>COUNTIF(#REF!,"국"&amp;$C94&amp;"가")</f>
        <v>#REF!</v>
      </c>
      <c r="BV94" s="16" t="s">
        <v>156</v>
      </c>
      <c r="BW94" s="25" t="e">
        <f>SUMIF(#REF!,"국"&amp;$C94&amp;"가",#REF!)</f>
        <v>#REF!</v>
      </c>
    </row>
    <row r="95" spans="1:75" ht="25.5" customHeight="1">
      <c r="A95" s="32"/>
      <c r="B95" s="37"/>
      <c r="C95" s="38" t="s">
        <v>5</v>
      </c>
      <c r="D95" s="24" t="e">
        <f t="shared" si="4"/>
        <v>#REF!</v>
      </c>
      <c r="E95" s="16" t="s">
        <v>1</v>
      </c>
      <c r="F95" s="25" t="e">
        <f t="shared" si="5"/>
        <v>#REF!</v>
      </c>
      <c r="G95" s="24" t="e">
        <f>COUNTIF(#REF!,"국"&amp;$C95&amp;"답")</f>
        <v>#REF!</v>
      </c>
      <c r="H95" s="16" t="s">
        <v>156</v>
      </c>
      <c r="I95" s="25" t="e">
        <f>SUMIF(#REF!,"국"&amp;$C95&amp;"답",#REF!)</f>
        <v>#REF!</v>
      </c>
      <c r="J95" s="24" t="e">
        <f>COUNTIF(#REF!,"국"&amp;$C95&amp;"전")</f>
        <v>#REF!</v>
      </c>
      <c r="K95" s="16" t="s">
        <v>156</v>
      </c>
      <c r="L95" s="25" t="e">
        <f>SUMIF(#REF!,"국"&amp;$C95&amp;"전",#REF!)</f>
        <v>#REF!</v>
      </c>
      <c r="M95" s="24" t="e">
        <f>COUNTIF(#REF!,"국"&amp;$C95&amp;"과")</f>
        <v>#REF!</v>
      </c>
      <c r="N95" s="16" t="s">
        <v>156</v>
      </c>
      <c r="O95" s="25" t="e">
        <f>SUMIF(#REF!,"국"&amp;$C95&amp;"과",#REF!)</f>
        <v>#REF!</v>
      </c>
      <c r="P95" s="24" t="e">
        <f>COUNTIF(#REF!,"국"&amp;$C95&amp;"임")</f>
        <v>#REF!</v>
      </c>
      <c r="Q95" s="16" t="s">
        <v>156</v>
      </c>
      <c r="R95" s="25" t="e">
        <f>SUMIF(#REF!,"국"&amp;$C95&amp;"임",#REF!)</f>
        <v>#REF!</v>
      </c>
      <c r="S95" s="24" t="e">
        <f>COUNTIF(#REF!,"국"&amp;$C95&amp;"대")</f>
        <v>#REF!</v>
      </c>
      <c r="T95" s="16" t="s">
        <v>156</v>
      </c>
      <c r="U95" s="25" t="e">
        <f>SUMIF(#REF!,"국"&amp;$C95&amp;"대",#REF!)</f>
        <v>#REF!</v>
      </c>
      <c r="V95" s="24" t="e">
        <f>COUNTIF(#REF!,"국"&amp;$C95&amp;"구")</f>
        <v>#REF!</v>
      </c>
      <c r="W95" s="16" t="s">
        <v>156</v>
      </c>
      <c r="X95" s="25" t="e">
        <f>SUMIF(#REF!,"국"&amp;$C95&amp;"구",#REF!)</f>
        <v>#REF!</v>
      </c>
      <c r="Y95" s="24" t="e">
        <f>COUNTIF(#REF!,"국"&amp;$C95&amp;"도")</f>
        <v>#REF!</v>
      </c>
      <c r="Z95" s="16" t="s">
        <v>156</v>
      </c>
      <c r="AA95" s="25" t="e">
        <f>SUMIF(#REF!,"국"&amp;$C95&amp;"도",#REF!)</f>
        <v>#REF!</v>
      </c>
      <c r="AB95" s="24" t="e">
        <f>COUNTIF(#REF!,"국"&amp;$C95&amp;"목")</f>
        <v>#REF!</v>
      </c>
      <c r="AC95" s="16" t="s">
        <v>156</v>
      </c>
      <c r="AD95" s="25" t="e">
        <f>SUMIF(#REF!,"국"&amp;$C95&amp;"목",#REF!)</f>
        <v>#REF!</v>
      </c>
      <c r="AE95" s="24" t="e">
        <f>COUNTIF(#REF!,"국"&amp;$C95&amp;"묘")</f>
        <v>#REF!</v>
      </c>
      <c r="AF95" s="16" t="s">
        <v>156</v>
      </c>
      <c r="AG95" s="25" t="e">
        <f>SUMIF(#REF!,"국"&amp;$C95&amp;"묘",#REF!)</f>
        <v>#REF!</v>
      </c>
      <c r="AH95" s="24" t="e">
        <f>COUNTIF(#REF!,"국"&amp;$C95&amp;"유")</f>
        <v>#REF!</v>
      </c>
      <c r="AI95" s="16" t="s">
        <v>156</v>
      </c>
      <c r="AJ95" s="25" t="e">
        <f>SUMIF(#REF!,"국"&amp;$C95&amp;"유",#REF!)</f>
        <v>#REF!</v>
      </c>
      <c r="AK95" s="24" t="e">
        <f>COUNTIF(#REF!,"국"&amp;$C95&amp;"잡")</f>
        <v>#REF!</v>
      </c>
      <c r="AL95" s="16" t="s">
        <v>156</v>
      </c>
      <c r="AM95" s="25" t="e">
        <f>SUMIF(#REF!,"국"&amp;$C95&amp;"잡",#REF!)</f>
        <v>#REF!</v>
      </c>
      <c r="AN95" s="24" t="e">
        <f>COUNTIF(#REF!,"국"&amp;$C95&amp;"장")</f>
        <v>#REF!</v>
      </c>
      <c r="AO95" s="16" t="s">
        <v>156</v>
      </c>
      <c r="AP95" s="25" t="e">
        <f>SUMIF(#REF!,"국"&amp;$C95&amp;"장",#REF!)</f>
        <v>#REF!</v>
      </c>
      <c r="AQ95" s="24" t="e">
        <f>COUNTIF(#REF!,"국"&amp;$C95&amp;"수")</f>
        <v>#REF!</v>
      </c>
      <c r="AR95" s="16" t="s">
        <v>156</v>
      </c>
      <c r="AS95" s="25" t="e">
        <f>SUMIF(#REF!,"국"&amp;$C95&amp;"수",#REF!)</f>
        <v>#REF!</v>
      </c>
      <c r="AT95" s="24" t="e">
        <f>COUNTIF(#REF!,"국"&amp;$C95&amp;"제")</f>
        <v>#REF!</v>
      </c>
      <c r="AU95" s="16" t="s">
        <v>156</v>
      </c>
      <c r="AV95" s="25" t="e">
        <f>SUMIF(#REF!,"국"&amp;$C95&amp;"제",#REF!)</f>
        <v>#REF!</v>
      </c>
      <c r="AW95" s="24" t="e">
        <f>COUNTIF(#REF!,"국"&amp;$C95&amp;"종")</f>
        <v>#REF!</v>
      </c>
      <c r="AX95" s="16" t="s">
        <v>156</v>
      </c>
      <c r="AY95" s="25" t="e">
        <f>SUMIF(#REF!,"국"&amp;$C95&amp;"종",#REF!)</f>
        <v>#REF!</v>
      </c>
      <c r="AZ95" s="24" t="e">
        <f>COUNTIF(#REF!,"국"&amp;$C95&amp;"주")</f>
        <v>#REF!</v>
      </c>
      <c r="BA95" s="16" t="s">
        <v>156</v>
      </c>
      <c r="BB95" s="25" t="e">
        <f>SUMIF(#REF!,"국"&amp;$C95&amp;"주",#REF!)</f>
        <v>#REF!</v>
      </c>
      <c r="BC95" s="24" t="e">
        <f>COUNTIF(#REF!,"국"&amp;$C95&amp;"양")</f>
        <v>#REF!</v>
      </c>
      <c r="BD95" s="16" t="s">
        <v>156</v>
      </c>
      <c r="BE95" s="25" t="e">
        <f>SUMIF(#REF!,"국"&amp;$C95&amp;"양",#REF!)</f>
        <v>#REF!</v>
      </c>
      <c r="BF95" s="24" t="e">
        <f>COUNTIF(#REF!,"국"&amp;$C95&amp;"염")</f>
        <v>#REF!</v>
      </c>
      <c r="BG95" s="16" t="s">
        <v>156</v>
      </c>
      <c r="BH95" s="25" t="e">
        <f>SUMIF(#REF!,"국"&amp;$C95&amp;"염",#REF!)</f>
        <v>#REF!</v>
      </c>
      <c r="BI95" s="24" t="e">
        <f>COUNTIF(#REF!,"국"&amp;$C95&amp;"창")</f>
        <v>#REF!</v>
      </c>
      <c r="BJ95" s="16" t="s">
        <v>156</v>
      </c>
      <c r="BK95" s="25" t="e">
        <f>SUMIF(#REF!,"국"&amp;$C95&amp;"창",#REF!)</f>
        <v>#REF!</v>
      </c>
      <c r="BL95" s="24" t="e">
        <f>COUNTIF(#REF!,"국"&amp;$C95&amp;"천")</f>
        <v>#REF!</v>
      </c>
      <c r="BM95" s="16" t="s">
        <v>156</v>
      </c>
      <c r="BN95" s="25" t="e">
        <f>SUMIF(#REF!,"국"&amp;$C95&amp;"천",#REF!)</f>
        <v>#REF!</v>
      </c>
      <c r="BO95" s="24" t="e">
        <f>COUNTIF(#REF!,"국"&amp;$C95&amp;"철")</f>
        <v>#REF!</v>
      </c>
      <c r="BP95" s="16" t="s">
        <v>156</v>
      </c>
      <c r="BQ95" s="25" t="e">
        <f>SUMIF(#REF!,"국"&amp;$C95&amp;"철",#REF!)</f>
        <v>#REF!</v>
      </c>
      <c r="BR95" s="24" t="e">
        <f>COUNTIF(#REF!,"국"&amp;$C95&amp;"체")</f>
        <v>#REF!</v>
      </c>
      <c r="BS95" s="16" t="s">
        <v>156</v>
      </c>
      <c r="BT95" s="25" t="e">
        <f>SUMIF(#REF!,"국"&amp;$C95&amp;"체",#REF!)</f>
        <v>#REF!</v>
      </c>
      <c r="BU95" s="24" t="e">
        <f>COUNTIF(#REF!,"국"&amp;$C95&amp;"가")</f>
        <v>#REF!</v>
      </c>
      <c r="BV95" s="16" t="s">
        <v>156</v>
      </c>
      <c r="BW95" s="25" t="e">
        <f>SUMIF(#REF!,"국"&amp;$C95&amp;"가",#REF!)</f>
        <v>#REF!</v>
      </c>
    </row>
    <row r="96" spans="1:75" ht="25.5" customHeight="1">
      <c r="A96" s="32"/>
      <c r="B96" s="37"/>
      <c r="C96" s="38" t="s">
        <v>6</v>
      </c>
      <c r="D96" s="24" t="e">
        <f t="shared" si="4"/>
        <v>#REF!</v>
      </c>
      <c r="E96" s="16" t="s">
        <v>1</v>
      </c>
      <c r="F96" s="25" t="e">
        <f t="shared" si="5"/>
        <v>#REF!</v>
      </c>
      <c r="G96" s="24" t="e">
        <f>COUNTIF(#REF!,"국"&amp;$C96&amp;"답")</f>
        <v>#REF!</v>
      </c>
      <c r="H96" s="16" t="s">
        <v>156</v>
      </c>
      <c r="I96" s="25" t="e">
        <f>SUMIF(#REF!,"국"&amp;$C96&amp;"답",#REF!)</f>
        <v>#REF!</v>
      </c>
      <c r="J96" s="24" t="e">
        <f>COUNTIF(#REF!,"국"&amp;$C96&amp;"전")</f>
        <v>#REF!</v>
      </c>
      <c r="K96" s="16" t="s">
        <v>156</v>
      </c>
      <c r="L96" s="25" t="e">
        <f>SUMIF(#REF!,"국"&amp;$C96&amp;"전",#REF!)</f>
        <v>#REF!</v>
      </c>
      <c r="M96" s="24" t="e">
        <f>COUNTIF(#REF!,"국"&amp;$C96&amp;"과")</f>
        <v>#REF!</v>
      </c>
      <c r="N96" s="16" t="s">
        <v>156</v>
      </c>
      <c r="O96" s="25" t="e">
        <f>SUMIF(#REF!,"국"&amp;$C96&amp;"과",#REF!)</f>
        <v>#REF!</v>
      </c>
      <c r="P96" s="24" t="e">
        <f>COUNTIF(#REF!,"국"&amp;$C96&amp;"임")</f>
        <v>#REF!</v>
      </c>
      <c r="Q96" s="16" t="s">
        <v>156</v>
      </c>
      <c r="R96" s="25" t="e">
        <f>SUMIF(#REF!,"국"&amp;$C96&amp;"임",#REF!)</f>
        <v>#REF!</v>
      </c>
      <c r="S96" s="24" t="e">
        <f>COUNTIF(#REF!,"국"&amp;$C96&amp;"대")</f>
        <v>#REF!</v>
      </c>
      <c r="T96" s="16" t="s">
        <v>156</v>
      </c>
      <c r="U96" s="25" t="e">
        <f>SUMIF(#REF!,"국"&amp;$C96&amp;"대",#REF!)</f>
        <v>#REF!</v>
      </c>
      <c r="V96" s="24" t="e">
        <f>COUNTIF(#REF!,"국"&amp;$C96&amp;"구")</f>
        <v>#REF!</v>
      </c>
      <c r="W96" s="16" t="s">
        <v>156</v>
      </c>
      <c r="X96" s="25" t="e">
        <f>SUMIF(#REF!,"국"&amp;$C96&amp;"구",#REF!)</f>
        <v>#REF!</v>
      </c>
      <c r="Y96" s="24" t="e">
        <f>COUNTIF(#REF!,"국"&amp;$C96&amp;"도")</f>
        <v>#REF!</v>
      </c>
      <c r="Z96" s="16" t="s">
        <v>156</v>
      </c>
      <c r="AA96" s="25" t="e">
        <f>SUMIF(#REF!,"국"&amp;$C96&amp;"도",#REF!)</f>
        <v>#REF!</v>
      </c>
      <c r="AB96" s="24" t="e">
        <f>COUNTIF(#REF!,"국"&amp;$C96&amp;"목")</f>
        <v>#REF!</v>
      </c>
      <c r="AC96" s="16" t="s">
        <v>156</v>
      </c>
      <c r="AD96" s="25" t="e">
        <f>SUMIF(#REF!,"국"&amp;$C96&amp;"목",#REF!)</f>
        <v>#REF!</v>
      </c>
      <c r="AE96" s="24" t="e">
        <f>COUNTIF(#REF!,"국"&amp;$C96&amp;"묘")</f>
        <v>#REF!</v>
      </c>
      <c r="AF96" s="16" t="s">
        <v>156</v>
      </c>
      <c r="AG96" s="25" t="e">
        <f>SUMIF(#REF!,"국"&amp;$C96&amp;"묘",#REF!)</f>
        <v>#REF!</v>
      </c>
      <c r="AH96" s="24" t="e">
        <f>COUNTIF(#REF!,"국"&amp;$C96&amp;"유")</f>
        <v>#REF!</v>
      </c>
      <c r="AI96" s="16" t="s">
        <v>156</v>
      </c>
      <c r="AJ96" s="25" t="e">
        <f>SUMIF(#REF!,"국"&amp;$C96&amp;"유",#REF!)</f>
        <v>#REF!</v>
      </c>
      <c r="AK96" s="24" t="e">
        <f>COUNTIF(#REF!,"국"&amp;$C96&amp;"잡")</f>
        <v>#REF!</v>
      </c>
      <c r="AL96" s="16" t="s">
        <v>156</v>
      </c>
      <c r="AM96" s="25" t="e">
        <f>SUMIF(#REF!,"국"&amp;$C96&amp;"잡",#REF!)</f>
        <v>#REF!</v>
      </c>
      <c r="AN96" s="24" t="e">
        <f>COUNTIF(#REF!,"국"&amp;$C96&amp;"장")</f>
        <v>#REF!</v>
      </c>
      <c r="AO96" s="16" t="s">
        <v>156</v>
      </c>
      <c r="AP96" s="25" t="e">
        <f>SUMIF(#REF!,"국"&amp;$C96&amp;"장",#REF!)</f>
        <v>#REF!</v>
      </c>
      <c r="AQ96" s="24" t="e">
        <f>COUNTIF(#REF!,"국"&amp;$C96&amp;"수")</f>
        <v>#REF!</v>
      </c>
      <c r="AR96" s="16" t="s">
        <v>156</v>
      </c>
      <c r="AS96" s="25" t="e">
        <f>SUMIF(#REF!,"국"&amp;$C96&amp;"수",#REF!)</f>
        <v>#REF!</v>
      </c>
      <c r="AT96" s="24" t="e">
        <f>COUNTIF(#REF!,"국"&amp;$C96&amp;"제")</f>
        <v>#REF!</v>
      </c>
      <c r="AU96" s="16" t="s">
        <v>156</v>
      </c>
      <c r="AV96" s="25" t="e">
        <f>SUMIF(#REF!,"국"&amp;$C96&amp;"제",#REF!)</f>
        <v>#REF!</v>
      </c>
      <c r="AW96" s="24" t="e">
        <f>COUNTIF(#REF!,"국"&amp;$C96&amp;"종")</f>
        <v>#REF!</v>
      </c>
      <c r="AX96" s="16" t="s">
        <v>156</v>
      </c>
      <c r="AY96" s="25" t="e">
        <f>SUMIF(#REF!,"국"&amp;$C96&amp;"종",#REF!)</f>
        <v>#REF!</v>
      </c>
      <c r="AZ96" s="24" t="e">
        <f>COUNTIF(#REF!,"국"&amp;$C96&amp;"주")</f>
        <v>#REF!</v>
      </c>
      <c r="BA96" s="16" t="s">
        <v>156</v>
      </c>
      <c r="BB96" s="25" t="e">
        <f>SUMIF(#REF!,"국"&amp;$C96&amp;"주",#REF!)</f>
        <v>#REF!</v>
      </c>
      <c r="BC96" s="24" t="e">
        <f>COUNTIF(#REF!,"국"&amp;$C96&amp;"양")</f>
        <v>#REF!</v>
      </c>
      <c r="BD96" s="16" t="s">
        <v>156</v>
      </c>
      <c r="BE96" s="25" t="e">
        <f>SUMIF(#REF!,"국"&amp;$C96&amp;"양",#REF!)</f>
        <v>#REF!</v>
      </c>
      <c r="BF96" s="24" t="e">
        <f>COUNTIF(#REF!,"국"&amp;$C96&amp;"염")</f>
        <v>#REF!</v>
      </c>
      <c r="BG96" s="16" t="s">
        <v>156</v>
      </c>
      <c r="BH96" s="25" t="e">
        <f>SUMIF(#REF!,"국"&amp;$C96&amp;"염",#REF!)</f>
        <v>#REF!</v>
      </c>
      <c r="BI96" s="24" t="e">
        <f>COUNTIF(#REF!,"국"&amp;$C96&amp;"창")</f>
        <v>#REF!</v>
      </c>
      <c r="BJ96" s="16" t="s">
        <v>156</v>
      </c>
      <c r="BK96" s="25" t="e">
        <f>SUMIF(#REF!,"국"&amp;$C96&amp;"창",#REF!)</f>
        <v>#REF!</v>
      </c>
      <c r="BL96" s="24" t="e">
        <f>COUNTIF(#REF!,"국"&amp;$C96&amp;"천")</f>
        <v>#REF!</v>
      </c>
      <c r="BM96" s="16" t="s">
        <v>156</v>
      </c>
      <c r="BN96" s="25" t="e">
        <f>SUMIF(#REF!,"국"&amp;$C96&amp;"천",#REF!)</f>
        <v>#REF!</v>
      </c>
      <c r="BO96" s="24" t="e">
        <f>COUNTIF(#REF!,"국"&amp;$C96&amp;"철")</f>
        <v>#REF!</v>
      </c>
      <c r="BP96" s="16" t="s">
        <v>156</v>
      </c>
      <c r="BQ96" s="25" t="e">
        <f>SUMIF(#REF!,"국"&amp;$C96&amp;"철",#REF!)</f>
        <v>#REF!</v>
      </c>
      <c r="BR96" s="24" t="e">
        <f>COUNTIF(#REF!,"국"&amp;$C96&amp;"체")</f>
        <v>#REF!</v>
      </c>
      <c r="BS96" s="16" t="s">
        <v>156</v>
      </c>
      <c r="BT96" s="25" t="e">
        <f>SUMIF(#REF!,"국"&amp;$C96&amp;"체",#REF!)</f>
        <v>#REF!</v>
      </c>
      <c r="BU96" s="24" t="e">
        <f>COUNTIF(#REF!,"국"&amp;$C96&amp;"가")</f>
        <v>#REF!</v>
      </c>
      <c r="BV96" s="16" t="s">
        <v>156</v>
      </c>
      <c r="BW96" s="25" t="e">
        <f>SUMIF(#REF!,"국"&amp;$C96&amp;"가",#REF!)</f>
        <v>#REF!</v>
      </c>
    </row>
    <row r="97" spans="1:75" ht="25.5" customHeight="1">
      <c r="A97" s="32"/>
      <c r="B97" s="37"/>
      <c r="C97" s="38" t="s">
        <v>7</v>
      </c>
      <c r="D97" s="24" t="e">
        <f t="shared" si="4"/>
        <v>#REF!</v>
      </c>
      <c r="E97" s="16" t="s">
        <v>1</v>
      </c>
      <c r="F97" s="25" t="e">
        <f t="shared" si="5"/>
        <v>#REF!</v>
      </c>
      <c r="G97" s="24" t="e">
        <f>COUNTIF(#REF!,"국"&amp;$C97&amp;"답")</f>
        <v>#REF!</v>
      </c>
      <c r="H97" s="16" t="s">
        <v>156</v>
      </c>
      <c r="I97" s="25" t="e">
        <f>SUMIF(#REF!,"국"&amp;$C97&amp;"답",#REF!)</f>
        <v>#REF!</v>
      </c>
      <c r="J97" s="24" t="e">
        <f>COUNTIF(#REF!,"국"&amp;$C97&amp;"전")</f>
        <v>#REF!</v>
      </c>
      <c r="K97" s="16" t="s">
        <v>156</v>
      </c>
      <c r="L97" s="25" t="e">
        <f>SUMIF(#REF!,"국"&amp;$C97&amp;"전",#REF!)</f>
        <v>#REF!</v>
      </c>
      <c r="M97" s="24" t="e">
        <f>COUNTIF(#REF!,"국"&amp;$C97&amp;"과")</f>
        <v>#REF!</v>
      </c>
      <c r="N97" s="16" t="s">
        <v>156</v>
      </c>
      <c r="O97" s="25" t="e">
        <f>SUMIF(#REF!,"국"&amp;$C97&amp;"과",#REF!)</f>
        <v>#REF!</v>
      </c>
      <c r="P97" s="24" t="e">
        <f>COUNTIF(#REF!,"국"&amp;$C97&amp;"임")</f>
        <v>#REF!</v>
      </c>
      <c r="Q97" s="16" t="s">
        <v>156</v>
      </c>
      <c r="R97" s="25" t="e">
        <f>SUMIF(#REF!,"국"&amp;$C97&amp;"임",#REF!)</f>
        <v>#REF!</v>
      </c>
      <c r="S97" s="24" t="e">
        <f>COUNTIF(#REF!,"국"&amp;$C97&amp;"대")</f>
        <v>#REF!</v>
      </c>
      <c r="T97" s="16" t="s">
        <v>156</v>
      </c>
      <c r="U97" s="25" t="e">
        <f>SUMIF(#REF!,"국"&amp;$C97&amp;"대",#REF!)</f>
        <v>#REF!</v>
      </c>
      <c r="V97" s="24" t="e">
        <f>COUNTIF(#REF!,"국"&amp;$C97&amp;"구")</f>
        <v>#REF!</v>
      </c>
      <c r="W97" s="16" t="s">
        <v>156</v>
      </c>
      <c r="X97" s="25" t="e">
        <f>SUMIF(#REF!,"국"&amp;$C97&amp;"구",#REF!)</f>
        <v>#REF!</v>
      </c>
      <c r="Y97" s="24" t="e">
        <f>COUNTIF(#REF!,"국"&amp;$C97&amp;"도")</f>
        <v>#REF!</v>
      </c>
      <c r="Z97" s="16" t="s">
        <v>156</v>
      </c>
      <c r="AA97" s="25" t="e">
        <f>SUMIF(#REF!,"국"&amp;$C97&amp;"도",#REF!)</f>
        <v>#REF!</v>
      </c>
      <c r="AB97" s="24" t="e">
        <f>COUNTIF(#REF!,"국"&amp;$C97&amp;"목")</f>
        <v>#REF!</v>
      </c>
      <c r="AC97" s="16" t="s">
        <v>156</v>
      </c>
      <c r="AD97" s="25" t="e">
        <f>SUMIF(#REF!,"국"&amp;$C97&amp;"목",#REF!)</f>
        <v>#REF!</v>
      </c>
      <c r="AE97" s="24" t="e">
        <f>COUNTIF(#REF!,"국"&amp;$C97&amp;"묘")</f>
        <v>#REF!</v>
      </c>
      <c r="AF97" s="16" t="s">
        <v>156</v>
      </c>
      <c r="AG97" s="25" t="e">
        <f>SUMIF(#REF!,"국"&amp;$C97&amp;"묘",#REF!)</f>
        <v>#REF!</v>
      </c>
      <c r="AH97" s="24" t="e">
        <f>COUNTIF(#REF!,"국"&amp;$C97&amp;"유")</f>
        <v>#REF!</v>
      </c>
      <c r="AI97" s="16" t="s">
        <v>156</v>
      </c>
      <c r="AJ97" s="25" t="e">
        <f>SUMIF(#REF!,"국"&amp;$C97&amp;"유",#REF!)</f>
        <v>#REF!</v>
      </c>
      <c r="AK97" s="24" t="e">
        <f>COUNTIF(#REF!,"국"&amp;$C97&amp;"잡")</f>
        <v>#REF!</v>
      </c>
      <c r="AL97" s="16" t="s">
        <v>156</v>
      </c>
      <c r="AM97" s="25" t="e">
        <f>SUMIF(#REF!,"국"&amp;$C97&amp;"잡",#REF!)</f>
        <v>#REF!</v>
      </c>
      <c r="AN97" s="24" t="e">
        <f>COUNTIF(#REF!,"국"&amp;$C97&amp;"장")</f>
        <v>#REF!</v>
      </c>
      <c r="AO97" s="16" t="s">
        <v>156</v>
      </c>
      <c r="AP97" s="25" t="e">
        <f>SUMIF(#REF!,"국"&amp;$C97&amp;"장",#REF!)</f>
        <v>#REF!</v>
      </c>
      <c r="AQ97" s="24" t="e">
        <f>COUNTIF(#REF!,"국"&amp;$C97&amp;"수")</f>
        <v>#REF!</v>
      </c>
      <c r="AR97" s="16" t="s">
        <v>156</v>
      </c>
      <c r="AS97" s="25" t="e">
        <f>SUMIF(#REF!,"국"&amp;$C97&amp;"수",#REF!)</f>
        <v>#REF!</v>
      </c>
      <c r="AT97" s="24" t="e">
        <f>COUNTIF(#REF!,"국"&amp;$C97&amp;"제")</f>
        <v>#REF!</v>
      </c>
      <c r="AU97" s="16" t="s">
        <v>156</v>
      </c>
      <c r="AV97" s="25" t="e">
        <f>SUMIF(#REF!,"국"&amp;$C97&amp;"제",#REF!)</f>
        <v>#REF!</v>
      </c>
      <c r="AW97" s="24" t="e">
        <f>COUNTIF(#REF!,"국"&amp;$C97&amp;"종")</f>
        <v>#REF!</v>
      </c>
      <c r="AX97" s="16" t="s">
        <v>156</v>
      </c>
      <c r="AY97" s="25" t="e">
        <f>SUMIF(#REF!,"국"&amp;$C97&amp;"종",#REF!)</f>
        <v>#REF!</v>
      </c>
      <c r="AZ97" s="24" t="e">
        <f>COUNTIF(#REF!,"국"&amp;$C97&amp;"주")</f>
        <v>#REF!</v>
      </c>
      <c r="BA97" s="16" t="s">
        <v>156</v>
      </c>
      <c r="BB97" s="25" t="e">
        <f>SUMIF(#REF!,"국"&amp;$C97&amp;"주",#REF!)</f>
        <v>#REF!</v>
      </c>
      <c r="BC97" s="24" t="e">
        <f>COUNTIF(#REF!,"국"&amp;$C97&amp;"양")</f>
        <v>#REF!</v>
      </c>
      <c r="BD97" s="16" t="s">
        <v>156</v>
      </c>
      <c r="BE97" s="25" t="e">
        <f>SUMIF(#REF!,"국"&amp;$C97&amp;"양",#REF!)</f>
        <v>#REF!</v>
      </c>
      <c r="BF97" s="24" t="e">
        <f>COUNTIF(#REF!,"국"&amp;$C97&amp;"염")</f>
        <v>#REF!</v>
      </c>
      <c r="BG97" s="16" t="s">
        <v>156</v>
      </c>
      <c r="BH97" s="25" t="e">
        <f>SUMIF(#REF!,"국"&amp;$C97&amp;"염",#REF!)</f>
        <v>#REF!</v>
      </c>
      <c r="BI97" s="24" t="e">
        <f>COUNTIF(#REF!,"국"&amp;$C97&amp;"창")</f>
        <v>#REF!</v>
      </c>
      <c r="BJ97" s="16" t="s">
        <v>156</v>
      </c>
      <c r="BK97" s="25" t="e">
        <f>SUMIF(#REF!,"국"&amp;$C97&amp;"창",#REF!)</f>
        <v>#REF!</v>
      </c>
      <c r="BL97" s="24" t="e">
        <f>COUNTIF(#REF!,"국"&amp;$C97&amp;"천")</f>
        <v>#REF!</v>
      </c>
      <c r="BM97" s="16" t="s">
        <v>156</v>
      </c>
      <c r="BN97" s="25" t="e">
        <f>SUMIF(#REF!,"국"&amp;$C97&amp;"천",#REF!)</f>
        <v>#REF!</v>
      </c>
      <c r="BO97" s="24" t="e">
        <f>COUNTIF(#REF!,"국"&amp;$C97&amp;"철")</f>
        <v>#REF!</v>
      </c>
      <c r="BP97" s="16" t="s">
        <v>156</v>
      </c>
      <c r="BQ97" s="25" t="e">
        <f>SUMIF(#REF!,"국"&amp;$C97&amp;"철",#REF!)</f>
        <v>#REF!</v>
      </c>
      <c r="BR97" s="24" t="e">
        <f>COUNTIF(#REF!,"국"&amp;$C97&amp;"체")</f>
        <v>#REF!</v>
      </c>
      <c r="BS97" s="16" t="s">
        <v>156</v>
      </c>
      <c r="BT97" s="25" t="e">
        <f>SUMIF(#REF!,"국"&amp;$C97&amp;"체",#REF!)</f>
        <v>#REF!</v>
      </c>
      <c r="BU97" s="24" t="e">
        <f>COUNTIF(#REF!,"국"&amp;$C97&amp;"가")</f>
        <v>#REF!</v>
      </c>
      <c r="BV97" s="16" t="s">
        <v>156</v>
      </c>
      <c r="BW97" s="25" t="e">
        <f>SUMIF(#REF!,"국"&amp;$C97&amp;"가",#REF!)</f>
        <v>#REF!</v>
      </c>
    </row>
    <row r="98" spans="1:75" ht="25.5" customHeight="1">
      <c r="A98" s="32"/>
      <c r="B98" s="37"/>
      <c r="C98" s="38" t="s">
        <v>8</v>
      </c>
      <c r="D98" s="24" t="e">
        <f t="shared" si="4"/>
        <v>#REF!</v>
      </c>
      <c r="E98" s="16" t="s">
        <v>1</v>
      </c>
      <c r="F98" s="25" t="e">
        <f t="shared" si="5"/>
        <v>#REF!</v>
      </c>
      <c r="G98" s="24" t="e">
        <f>COUNTIF(#REF!,"국"&amp;$C98&amp;"답")</f>
        <v>#REF!</v>
      </c>
      <c r="H98" s="16" t="s">
        <v>156</v>
      </c>
      <c r="I98" s="25" t="e">
        <f>SUMIF(#REF!,"국"&amp;$C98&amp;"답",#REF!)</f>
        <v>#REF!</v>
      </c>
      <c r="J98" s="24" t="e">
        <f>COUNTIF(#REF!,"국"&amp;$C98&amp;"전")</f>
        <v>#REF!</v>
      </c>
      <c r="K98" s="16" t="s">
        <v>156</v>
      </c>
      <c r="L98" s="25" t="e">
        <f>SUMIF(#REF!,"국"&amp;$C98&amp;"전",#REF!)</f>
        <v>#REF!</v>
      </c>
      <c r="M98" s="24" t="e">
        <f>COUNTIF(#REF!,"국"&amp;$C98&amp;"과")</f>
        <v>#REF!</v>
      </c>
      <c r="N98" s="16" t="s">
        <v>156</v>
      </c>
      <c r="O98" s="25" t="e">
        <f>SUMIF(#REF!,"국"&amp;$C98&amp;"과",#REF!)</f>
        <v>#REF!</v>
      </c>
      <c r="P98" s="24" t="e">
        <f>COUNTIF(#REF!,"국"&amp;$C98&amp;"임")</f>
        <v>#REF!</v>
      </c>
      <c r="Q98" s="16" t="s">
        <v>156</v>
      </c>
      <c r="R98" s="25" t="e">
        <f>SUMIF(#REF!,"국"&amp;$C98&amp;"임",#REF!)</f>
        <v>#REF!</v>
      </c>
      <c r="S98" s="24" t="e">
        <f>COUNTIF(#REF!,"국"&amp;$C98&amp;"대")</f>
        <v>#REF!</v>
      </c>
      <c r="T98" s="16" t="s">
        <v>156</v>
      </c>
      <c r="U98" s="25" t="e">
        <f>SUMIF(#REF!,"국"&amp;$C98&amp;"대",#REF!)</f>
        <v>#REF!</v>
      </c>
      <c r="V98" s="24" t="e">
        <f>COUNTIF(#REF!,"국"&amp;$C98&amp;"구")</f>
        <v>#REF!</v>
      </c>
      <c r="W98" s="16" t="s">
        <v>156</v>
      </c>
      <c r="X98" s="25" t="e">
        <f>SUMIF(#REF!,"국"&amp;$C98&amp;"구",#REF!)</f>
        <v>#REF!</v>
      </c>
      <c r="Y98" s="24" t="e">
        <f>COUNTIF(#REF!,"국"&amp;$C98&amp;"도")</f>
        <v>#REF!</v>
      </c>
      <c r="Z98" s="16" t="s">
        <v>156</v>
      </c>
      <c r="AA98" s="25" t="e">
        <f>SUMIF(#REF!,"국"&amp;$C98&amp;"도",#REF!)</f>
        <v>#REF!</v>
      </c>
      <c r="AB98" s="24" t="e">
        <f>COUNTIF(#REF!,"국"&amp;$C98&amp;"목")</f>
        <v>#REF!</v>
      </c>
      <c r="AC98" s="16" t="s">
        <v>156</v>
      </c>
      <c r="AD98" s="25" t="e">
        <f>SUMIF(#REF!,"국"&amp;$C98&amp;"목",#REF!)</f>
        <v>#REF!</v>
      </c>
      <c r="AE98" s="24" t="e">
        <f>COUNTIF(#REF!,"국"&amp;$C98&amp;"묘")</f>
        <v>#REF!</v>
      </c>
      <c r="AF98" s="16" t="s">
        <v>156</v>
      </c>
      <c r="AG98" s="25" t="e">
        <f>SUMIF(#REF!,"국"&amp;$C98&amp;"묘",#REF!)</f>
        <v>#REF!</v>
      </c>
      <c r="AH98" s="24" t="e">
        <f>COUNTIF(#REF!,"국"&amp;$C98&amp;"유")</f>
        <v>#REF!</v>
      </c>
      <c r="AI98" s="16" t="s">
        <v>156</v>
      </c>
      <c r="AJ98" s="25" t="e">
        <f>SUMIF(#REF!,"국"&amp;$C98&amp;"유",#REF!)</f>
        <v>#REF!</v>
      </c>
      <c r="AK98" s="24" t="e">
        <f>COUNTIF(#REF!,"국"&amp;$C98&amp;"잡")</f>
        <v>#REF!</v>
      </c>
      <c r="AL98" s="16" t="s">
        <v>156</v>
      </c>
      <c r="AM98" s="25" t="e">
        <f>SUMIF(#REF!,"국"&amp;$C98&amp;"잡",#REF!)</f>
        <v>#REF!</v>
      </c>
      <c r="AN98" s="24" t="e">
        <f>COUNTIF(#REF!,"국"&amp;$C98&amp;"장")</f>
        <v>#REF!</v>
      </c>
      <c r="AO98" s="16" t="s">
        <v>156</v>
      </c>
      <c r="AP98" s="25" t="e">
        <f>SUMIF(#REF!,"국"&amp;$C98&amp;"장",#REF!)</f>
        <v>#REF!</v>
      </c>
      <c r="AQ98" s="24" t="e">
        <f>COUNTIF(#REF!,"국"&amp;$C98&amp;"수")</f>
        <v>#REF!</v>
      </c>
      <c r="AR98" s="16" t="s">
        <v>156</v>
      </c>
      <c r="AS98" s="25" t="e">
        <f>SUMIF(#REF!,"국"&amp;$C98&amp;"수",#REF!)</f>
        <v>#REF!</v>
      </c>
      <c r="AT98" s="24" t="e">
        <f>COUNTIF(#REF!,"국"&amp;$C98&amp;"제")</f>
        <v>#REF!</v>
      </c>
      <c r="AU98" s="16" t="s">
        <v>156</v>
      </c>
      <c r="AV98" s="25" t="e">
        <f>SUMIF(#REF!,"국"&amp;$C98&amp;"제",#REF!)</f>
        <v>#REF!</v>
      </c>
      <c r="AW98" s="24" t="e">
        <f>COUNTIF(#REF!,"국"&amp;$C98&amp;"종")</f>
        <v>#REF!</v>
      </c>
      <c r="AX98" s="16" t="s">
        <v>156</v>
      </c>
      <c r="AY98" s="25" t="e">
        <f>SUMIF(#REF!,"국"&amp;$C98&amp;"종",#REF!)</f>
        <v>#REF!</v>
      </c>
      <c r="AZ98" s="24" t="e">
        <f>COUNTIF(#REF!,"국"&amp;$C98&amp;"주")</f>
        <v>#REF!</v>
      </c>
      <c r="BA98" s="16" t="s">
        <v>156</v>
      </c>
      <c r="BB98" s="25" t="e">
        <f>SUMIF(#REF!,"국"&amp;$C98&amp;"주",#REF!)</f>
        <v>#REF!</v>
      </c>
      <c r="BC98" s="24" t="e">
        <f>COUNTIF(#REF!,"국"&amp;$C98&amp;"양")</f>
        <v>#REF!</v>
      </c>
      <c r="BD98" s="16" t="s">
        <v>156</v>
      </c>
      <c r="BE98" s="25" t="e">
        <f>SUMIF(#REF!,"국"&amp;$C98&amp;"양",#REF!)</f>
        <v>#REF!</v>
      </c>
      <c r="BF98" s="24" t="e">
        <f>COUNTIF(#REF!,"국"&amp;$C98&amp;"염")</f>
        <v>#REF!</v>
      </c>
      <c r="BG98" s="16" t="s">
        <v>156</v>
      </c>
      <c r="BH98" s="25" t="e">
        <f>SUMIF(#REF!,"국"&amp;$C98&amp;"염",#REF!)</f>
        <v>#REF!</v>
      </c>
      <c r="BI98" s="24" t="e">
        <f>COUNTIF(#REF!,"국"&amp;$C98&amp;"창")</f>
        <v>#REF!</v>
      </c>
      <c r="BJ98" s="16" t="s">
        <v>156</v>
      </c>
      <c r="BK98" s="25" t="e">
        <f>SUMIF(#REF!,"국"&amp;$C98&amp;"창",#REF!)</f>
        <v>#REF!</v>
      </c>
      <c r="BL98" s="24" t="e">
        <f>COUNTIF(#REF!,"국"&amp;$C98&amp;"천")</f>
        <v>#REF!</v>
      </c>
      <c r="BM98" s="16" t="s">
        <v>156</v>
      </c>
      <c r="BN98" s="25" t="e">
        <f>SUMIF(#REF!,"국"&amp;$C98&amp;"천",#REF!)</f>
        <v>#REF!</v>
      </c>
      <c r="BO98" s="24" t="e">
        <f>COUNTIF(#REF!,"국"&amp;$C98&amp;"철")</f>
        <v>#REF!</v>
      </c>
      <c r="BP98" s="16" t="s">
        <v>156</v>
      </c>
      <c r="BQ98" s="25" t="e">
        <f>SUMIF(#REF!,"국"&amp;$C98&amp;"철",#REF!)</f>
        <v>#REF!</v>
      </c>
      <c r="BR98" s="24" t="e">
        <f>COUNTIF(#REF!,"국"&amp;$C98&amp;"체")</f>
        <v>#REF!</v>
      </c>
      <c r="BS98" s="16" t="s">
        <v>156</v>
      </c>
      <c r="BT98" s="25" t="e">
        <f>SUMIF(#REF!,"국"&amp;$C98&amp;"체",#REF!)</f>
        <v>#REF!</v>
      </c>
      <c r="BU98" s="24" t="e">
        <f>COUNTIF(#REF!,"국"&amp;$C98&amp;"가")</f>
        <v>#REF!</v>
      </c>
      <c r="BV98" s="16" t="s">
        <v>156</v>
      </c>
      <c r="BW98" s="25" t="e">
        <f>SUMIF(#REF!,"국"&amp;$C98&amp;"가",#REF!)</f>
        <v>#REF!</v>
      </c>
    </row>
    <row r="99" spans="1:75" ht="25.5" customHeight="1">
      <c r="A99" s="32"/>
      <c r="B99" s="37"/>
      <c r="C99" s="38" t="s">
        <v>9</v>
      </c>
      <c r="D99" s="24" t="e">
        <f t="shared" si="4"/>
        <v>#REF!</v>
      </c>
      <c r="E99" s="16" t="s">
        <v>1</v>
      </c>
      <c r="F99" s="25" t="e">
        <f t="shared" si="5"/>
        <v>#REF!</v>
      </c>
      <c r="G99" s="24" t="e">
        <f>COUNTIF(#REF!,"국"&amp;$C99&amp;"답")</f>
        <v>#REF!</v>
      </c>
      <c r="H99" s="16" t="s">
        <v>156</v>
      </c>
      <c r="I99" s="25" t="e">
        <f>SUMIF(#REF!,"국"&amp;$C99&amp;"답",#REF!)</f>
        <v>#REF!</v>
      </c>
      <c r="J99" s="24" t="e">
        <f>COUNTIF(#REF!,"국"&amp;$C99&amp;"전")</f>
        <v>#REF!</v>
      </c>
      <c r="K99" s="16" t="s">
        <v>156</v>
      </c>
      <c r="L99" s="25" t="e">
        <f>SUMIF(#REF!,"국"&amp;$C99&amp;"전",#REF!)</f>
        <v>#REF!</v>
      </c>
      <c r="M99" s="24" t="e">
        <f>COUNTIF(#REF!,"국"&amp;$C99&amp;"과")</f>
        <v>#REF!</v>
      </c>
      <c r="N99" s="16" t="s">
        <v>156</v>
      </c>
      <c r="O99" s="25" t="e">
        <f>SUMIF(#REF!,"국"&amp;$C99&amp;"과",#REF!)</f>
        <v>#REF!</v>
      </c>
      <c r="P99" s="24" t="e">
        <f>COUNTIF(#REF!,"국"&amp;$C99&amp;"임")</f>
        <v>#REF!</v>
      </c>
      <c r="Q99" s="16" t="s">
        <v>156</v>
      </c>
      <c r="R99" s="25" t="e">
        <f>SUMIF(#REF!,"국"&amp;$C99&amp;"임",#REF!)</f>
        <v>#REF!</v>
      </c>
      <c r="S99" s="24" t="e">
        <f>COUNTIF(#REF!,"국"&amp;$C99&amp;"대")</f>
        <v>#REF!</v>
      </c>
      <c r="T99" s="16" t="s">
        <v>156</v>
      </c>
      <c r="U99" s="25" t="e">
        <f>SUMIF(#REF!,"국"&amp;$C99&amp;"대",#REF!)</f>
        <v>#REF!</v>
      </c>
      <c r="V99" s="24" t="e">
        <f>COUNTIF(#REF!,"국"&amp;$C99&amp;"구")</f>
        <v>#REF!</v>
      </c>
      <c r="W99" s="16" t="s">
        <v>156</v>
      </c>
      <c r="X99" s="25" t="e">
        <f>SUMIF(#REF!,"국"&amp;$C99&amp;"구",#REF!)</f>
        <v>#REF!</v>
      </c>
      <c r="Y99" s="24" t="e">
        <f>COUNTIF(#REF!,"국"&amp;$C99&amp;"도")</f>
        <v>#REF!</v>
      </c>
      <c r="Z99" s="16" t="s">
        <v>156</v>
      </c>
      <c r="AA99" s="25" t="e">
        <f>SUMIF(#REF!,"국"&amp;$C99&amp;"도",#REF!)</f>
        <v>#REF!</v>
      </c>
      <c r="AB99" s="24" t="e">
        <f>COUNTIF(#REF!,"국"&amp;$C99&amp;"목")</f>
        <v>#REF!</v>
      </c>
      <c r="AC99" s="16" t="s">
        <v>156</v>
      </c>
      <c r="AD99" s="25" t="e">
        <f>SUMIF(#REF!,"국"&amp;$C99&amp;"목",#REF!)</f>
        <v>#REF!</v>
      </c>
      <c r="AE99" s="24" t="e">
        <f>COUNTIF(#REF!,"국"&amp;$C99&amp;"묘")</f>
        <v>#REF!</v>
      </c>
      <c r="AF99" s="16" t="s">
        <v>156</v>
      </c>
      <c r="AG99" s="25" t="e">
        <f>SUMIF(#REF!,"국"&amp;$C99&amp;"묘",#REF!)</f>
        <v>#REF!</v>
      </c>
      <c r="AH99" s="24" t="e">
        <f>COUNTIF(#REF!,"국"&amp;$C99&amp;"유")</f>
        <v>#REF!</v>
      </c>
      <c r="AI99" s="16" t="s">
        <v>156</v>
      </c>
      <c r="AJ99" s="25" t="e">
        <f>SUMIF(#REF!,"국"&amp;$C99&amp;"유",#REF!)</f>
        <v>#REF!</v>
      </c>
      <c r="AK99" s="24" t="e">
        <f>COUNTIF(#REF!,"국"&amp;$C99&amp;"잡")</f>
        <v>#REF!</v>
      </c>
      <c r="AL99" s="16" t="s">
        <v>156</v>
      </c>
      <c r="AM99" s="25" t="e">
        <f>SUMIF(#REF!,"국"&amp;$C99&amp;"잡",#REF!)</f>
        <v>#REF!</v>
      </c>
      <c r="AN99" s="24" t="e">
        <f>COUNTIF(#REF!,"국"&amp;$C99&amp;"장")</f>
        <v>#REF!</v>
      </c>
      <c r="AO99" s="16" t="s">
        <v>156</v>
      </c>
      <c r="AP99" s="25" t="e">
        <f>SUMIF(#REF!,"국"&amp;$C99&amp;"장",#REF!)</f>
        <v>#REF!</v>
      </c>
      <c r="AQ99" s="24" t="e">
        <f>COUNTIF(#REF!,"국"&amp;$C99&amp;"수")</f>
        <v>#REF!</v>
      </c>
      <c r="AR99" s="16" t="s">
        <v>156</v>
      </c>
      <c r="AS99" s="25" t="e">
        <f>SUMIF(#REF!,"국"&amp;$C99&amp;"수",#REF!)</f>
        <v>#REF!</v>
      </c>
      <c r="AT99" s="24" t="e">
        <f>COUNTIF(#REF!,"국"&amp;$C99&amp;"제")</f>
        <v>#REF!</v>
      </c>
      <c r="AU99" s="16" t="s">
        <v>156</v>
      </c>
      <c r="AV99" s="25" t="e">
        <f>SUMIF(#REF!,"국"&amp;$C99&amp;"제",#REF!)</f>
        <v>#REF!</v>
      </c>
      <c r="AW99" s="24" t="e">
        <f>COUNTIF(#REF!,"국"&amp;$C99&amp;"종")</f>
        <v>#REF!</v>
      </c>
      <c r="AX99" s="16" t="s">
        <v>156</v>
      </c>
      <c r="AY99" s="25" t="e">
        <f>SUMIF(#REF!,"국"&amp;$C99&amp;"종",#REF!)</f>
        <v>#REF!</v>
      </c>
      <c r="AZ99" s="24" t="e">
        <f>COUNTIF(#REF!,"국"&amp;$C99&amp;"주")</f>
        <v>#REF!</v>
      </c>
      <c r="BA99" s="16" t="s">
        <v>156</v>
      </c>
      <c r="BB99" s="25" t="e">
        <f>SUMIF(#REF!,"국"&amp;$C99&amp;"주",#REF!)</f>
        <v>#REF!</v>
      </c>
      <c r="BC99" s="24" t="e">
        <f>COUNTIF(#REF!,"국"&amp;$C99&amp;"양")</f>
        <v>#REF!</v>
      </c>
      <c r="BD99" s="16" t="s">
        <v>156</v>
      </c>
      <c r="BE99" s="25" t="e">
        <f>SUMIF(#REF!,"국"&amp;$C99&amp;"양",#REF!)</f>
        <v>#REF!</v>
      </c>
      <c r="BF99" s="24" t="e">
        <f>COUNTIF(#REF!,"국"&amp;$C99&amp;"염")</f>
        <v>#REF!</v>
      </c>
      <c r="BG99" s="16" t="s">
        <v>156</v>
      </c>
      <c r="BH99" s="25" t="e">
        <f>SUMIF(#REF!,"국"&amp;$C99&amp;"염",#REF!)</f>
        <v>#REF!</v>
      </c>
      <c r="BI99" s="24" t="e">
        <f>COUNTIF(#REF!,"국"&amp;$C99&amp;"창")</f>
        <v>#REF!</v>
      </c>
      <c r="BJ99" s="16" t="s">
        <v>156</v>
      </c>
      <c r="BK99" s="25" t="e">
        <f>SUMIF(#REF!,"국"&amp;$C99&amp;"창",#REF!)</f>
        <v>#REF!</v>
      </c>
      <c r="BL99" s="24" t="e">
        <f>COUNTIF(#REF!,"국"&amp;$C99&amp;"천")</f>
        <v>#REF!</v>
      </c>
      <c r="BM99" s="16" t="s">
        <v>156</v>
      </c>
      <c r="BN99" s="25" t="e">
        <f>SUMIF(#REF!,"국"&amp;$C99&amp;"천",#REF!)</f>
        <v>#REF!</v>
      </c>
      <c r="BO99" s="24" t="e">
        <f>COUNTIF(#REF!,"국"&amp;$C99&amp;"철")</f>
        <v>#REF!</v>
      </c>
      <c r="BP99" s="16" t="s">
        <v>156</v>
      </c>
      <c r="BQ99" s="25" t="e">
        <f>SUMIF(#REF!,"국"&amp;$C99&amp;"철",#REF!)</f>
        <v>#REF!</v>
      </c>
      <c r="BR99" s="24" t="e">
        <f>COUNTIF(#REF!,"국"&amp;$C99&amp;"체")</f>
        <v>#REF!</v>
      </c>
      <c r="BS99" s="16" t="s">
        <v>156</v>
      </c>
      <c r="BT99" s="25" t="e">
        <f>SUMIF(#REF!,"국"&amp;$C99&amp;"체",#REF!)</f>
        <v>#REF!</v>
      </c>
      <c r="BU99" s="24" t="e">
        <f>COUNTIF(#REF!,"국"&amp;$C99&amp;"가")</f>
        <v>#REF!</v>
      </c>
      <c r="BV99" s="16" t="s">
        <v>156</v>
      </c>
      <c r="BW99" s="25" t="e">
        <f>SUMIF(#REF!,"국"&amp;$C99&amp;"가",#REF!)</f>
        <v>#REF!</v>
      </c>
    </row>
    <row r="100" spans="1:75" ht="25.5" customHeight="1">
      <c r="A100" s="32"/>
      <c r="B100" s="39"/>
      <c r="C100" s="38" t="s">
        <v>10</v>
      </c>
      <c r="D100" s="24" t="e">
        <f t="shared" si="4"/>
        <v>#REF!</v>
      </c>
      <c r="E100" s="16" t="s">
        <v>1</v>
      </c>
      <c r="F100" s="25" t="e">
        <f t="shared" si="5"/>
        <v>#REF!</v>
      </c>
      <c r="G100" s="24" t="e">
        <f>COUNTIF(#REF!,"국"&amp;$C100&amp;"답")</f>
        <v>#REF!</v>
      </c>
      <c r="H100" s="16" t="s">
        <v>156</v>
      </c>
      <c r="I100" s="25" t="e">
        <f>SUMIF(#REF!,"국"&amp;$C100&amp;"답",#REF!)</f>
        <v>#REF!</v>
      </c>
      <c r="J100" s="24" t="e">
        <f>COUNTIF(#REF!,"국"&amp;$C100&amp;"전")</f>
        <v>#REF!</v>
      </c>
      <c r="K100" s="16" t="s">
        <v>156</v>
      </c>
      <c r="L100" s="25" t="e">
        <f>SUMIF(#REF!,"국"&amp;$C100&amp;"전",#REF!)</f>
        <v>#REF!</v>
      </c>
      <c r="M100" s="24" t="e">
        <f>COUNTIF(#REF!,"국"&amp;$C100&amp;"과")</f>
        <v>#REF!</v>
      </c>
      <c r="N100" s="16" t="s">
        <v>156</v>
      </c>
      <c r="O100" s="25" t="e">
        <f>SUMIF(#REF!,"국"&amp;$C100&amp;"과",#REF!)</f>
        <v>#REF!</v>
      </c>
      <c r="P100" s="24" t="e">
        <f>COUNTIF(#REF!,"국"&amp;$C100&amp;"임")</f>
        <v>#REF!</v>
      </c>
      <c r="Q100" s="16" t="s">
        <v>156</v>
      </c>
      <c r="R100" s="25" t="e">
        <f>SUMIF(#REF!,"국"&amp;$C100&amp;"임",#REF!)</f>
        <v>#REF!</v>
      </c>
      <c r="S100" s="24" t="e">
        <f>COUNTIF(#REF!,"국"&amp;$C100&amp;"대")</f>
        <v>#REF!</v>
      </c>
      <c r="T100" s="16" t="s">
        <v>156</v>
      </c>
      <c r="U100" s="25" t="e">
        <f>SUMIF(#REF!,"국"&amp;$C100&amp;"대",#REF!)</f>
        <v>#REF!</v>
      </c>
      <c r="V100" s="24" t="e">
        <f>COUNTIF(#REF!,"국"&amp;$C100&amp;"구")</f>
        <v>#REF!</v>
      </c>
      <c r="W100" s="16" t="s">
        <v>156</v>
      </c>
      <c r="X100" s="25" t="e">
        <f>SUMIF(#REF!,"국"&amp;$C100&amp;"구",#REF!)</f>
        <v>#REF!</v>
      </c>
      <c r="Y100" s="24" t="e">
        <f>COUNTIF(#REF!,"국"&amp;$C100&amp;"도")</f>
        <v>#REF!</v>
      </c>
      <c r="Z100" s="16" t="s">
        <v>156</v>
      </c>
      <c r="AA100" s="25" t="e">
        <f>SUMIF(#REF!,"국"&amp;$C100&amp;"도",#REF!)</f>
        <v>#REF!</v>
      </c>
      <c r="AB100" s="24" t="e">
        <f>COUNTIF(#REF!,"국"&amp;$C100&amp;"목")</f>
        <v>#REF!</v>
      </c>
      <c r="AC100" s="16" t="s">
        <v>156</v>
      </c>
      <c r="AD100" s="25" t="e">
        <f>SUMIF(#REF!,"국"&amp;$C100&amp;"목",#REF!)</f>
        <v>#REF!</v>
      </c>
      <c r="AE100" s="24" t="e">
        <f>COUNTIF(#REF!,"국"&amp;$C100&amp;"묘")</f>
        <v>#REF!</v>
      </c>
      <c r="AF100" s="16" t="s">
        <v>156</v>
      </c>
      <c r="AG100" s="25" t="e">
        <f>SUMIF(#REF!,"국"&amp;$C100&amp;"묘",#REF!)</f>
        <v>#REF!</v>
      </c>
      <c r="AH100" s="24" t="e">
        <f>COUNTIF(#REF!,"국"&amp;$C100&amp;"유")</f>
        <v>#REF!</v>
      </c>
      <c r="AI100" s="16" t="s">
        <v>156</v>
      </c>
      <c r="AJ100" s="25" t="e">
        <f>SUMIF(#REF!,"국"&amp;$C100&amp;"유",#REF!)</f>
        <v>#REF!</v>
      </c>
      <c r="AK100" s="24" t="e">
        <f>COUNTIF(#REF!,"국"&amp;$C100&amp;"잡")</f>
        <v>#REF!</v>
      </c>
      <c r="AL100" s="16" t="s">
        <v>156</v>
      </c>
      <c r="AM100" s="25" t="e">
        <f>SUMIF(#REF!,"국"&amp;$C100&amp;"잡",#REF!)</f>
        <v>#REF!</v>
      </c>
      <c r="AN100" s="24" t="e">
        <f>COUNTIF(#REF!,"국"&amp;$C100&amp;"장")</f>
        <v>#REF!</v>
      </c>
      <c r="AO100" s="16" t="s">
        <v>156</v>
      </c>
      <c r="AP100" s="25" t="e">
        <f>SUMIF(#REF!,"국"&amp;$C100&amp;"장",#REF!)</f>
        <v>#REF!</v>
      </c>
      <c r="AQ100" s="24" t="e">
        <f>COUNTIF(#REF!,"국"&amp;$C100&amp;"수")</f>
        <v>#REF!</v>
      </c>
      <c r="AR100" s="16" t="s">
        <v>156</v>
      </c>
      <c r="AS100" s="25" t="e">
        <f>SUMIF(#REF!,"국"&amp;$C100&amp;"수",#REF!)</f>
        <v>#REF!</v>
      </c>
      <c r="AT100" s="24" t="e">
        <f>COUNTIF(#REF!,"국"&amp;$C100&amp;"제")</f>
        <v>#REF!</v>
      </c>
      <c r="AU100" s="16" t="s">
        <v>156</v>
      </c>
      <c r="AV100" s="25" t="e">
        <f>SUMIF(#REF!,"국"&amp;$C100&amp;"제",#REF!)</f>
        <v>#REF!</v>
      </c>
      <c r="AW100" s="24" t="e">
        <f>COUNTIF(#REF!,"국"&amp;$C100&amp;"종")</f>
        <v>#REF!</v>
      </c>
      <c r="AX100" s="16" t="s">
        <v>156</v>
      </c>
      <c r="AY100" s="25" t="e">
        <f>SUMIF(#REF!,"국"&amp;$C100&amp;"종",#REF!)</f>
        <v>#REF!</v>
      </c>
      <c r="AZ100" s="24" t="e">
        <f>COUNTIF(#REF!,"국"&amp;$C100&amp;"주")</f>
        <v>#REF!</v>
      </c>
      <c r="BA100" s="16" t="s">
        <v>156</v>
      </c>
      <c r="BB100" s="25" t="e">
        <f>SUMIF(#REF!,"국"&amp;$C100&amp;"주",#REF!)</f>
        <v>#REF!</v>
      </c>
      <c r="BC100" s="24" t="e">
        <f>COUNTIF(#REF!,"국"&amp;$C100&amp;"양")</f>
        <v>#REF!</v>
      </c>
      <c r="BD100" s="16" t="s">
        <v>156</v>
      </c>
      <c r="BE100" s="25" t="e">
        <f>SUMIF(#REF!,"국"&amp;$C100&amp;"양",#REF!)</f>
        <v>#REF!</v>
      </c>
      <c r="BF100" s="24" t="e">
        <f>COUNTIF(#REF!,"국"&amp;$C100&amp;"염")</f>
        <v>#REF!</v>
      </c>
      <c r="BG100" s="16" t="s">
        <v>156</v>
      </c>
      <c r="BH100" s="25" t="e">
        <f>SUMIF(#REF!,"국"&amp;$C100&amp;"염",#REF!)</f>
        <v>#REF!</v>
      </c>
      <c r="BI100" s="24" t="e">
        <f>COUNTIF(#REF!,"국"&amp;$C100&amp;"창")</f>
        <v>#REF!</v>
      </c>
      <c r="BJ100" s="16" t="s">
        <v>156</v>
      </c>
      <c r="BK100" s="25" t="e">
        <f>SUMIF(#REF!,"국"&amp;$C100&amp;"창",#REF!)</f>
        <v>#REF!</v>
      </c>
      <c r="BL100" s="24" t="e">
        <f>COUNTIF(#REF!,"국"&amp;$C100&amp;"천")</f>
        <v>#REF!</v>
      </c>
      <c r="BM100" s="16" t="s">
        <v>156</v>
      </c>
      <c r="BN100" s="25" t="e">
        <f>SUMIF(#REF!,"국"&amp;$C100&amp;"천",#REF!)</f>
        <v>#REF!</v>
      </c>
      <c r="BO100" s="24" t="e">
        <f>COUNTIF(#REF!,"국"&amp;$C100&amp;"철")</f>
        <v>#REF!</v>
      </c>
      <c r="BP100" s="16" t="s">
        <v>156</v>
      </c>
      <c r="BQ100" s="25" t="e">
        <f>SUMIF(#REF!,"국"&amp;$C100&amp;"철",#REF!)</f>
        <v>#REF!</v>
      </c>
      <c r="BR100" s="24" t="e">
        <f>COUNTIF(#REF!,"국"&amp;$C100&amp;"체")</f>
        <v>#REF!</v>
      </c>
      <c r="BS100" s="16" t="s">
        <v>156</v>
      </c>
      <c r="BT100" s="25" t="e">
        <f>SUMIF(#REF!,"국"&amp;$C100&amp;"체",#REF!)</f>
        <v>#REF!</v>
      </c>
      <c r="BU100" s="24" t="e">
        <f>COUNTIF(#REF!,"국"&amp;$C100&amp;"가")</f>
        <v>#REF!</v>
      </c>
      <c r="BV100" s="16" t="s">
        <v>156</v>
      </c>
      <c r="BW100" s="25" t="e">
        <f>SUMIF(#REF!,"국"&amp;$C100&amp;"가",#REF!)</f>
        <v>#REF!</v>
      </c>
    </row>
    <row r="101" spans="1:75" s="36" customFormat="1" ht="25.5" customHeight="1">
      <c r="A101" s="40"/>
      <c r="B101" s="118" t="s">
        <v>11</v>
      </c>
      <c r="C101" s="119"/>
      <c r="D101" s="33" t="e">
        <f t="shared" si="4"/>
        <v>#REF!</v>
      </c>
      <c r="E101" s="34" t="s">
        <v>1</v>
      </c>
      <c r="F101" s="35" t="e">
        <f t="shared" si="5"/>
        <v>#REF!</v>
      </c>
      <c r="G101" s="33" t="e">
        <f>SUM(G102:G109)</f>
        <v>#REF!</v>
      </c>
      <c r="H101" s="34" t="s">
        <v>156</v>
      </c>
      <c r="I101" s="35" t="e">
        <f>SUM(I102:I109)</f>
        <v>#REF!</v>
      </c>
      <c r="J101" s="33" t="e">
        <f>SUM(J102:J109)</f>
        <v>#REF!</v>
      </c>
      <c r="K101" s="34" t="s">
        <v>156</v>
      </c>
      <c r="L101" s="35" t="e">
        <f>SUM(L102:L109)</f>
        <v>#REF!</v>
      </c>
      <c r="M101" s="33" t="e">
        <f>SUM(M102:M109)</f>
        <v>#REF!</v>
      </c>
      <c r="N101" s="34" t="s">
        <v>156</v>
      </c>
      <c r="O101" s="35" t="e">
        <f>SUM(O102:O109)</f>
        <v>#REF!</v>
      </c>
      <c r="P101" s="33" t="e">
        <f>SUM(P102:P109)</f>
        <v>#REF!</v>
      </c>
      <c r="Q101" s="34" t="s">
        <v>156</v>
      </c>
      <c r="R101" s="35" t="e">
        <f>SUM(R102:R109)</f>
        <v>#REF!</v>
      </c>
      <c r="S101" s="33" t="e">
        <f>SUM(S102:S109)</f>
        <v>#REF!</v>
      </c>
      <c r="T101" s="34" t="s">
        <v>156</v>
      </c>
      <c r="U101" s="35" t="e">
        <f>SUM(U102:U109)</f>
        <v>#REF!</v>
      </c>
      <c r="V101" s="33" t="e">
        <f>SUM(V102:V109)</f>
        <v>#REF!</v>
      </c>
      <c r="W101" s="34" t="s">
        <v>156</v>
      </c>
      <c r="X101" s="35" t="e">
        <f>SUM(X102:X109)</f>
        <v>#REF!</v>
      </c>
      <c r="Y101" s="33" t="e">
        <f>SUM(Y102:Y109)</f>
        <v>#REF!</v>
      </c>
      <c r="Z101" s="34" t="s">
        <v>156</v>
      </c>
      <c r="AA101" s="35" t="e">
        <f>SUM(AA102:AA109)</f>
        <v>#REF!</v>
      </c>
      <c r="AB101" s="33" t="e">
        <f>SUM(AB102:AB109)</f>
        <v>#REF!</v>
      </c>
      <c r="AC101" s="34" t="s">
        <v>156</v>
      </c>
      <c r="AD101" s="35" t="e">
        <f>SUM(AD102:AD109)</f>
        <v>#REF!</v>
      </c>
      <c r="AE101" s="33" t="e">
        <f>SUM(AE102:AE109)</f>
        <v>#REF!</v>
      </c>
      <c r="AF101" s="34" t="s">
        <v>156</v>
      </c>
      <c r="AG101" s="35" t="e">
        <f>SUM(AG102:AG109)</f>
        <v>#REF!</v>
      </c>
      <c r="AH101" s="33" t="e">
        <f>SUM(AH102:AH109)</f>
        <v>#REF!</v>
      </c>
      <c r="AI101" s="34" t="s">
        <v>156</v>
      </c>
      <c r="AJ101" s="35" t="e">
        <f>SUM(AJ102:AJ109)</f>
        <v>#REF!</v>
      </c>
      <c r="AK101" s="33" t="e">
        <f>SUM(AK102:AK109)</f>
        <v>#REF!</v>
      </c>
      <c r="AL101" s="34" t="s">
        <v>156</v>
      </c>
      <c r="AM101" s="35" t="e">
        <f>SUM(AM102:AM109)</f>
        <v>#REF!</v>
      </c>
      <c r="AN101" s="33" t="e">
        <f>SUM(AN102:AN109)</f>
        <v>#REF!</v>
      </c>
      <c r="AO101" s="34" t="s">
        <v>156</v>
      </c>
      <c r="AP101" s="35" t="e">
        <f>SUM(AP102:AP109)</f>
        <v>#REF!</v>
      </c>
      <c r="AQ101" s="33" t="e">
        <f>SUM(AQ102:AQ109)</f>
        <v>#REF!</v>
      </c>
      <c r="AR101" s="34" t="s">
        <v>156</v>
      </c>
      <c r="AS101" s="35" t="e">
        <f>SUM(AS102:AS109)</f>
        <v>#REF!</v>
      </c>
      <c r="AT101" s="33" t="e">
        <f>SUM(AT102:AT109)</f>
        <v>#REF!</v>
      </c>
      <c r="AU101" s="34" t="s">
        <v>156</v>
      </c>
      <c r="AV101" s="35" t="e">
        <f>SUM(AV102:AV109)</f>
        <v>#REF!</v>
      </c>
      <c r="AW101" s="33" t="e">
        <f>SUM(AW102:AW109)</f>
        <v>#REF!</v>
      </c>
      <c r="AX101" s="34" t="s">
        <v>156</v>
      </c>
      <c r="AY101" s="35" t="e">
        <f>SUM(AY102:AY109)</f>
        <v>#REF!</v>
      </c>
      <c r="AZ101" s="33" t="e">
        <f>SUM(AZ102:AZ109)</f>
        <v>#REF!</v>
      </c>
      <c r="BA101" s="34" t="s">
        <v>156</v>
      </c>
      <c r="BB101" s="35" t="e">
        <f>SUM(BB102:BB109)</f>
        <v>#REF!</v>
      </c>
      <c r="BC101" s="33" t="e">
        <f>SUM(BC102:BC109)</f>
        <v>#REF!</v>
      </c>
      <c r="BD101" s="34" t="s">
        <v>156</v>
      </c>
      <c r="BE101" s="35" t="e">
        <f>SUM(BE102:BE109)</f>
        <v>#REF!</v>
      </c>
      <c r="BF101" s="33" t="e">
        <f>SUM(BF102:BF109)</f>
        <v>#REF!</v>
      </c>
      <c r="BG101" s="34" t="s">
        <v>156</v>
      </c>
      <c r="BH101" s="35" t="e">
        <f>SUM(BH102:BH109)</f>
        <v>#REF!</v>
      </c>
      <c r="BI101" s="33" t="e">
        <f>SUM(BI102:BI109)</f>
        <v>#REF!</v>
      </c>
      <c r="BJ101" s="34" t="s">
        <v>156</v>
      </c>
      <c r="BK101" s="35" t="e">
        <f>SUM(BK102:BK109)</f>
        <v>#REF!</v>
      </c>
      <c r="BL101" s="33" t="e">
        <f>SUM(BL102:BL109)</f>
        <v>#REF!</v>
      </c>
      <c r="BM101" s="34" t="s">
        <v>156</v>
      </c>
      <c r="BN101" s="35" t="e">
        <f>SUM(BN102:BN109)</f>
        <v>#REF!</v>
      </c>
      <c r="BO101" s="33" t="e">
        <f>SUM(BO102:BO109)</f>
        <v>#REF!</v>
      </c>
      <c r="BP101" s="34" t="s">
        <v>156</v>
      </c>
      <c r="BQ101" s="35" t="e">
        <f>SUM(BQ102:BQ109)</f>
        <v>#REF!</v>
      </c>
      <c r="BR101" s="33" t="e">
        <f>SUM(BR102:BR109)</f>
        <v>#REF!</v>
      </c>
      <c r="BS101" s="34" t="s">
        <v>156</v>
      </c>
      <c r="BT101" s="35" t="e">
        <f>SUM(BT102:BT109)</f>
        <v>#REF!</v>
      </c>
      <c r="BU101" s="33" t="e">
        <f>SUM(BU102:BU109)</f>
        <v>#REF!</v>
      </c>
      <c r="BV101" s="34" t="s">
        <v>156</v>
      </c>
      <c r="BW101" s="35" t="e">
        <f>SUM(BW102:BW109)</f>
        <v>#REF!</v>
      </c>
    </row>
    <row r="102" spans="1:75" ht="25.5" customHeight="1">
      <c r="A102" s="40"/>
      <c r="B102" s="37"/>
      <c r="C102" s="38" t="s">
        <v>12</v>
      </c>
      <c r="D102" s="24" t="e">
        <f t="shared" si="4"/>
        <v>#REF!</v>
      </c>
      <c r="E102" s="16" t="s">
        <v>1</v>
      </c>
      <c r="F102" s="25" t="e">
        <f t="shared" si="5"/>
        <v>#REF!</v>
      </c>
      <c r="G102" s="24" t="e">
        <f>COUNTIF(#REF!,"국"&amp;$C102&amp;"답")</f>
        <v>#REF!</v>
      </c>
      <c r="H102" s="16" t="s">
        <v>156</v>
      </c>
      <c r="I102" s="25" t="e">
        <f>SUMIF(#REF!,"국"&amp;$C102&amp;"답",#REF!)</f>
        <v>#REF!</v>
      </c>
      <c r="J102" s="24" t="e">
        <f>COUNTIF(#REF!,"국"&amp;$C102&amp;"전")</f>
        <v>#REF!</v>
      </c>
      <c r="K102" s="16" t="s">
        <v>156</v>
      </c>
      <c r="L102" s="25" t="e">
        <f>SUMIF(#REF!,"국"&amp;$C102&amp;"전",#REF!)</f>
        <v>#REF!</v>
      </c>
      <c r="M102" s="24" t="e">
        <f>COUNTIF(#REF!,"국"&amp;$C102&amp;"과")</f>
        <v>#REF!</v>
      </c>
      <c r="N102" s="16" t="s">
        <v>156</v>
      </c>
      <c r="O102" s="25" t="e">
        <f>SUMIF(#REF!,"국"&amp;$C102&amp;"과",#REF!)</f>
        <v>#REF!</v>
      </c>
      <c r="P102" s="24" t="e">
        <f>COUNTIF(#REF!,"국"&amp;$C102&amp;"임")</f>
        <v>#REF!</v>
      </c>
      <c r="Q102" s="16" t="s">
        <v>156</v>
      </c>
      <c r="R102" s="25" t="e">
        <f>SUMIF(#REF!,"국"&amp;$C102&amp;"임",#REF!)</f>
        <v>#REF!</v>
      </c>
      <c r="S102" s="24" t="e">
        <f>COUNTIF(#REF!,"국"&amp;$C102&amp;"대")</f>
        <v>#REF!</v>
      </c>
      <c r="T102" s="16" t="s">
        <v>156</v>
      </c>
      <c r="U102" s="25" t="e">
        <f>SUMIF(#REF!,"국"&amp;$C102&amp;"대",#REF!)</f>
        <v>#REF!</v>
      </c>
      <c r="V102" s="24" t="e">
        <f>COUNTIF(#REF!,"국"&amp;$C102&amp;"구")</f>
        <v>#REF!</v>
      </c>
      <c r="W102" s="16" t="s">
        <v>156</v>
      </c>
      <c r="X102" s="25" t="e">
        <f>SUMIF(#REF!,"국"&amp;$C102&amp;"구",#REF!)</f>
        <v>#REF!</v>
      </c>
      <c r="Y102" s="24" t="e">
        <f>COUNTIF(#REF!,"국"&amp;$C102&amp;"도")</f>
        <v>#REF!</v>
      </c>
      <c r="Z102" s="16" t="s">
        <v>156</v>
      </c>
      <c r="AA102" s="25" t="e">
        <f>SUMIF(#REF!,"국"&amp;$C102&amp;"도",#REF!)</f>
        <v>#REF!</v>
      </c>
      <c r="AB102" s="24" t="e">
        <f>COUNTIF(#REF!,"국"&amp;$C102&amp;"목")</f>
        <v>#REF!</v>
      </c>
      <c r="AC102" s="16" t="s">
        <v>156</v>
      </c>
      <c r="AD102" s="25" t="e">
        <f>SUMIF(#REF!,"국"&amp;$C102&amp;"목",#REF!)</f>
        <v>#REF!</v>
      </c>
      <c r="AE102" s="24" t="e">
        <f>COUNTIF(#REF!,"국"&amp;$C102&amp;"묘")</f>
        <v>#REF!</v>
      </c>
      <c r="AF102" s="16" t="s">
        <v>156</v>
      </c>
      <c r="AG102" s="25" t="e">
        <f>SUMIF(#REF!,"국"&amp;$C102&amp;"묘",#REF!)</f>
        <v>#REF!</v>
      </c>
      <c r="AH102" s="24" t="e">
        <f>COUNTIF(#REF!,"국"&amp;$C102&amp;"유")</f>
        <v>#REF!</v>
      </c>
      <c r="AI102" s="16" t="s">
        <v>156</v>
      </c>
      <c r="AJ102" s="25" t="e">
        <f>SUMIF(#REF!,"국"&amp;$C102&amp;"유",#REF!)</f>
        <v>#REF!</v>
      </c>
      <c r="AK102" s="24" t="e">
        <f>COUNTIF(#REF!,"국"&amp;$C102&amp;"잡")</f>
        <v>#REF!</v>
      </c>
      <c r="AL102" s="16" t="s">
        <v>156</v>
      </c>
      <c r="AM102" s="25" t="e">
        <f>SUMIF(#REF!,"국"&amp;$C102&amp;"잡",#REF!)</f>
        <v>#REF!</v>
      </c>
      <c r="AN102" s="24" t="e">
        <f>COUNTIF(#REF!,"국"&amp;$C102&amp;"장")</f>
        <v>#REF!</v>
      </c>
      <c r="AO102" s="16" t="s">
        <v>156</v>
      </c>
      <c r="AP102" s="25" t="e">
        <f>SUMIF(#REF!,"국"&amp;$C102&amp;"장",#REF!)</f>
        <v>#REF!</v>
      </c>
      <c r="AQ102" s="24" t="e">
        <f>COUNTIF(#REF!,"국"&amp;$C102&amp;"수")</f>
        <v>#REF!</v>
      </c>
      <c r="AR102" s="16" t="s">
        <v>156</v>
      </c>
      <c r="AS102" s="25" t="e">
        <f>SUMIF(#REF!,"국"&amp;$C102&amp;"수",#REF!)</f>
        <v>#REF!</v>
      </c>
      <c r="AT102" s="24" t="e">
        <f>COUNTIF(#REF!,"국"&amp;$C102&amp;"제")</f>
        <v>#REF!</v>
      </c>
      <c r="AU102" s="16" t="s">
        <v>156</v>
      </c>
      <c r="AV102" s="25" t="e">
        <f>SUMIF(#REF!,"국"&amp;$C102&amp;"제",#REF!)</f>
        <v>#REF!</v>
      </c>
      <c r="AW102" s="24" t="e">
        <f>COUNTIF(#REF!,"국"&amp;$C102&amp;"종")</f>
        <v>#REF!</v>
      </c>
      <c r="AX102" s="16" t="s">
        <v>156</v>
      </c>
      <c r="AY102" s="25" t="e">
        <f>SUMIF(#REF!,"국"&amp;$C102&amp;"종",#REF!)</f>
        <v>#REF!</v>
      </c>
      <c r="AZ102" s="24" t="e">
        <f>COUNTIF(#REF!,"국"&amp;$C102&amp;"주")</f>
        <v>#REF!</v>
      </c>
      <c r="BA102" s="16" t="s">
        <v>156</v>
      </c>
      <c r="BB102" s="25" t="e">
        <f>SUMIF(#REF!,"국"&amp;$C102&amp;"주",#REF!)</f>
        <v>#REF!</v>
      </c>
      <c r="BC102" s="24" t="e">
        <f>COUNTIF(#REF!,"국"&amp;$C102&amp;"양")</f>
        <v>#REF!</v>
      </c>
      <c r="BD102" s="16" t="s">
        <v>156</v>
      </c>
      <c r="BE102" s="25" t="e">
        <f>SUMIF(#REF!,"국"&amp;$C102&amp;"양",#REF!)</f>
        <v>#REF!</v>
      </c>
      <c r="BF102" s="24" t="e">
        <f>COUNTIF(#REF!,"국"&amp;$C102&amp;"염")</f>
        <v>#REF!</v>
      </c>
      <c r="BG102" s="16" t="s">
        <v>156</v>
      </c>
      <c r="BH102" s="25" t="e">
        <f>SUMIF(#REF!,"국"&amp;$C102&amp;"염",#REF!)</f>
        <v>#REF!</v>
      </c>
      <c r="BI102" s="24" t="e">
        <f>COUNTIF(#REF!,"국"&amp;$C102&amp;"창")</f>
        <v>#REF!</v>
      </c>
      <c r="BJ102" s="16" t="s">
        <v>156</v>
      </c>
      <c r="BK102" s="25" t="e">
        <f>SUMIF(#REF!,"국"&amp;$C102&amp;"창",#REF!)</f>
        <v>#REF!</v>
      </c>
      <c r="BL102" s="24" t="e">
        <f>COUNTIF(#REF!,"국"&amp;$C102&amp;"천")</f>
        <v>#REF!</v>
      </c>
      <c r="BM102" s="16" t="s">
        <v>156</v>
      </c>
      <c r="BN102" s="25" t="e">
        <f>SUMIF(#REF!,"국"&amp;$C102&amp;"천",#REF!)</f>
        <v>#REF!</v>
      </c>
      <c r="BO102" s="24" t="e">
        <f>COUNTIF(#REF!,"국"&amp;$C102&amp;"철")</f>
        <v>#REF!</v>
      </c>
      <c r="BP102" s="16" t="s">
        <v>156</v>
      </c>
      <c r="BQ102" s="25" t="e">
        <f>SUMIF(#REF!,"국"&amp;$C102&amp;"철",#REF!)</f>
        <v>#REF!</v>
      </c>
      <c r="BR102" s="24" t="e">
        <f>COUNTIF(#REF!,"국"&amp;$C102&amp;"체")</f>
        <v>#REF!</v>
      </c>
      <c r="BS102" s="16" t="s">
        <v>156</v>
      </c>
      <c r="BT102" s="25" t="e">
        <f>SUMIF(#REF!,"국"&amp;$C102&amp;"체",#REF!)</f>
        <v>#REF!</v>
      </c>
      <c r="BU102" s="24" t="e">
        <f>COUNTIF(#REF!,"국"&amp;$C102&amp;"가")</f>
        <v>#REF!</v>
      </c>
      <c r="BV102" s="16" t="s">
        <v>156</v>
      </c>
      <c r="BW102" s="25" t="e">
        <f>SUMIF(#REF!,"국"&amp;$C102&amp;"가",#REF!)</f>
        <v>#REF!</v>
      </c>
    </row>
    <row r="103" spans="1:75" ht="25.5" customHeight="1">
      <c r="A103" s="40"/>
      <c r="B103" s="37"/>
      <c r="C103" s="38" t="s">
        <v>13</v>
      </c>
      <c r="D103" s="24" t="e">
        <f t="shared" si="4"/>
        <v>#REF!</v>
      </c>
      <c r="E103" s="16" t="s">
        <v>1</v>
      </c>
      <c r="F103" s="25" t="e">
        <f t="shared" si="5"/>
        <v>#REF!</v>
      </c>
      <c r="G103" s="24" t="e">
        <f>COUNTIF(#REF!,"국"&amp;$C103&amp;"답")</f>
        <v>#REF!</v>
      </c>
      <c r="H103" s="16" t="s">
        <v>156</v>
      </c>
      <c r="I103" s="25" t="e">
        <f>SUMIF(#REF!,"국"&amp;$C103&amp;"답",#REF!)</f>
        <v>#REF!</v>
      </c>
      <c r="J103" s="24" t="e">
        <f>COUNTIF(#REF!,"국"&amp;$C103&amp;"전")</f>
        <v>#REF!</v>
      </c>
      <c r="K103" s="16" t="s">
        <v>156</v>
      </c>
      <c r="L103" s="25" t="e">
        <f>SUMIF(#REF!,"국"&amp;$C103&amp;"전",#REF!)</f>
        <v>#REF!</v>
      </c>
      <c r="M103" s="24" t="e">
        <f>COUNTIF(#REF!,"국"&amp;$C103&amp;"과")</f>
        <v>#REF!</v>
      </c>
      <c r="N103" s="16" t="s">
        <v>156</v>
      </c>
      <c r="O103" s="25" t="e">
        <f>SUMIF(#REF!,"국"&amp;$C103&amp;"과",#REF!)</f>
        <v>#REF!</v>
      </c>
      <c r="P103" s="24" t="e">
        <f>COUNTIF(#REF!,"국"&amp;$C103&amp;"임")</f>
        <v>#REF!</v>
      </c>
      <c r="Q103" s="16" t="s">
        <v>156</v>
      </c>
      <c r="R103" s="25" t="e">
        <f>SUMIF(#REF!,"국"&amp;$C103&amp;"임",#REF!)</f>
        <v>#REF!</v>
      </c>
      <c r="S103" s="24" t="e">
        <f>COUNTIF(#REF!,"국"&amp;$C103&amp;"대")</f>
        <v>#REF!</v>
      </c>
      <c r="T103" s="16" t="s">
        <v>156</v>
      </c>
      <c r="U103" s="25" t="e">
        <f>SUMIF(#REF!,"국"&amp;$C103&amp;"대",#REF!)</f>
        <v>#REF!</v>
      </c>
      <c r="V103" s="24" t="e">
        <f>COUNTIF(#REF!,"국"&amp;$C103&amp;"구")</f>
        <v>#REF!</v>
      </c>
      <c r="W103" s="16" t="s">
        <v>156</v>
      </c>
      <c r="X103" s="25" t="e">
        <f>SUMIF(#REF!,"국"&amp;$C103&amp;"구",#REF!)</f>
        <v>#REF!</v>
      </c>
      <c r="Y103" s="24" t="e">
        <f>COUNTIF(#REF!,"국"&amp;$C103&amp;"도")</f>
        <v>#REF!</v>
      </c>
      <c r="Z103" s="16" t="s">
        <v>156</v>
      </c>
      <c r="AA103" s="25" t="e">
        <f>SUMIF(#REF!,"국"&amp;$C103&amp;"도",#REF!)</f>
        <v>#REF!</v>
      </c>
      <c r="AB103" s="24" t="e">
        <f>COUNTIF(#REF!,"국"&amp;$C103&amp;"목")</f>
        <v>#REF!</v>
      </c>
      <c r="AC103" s="16" t="s">
        <v>156</v>
      </c>
      <c r="AD103" s="25" t="e">
        <f>SUMIF(#REF!,"국"&amp;$C103&amp;"목",#REF!)</f>
        <v>#REF!</v>
      </c>
      <c r="AE103" s="24" t="e">
        <f>COUNTIF(#REF!,"국"&amp;$C103&amp;"묘")</f>
        <v>#REF!</v>
      </c>
      <c r="AF103" s="16" t="s">
        <v>156</v>
      </c>
      <c r="AG103" s="25" t="e">
        <f>SUMIF(#REF!,"국"&amp;$C103&amp;"묘",#REF!)</f>
        <v>#REF!</v>
      </c>
      <c r="AH103" s="24" t="e">
        <f>COUNTIF(#REF!,"국"&amp;$C103&amp;"유")</f>
        <v>#REF!</v>
      </c>
      <c r="AI103" s="16" t="s">
        <v>156</v>
      </c>
      <c r="AJ103" s="25" t="e">
        <f>SUMIF(#REF!,"국"&amp;$C103&amp;"유",#REF!)</f>
        <v>#REF!</v>
      </c>
      <c r="AK103" s="24" t="e">
        <f>COUNTIF(#REF!,"국"&amp;$C103&amp;"잡")</f>
        <v>#REF!</v>
      </c>
      <c r="AL103" s="16" t="s">
        <v>156</v>
      </c>
      <c r="AM103" s="25" t="e">
        <f>SUMIF(#REF!,"국"&amp;$C103&amp;"잡",#REF!)</f>
        <v>#REF!</v>
      </c>
      <c r="AN103" s="24" t="e">
        <f>COUNTIF(#REF!,"국"&amp;$C103&amp;"장")</f>
        <v>#REF!</v>
      </c>
      <c r="AO103" s="16" t="s">
        <v>156</v>
      </c>
      <c r="AP103" s="25" t="e">
        <f>SUMIF(#REF!,"국"&amp;$C103&amp;"장",#REF!)</f>
        <v>#REF!</v>
      </c>
      <c r="AQ103" s="24" t="e">
        <f>COUNTIF(#REF!,"국"&amp;$C103&amp;"수")</f>
        <v>#REF!</v>
      </c>
      <c r="AR103" s="16" t="s">
        <v>156</v>
      </c>
      <c r="AS103" s="25" t="e">
        <f>SUMIF(#REF!,"국"&amp;$C103&amp;"수",#REF!)</f>
        <v>#REF!</v>
      </c>
      <c r="AT103" s="24" t="e">
        <f>COUNTIF(#REF!,"국"&amp;$C103&amp;"제")</f>
        <v>#REF!</v>
      </c>
      <c r="AU103" s="16" t="s">
        <v>156</v>
      </c>
      <c r="AV103" s="25" t="e">
        <f>SUMIF(#REF!,"국"&amp;$C103&amp;"제",#REF!)</f>
        <v>#REF!</v>
      </c>
      <c r="AW103" s="24" t="e">
        <f>COUNTIF(#REF!,"국"&amp;$C103&amp;"종")</f>
        <v>#REF!</v>
      </c>
      <c r="AX103" s="16" t="s">
        <v>156</v>
      </c>
      <c r="AY103" s="25" t="e">
        <f>SUMIF(#REF!,"국"&amp;$C103&amp;"종",#REF!)</f>
        <v>#REF!</v>
      </c>
      <c r="AZ103" s="24" t="e">
        <f>COUNTIF(#REF!,"국"&amp;$C103&amp;"주")</f>
        <v>#REF!</v>
      </c>
      <c r="BA103" s="16" t="s">
        <v>156</v>
      </c>
      <c r="BB103" s="25" t="e">
        <f>SUMIF(#REF!,"국"&amp;$C103&amp;"주",#REF!)</f>
        <v>#REF!</v>
      </c>
      <c r="BC103" s="24" t="e">
        <f>COUNTIF(#REF!,"국"&amp;$C103&amp;"양")</f>
        <v>#REF!</v>
      </c>
      <c r="BD103" s="16" t="s">
        <v>156</v>
      </c>
      <c r="BE103" s="25" t="e">
        <f>SUMIF(#REF!,"국"&amp;$C103&amp;"양",#REF!)</f>
        <v>#REF!</v>
      </c>
      <c r="BF103" s="24" t="e">
        <f>COUNTIF(#REF!,"국"&amp;$C103&amp;"염")</f>
        <v>#REF!</v>
      </c>
      <c r="BG103" s="16" t="s">
        <v>156</v>
      </c>
      <c r="BH103" s="25" t="e">
        <f>SUMIF(#REF!,"국"&amp;$C103&amp;"염",#REF!)</f>
        <v>#REF!</v>
      </c>
      <c r="BI103" s="24" t="e">
        <f>COUNTIF(#REF!,"국"&amp;$C103&amp;"창")</f>
        <v>#REF!</v>
      </c>
      <c r="BJ103" s="16" t="s">
        <v>156</v>
      </c>
      <c r="BK103" s="25" t="e">
        <f>SUMIF(#REF!,"국"&amp;$C103&amp;"창",#REF!)</f>
        <v>#REF!</v>
      </c>
      <c r="BL103" s="24" t="e">
        <f>COUNTIF(#REF!,"국"&amp;$C103&amp;"천")</f>
        <v>#REF!</v>
      </c>
      <c r="BM103" s="16" t="s">
        <v>156</v>
      </c>
      <c r="BN103" s="25" t="e">
        <f>SUMIF(#REF!,"국"&amp;$C103&amp;"천",#REF!)</f>
        <v>#REF!</v>
      </c>
      <c r="BO103" s="24" t="e">
        <f>COUNTIF(#REF!,"국"&amp;$C103&amp;"철")</f>
        <v>#REF!</v>
      </c>
      <c r="BP103" s="16" t="s">
        <v>156</v>
      </c>
      <c r="BQ103" s="25" t="e">
        <f>SUMIF(#REF!,"국"&amp;$C103&amp;"철",#REF!)</f>
        <v>#REF!</v>
      </c>
      <c r="BR103" s="24" t="e">
        <f>COUNTIF(#REF!,"국"&amp;$C103&amp;"체")</f>
        <v>#REF!</v>
      </c>
      <c r="BS103" s="16" t="s">
        <v>156</v>
      </c>
      <c r="BT103" s="25" t="e">
        <f>SUMIF(#REF!,"국"&amp;$C103&amp;"체",#REF!)</f>
        <v>#REF!</v>
      </c>
      <c r="BU103" s="24" t="e">
        <f>COUNTIF(#REF!,"국"&amp;$C103&amp;"가")</f>
        <v>#REF!</v>
      </c>
      <c r="BV103" s="16" t="s">
        <v>156</v>
      </c>
      <c r="BW103" s="25" t="e">
        <f>SUMIF(#REF!,"국"&amp;$C103&amp;"가",#REF!)</f>
        <v>#REF!</v>
      </c>
    </row>
    <row r="104" spans="1:75" ht="25.5" customHeight="1">
      <c r="A104" s="40"/>
      <c r="B104" s="37"/>
      <c r="C104" s="38" t="s">
        <v>14</v>
      </c>
      <c r="D104" s="24" t="e">
        <f t="shared" si="4"/>
        <v>#REF!</v>
      </c>
      <c r="E104" s="16" t="s">
        <v>1</v>
      </c>
      <c r="F104" s="25" t="e">
        <f t="shared" si="5"/>
        <v>#REF!</v>
      </c>
      <c r="G104" s="24" t="e">
        <f>COUNTIF(#REF!,"국"&amp;$C104&amp;"답")</f>
        <v>#REF!</v>
      </c>
      <c r="H104" s="16" t="s">
        <v>156</v>
      </c>
      <c r="I104" s="25" t="e">
        <f>SUMIF(#REF!,"국"&amp;$C104&amp;"답",#REF!)</f>
        <v>#REF!</v>
      </c>
      <c r="J104" s="24" t="e">
        <f>COUNTIF(#REF!,"국"&amp;$C104&amp;"전")</f>
        <v>#REF!</v>
      </c>
      <c r="K104" s="16" t="s">
        <v>156</v>
      </c>
      <c r="L104" s="25" t="e">
        <f>SUMIF(#REF!,"국"&amp;$C104&amp;"전",#REF!)</f>
        <v>#REF!</v>
      </c>
      <c r="M104" s="24" t="e">
        <f>COUNTIF(#REF!,"국"&amp;$C104&amp;"과")</f>
        <v>#REF!</v>
      </c>
      <c r="N104" s="16" t="s">
        <v>156</v>
      </c>
      <c r="O104" s="25" t="e">
        <f>SUMIF(#REF!,"국"&amp;$C104&amp;"과",#REF!)</f>
        <v>#REF!</v>
      </c>
      <c r="P104" s="24" t="e">
        <f>COUNTIF(#REF!,"국"&amp;$C104&amp;"임")</f>
        <v>#REF!</v>
      </c>
      <c r="Q104" s="16" t="s">
        <v>156</v>
      </c>
      <c r="R104" s="25" t="e">
        <f>SUMIF(#REF!,"국"&amp;$C104&amp;"임",#REF!)</f>
        <v>#REF!</v>
      </c>
      <c r="S104" s="24" t="e">
        <f>COUNTIF(#REF!,"국"&amp;$C104&amp;"대")</f>
        <v>#REF!</v>
      </c>
      <c r="T104" s="16" t="s">
        <v>156</v>
      </c>
      <c r="U104" s="25" t="e">
        <f>SUMIF(#REF!,"국"&amp;$C104&amp;"대",#REF!)</f>
        <v>#REF!</v>
      </c>
      <c r="V104" s="24" t="e">
        <f>COUNTIF(#REF!,"국"&amp;$C104&amp;"구")</f>
        <v>#REF!</v>
      </c>
      <c r="W104" s="16" t="s">
        <v>156</v>
      </c>
      <c r="X104" s="25" t="e">
        <f>SUMIF(#REF!,"국"&amp;$C104&amp;"구",#REF!)</f>
        <v>#REF!</v>
      </c>
      <c r="Y104" s="24" t="e">
        <f>COUNTIF(#REF!,"국"&amp;$C104&amp;"도")</f>
        <v>#REF!</v>
      </c>
      <c r="Z104" s="16" t="s">
        <v>156</v>
      </c>
      <c r="AA104" s="25" t="e">
        <f>SUMIF(#REF!,"국"&amp;$C104&amp;"도",#REF!)</f>
        <v>#REF!</v>
      </c>
      <c r="AB104" s="24" t="e">
        <f>COUNTIF(#REF!,"국"&amp;$C104&amp;"목")</f>
        <v>#REF!</v>
      </c>
      <c r="AC104" s="16" t="s">
        <v>156</v>
      </c>
      <c r="AD104" s="25" t="e">
        <f>SUMIF(#REF!,"국"&amp;$C104&amp;"목",#REF!)</f>
        <v>#REF!</v>
      </c>
      <c r="AE104" s="24" t="e">
        <f>COUNTIF(#REF!,"국"&amp;$C104&amp;"묘")</f>
        <v>#REF!</v>
      </c>
      <c r="AF104" s="16" t="s">
        <v>156</v>
      </c>
      <c r="AG104" s="25" t="e">
        <f>SUMIF(#REF!,"국"&amp;$C104&amp;"묘",#REF!)</f>
        <v>#REF!</v>
      </c>
      <c r="AH104" s="24" t="e">
        <f>COUNTIF(#REF!,"국"&amp;$C104&amp;"유")</f>
        <v>#REF!</v>
      </c>
      <c r="AI104" s="16" t="s">
        <v>156</v>
      </c>
      <c r="AJ104" s="25" t="e">
        <f>SUMIF(#REF!,"국"&amp;$C104&amp;"유",#REF!)</f>
        <v>#REF!</v>
      </c>
      <c r="AK104" s="24" t="e">
        <f>COUNTIF(#REF!,"국"&amp;$C104&amp;"잡")</f>
        <v>#REF!</v>
      </c>
      <c r="AL104" s="16" t="s">
        <v>156</v>
      </c>
      <c r="AM104" s="25" t="e">
        <f>SUMIF(#REF!,"국"&amp;$C104&amp;"잡",#REF!)</f>
        <v>#REF!</v>
      </c>
      <c r="AN104" s="24" t="e">
        <f>COUNTIF(#REF!,"국"&amp;$C104&amp;"장")</f>
        <v>#REF!</v>
      </c>
      <c r="AO104" s="16" t="s">
        <v>156</v>
      </c>
      <c r="AP104" s="25" t="e">
        <f>SUMIF(#REF!,"국"&amp;$C104&amp;"장",#REF!)</f>
        <v>#REF!</v>
      </c>
      <c r="AQ104" s="24" t="e">
        <f>COUNTIF(#REF!,"국"&amp;$C104&amp;"수")</f>
        <v>#REF!</v>
      </c>
      <c r="AR104" s="16" t="s">
        <v>156</v>
      </c>
      <c r="AS104" s="25" t="e">
        <f>SUMIF(#REF!,"국"&amp;$C104&amp;"수",#REF!)</f>
        <v>#REF!</v>
      </c>
      <c r="AT104" s="24" t="e">
        <f>COUNTIF(#REF!,"국"&amp;$C104&amp;"제")</f>
        <v>#REF!</v>
      </c>
      <c r="AU104" s="16" t="s">
        <v>156</v>
      </c>
      <c r="AV104" s="25" t="e">
        <f>SUMIF(#REF!,"국"&amp;$C104&amp;"제",#REF!)</f>
        <v>#REF!</v>
      </c>
      <c r="AW104" s="24" t="e">
        <f>COUNTIF(#REF!,"국"&amp;$C104&amp;"종")</f>
        <v>#REF!</v>
      </c>
      <c r="AX104" s="16" t="s">
        <v>156</v>
      </c>
      <c r="AY104" s="25" t="e">
        <f>SUMIF(#REF!,"국"&amp;$C104&amp;"종",#REF!)</f>
        <v>#REF!</v>
      </c>
      <c r="AZ104" s="24" t="e">
        <f>COUNTIF(#REF!,"국"&amp;$C104&amp;"주")</f>
        <v>#REF!</v>
      </c>
      <c r="BA104" s="16" t="s">
        <v>156</v>
      </c>
      <c r="BB104" s="25" t="e">
        <f>SUMIF(#REF!,"국"&amp;$C104&amp;"주",#REF!)</f>
        <v>#REF!</v>
      </c>
      <c r="BC104" s="24" t="e">
        <f>COUNTIF(#REF!,"국"&amp;$C104&amp;"양")</f>
        <v>#REF!</v>
      </c>
      <c r="BD104" s="16" t="s">
        <v>156</v>
      </c>
      <c r="BE104" s="25" t="e">
        <f>SUMIF(#REF!,"국"&amp;$C104&amp;"양",#REF!)</f>
        <v>#REF!</v>
      </c>
      <c r="BF104" s="24" t="e">
        <f>COUNTIF(#REF!,"국"&amp;$C104&amp;"염")</f>
        <v>#REF!</v>
      </c>
      <c r="BG104" s="16" t="s">
        <v>156</v>
      </c>
      <c r="BH104" s="25" t="e">
        <f>SUMIF(#REF!,"국"&amp;$C104&amp;"염",#REF!)</f>
        <v>#REF!</v>
      </c>
      <c r="BI104" s="24" t="e">
        <f>COUNTIF(#REF!,"국"&amp;$C104&amp;"창")</f>
        <v>#REF!</v>
      </c>
      <c r="BJ104" s="16" t="s">
        <v>156</v>
      </c>
      <c r="BK104" s="25" t="e">
        <f>SUMIF(#REF!,"국"&amp;$C104&amp;"창",#REF!)</f>
        <v>#REF!</v>
      </c>
      <c r="BL104" s="24" t="e">
        <f>COUNTIF(#REF!,"국"&amp;$C104&amp;"천")</f>
        <v>#REF!</v>
      </c>
      <c r="BM104" s="16" t="s">
        <v>156</v>
      </c>
      <c r="BN104" s="25" t="e">
        <f>SUMIF(#REF!,"국"&amp;$C104&amp;"천",#REF!)</f>
        <v>#REF!</v>
      </c>
      <c r="BO104" s="24" t="e">
        <f>COUNTIF(#REF!,"국"&amp;$C104&amp;"철")</f>
        <v>#REF!</v>
      </c>
      <c r="BP104" s="16" t="s">
        <v>156</v>
      </c>
      <c r="BQ104" s="25" t="e">
        <f>SUMIF(#REF!,"국"&amp;$C104&amp;"철",#REF!)</f>
        <v>#REF!</v>
      </c>
      <c r="BR104" s="24" t="e">
        <f>COUNTIF(#REF!,"국"&amp;$C104&amp;"체")</f>
        <v>#REF!</v>
      </c>
      <c r="BS104" s="16" t="s">
        <v>156</v>
      </c>
      <c r="BT104" s="25" t="e">
        <f>SUMIF(#REF!,"국"&amp;$C104&amp;"체",#REF!)</f>
        <v>#REF!</v>
      </c>
      <c r="BU104" s="24" t="e">
        <f>COUNTIF(#REF!,"국"&amp;$C104&amp;"가")</f>
        <v>#REF!</v>
      </c>
      <c r="BV104" s="16" t="s">
        <v>156</v>
      </c>
      <c r="BW104" s="25" t="e">
        <f>SUMIF(#REF!,"국"&amp;$C104&amp;"가",#REF!)</f>
        <v>#REF!</v>
      </c>
    </row>
    <row r="105" spans="1:75" ht="25.5" customHeight="1">
      <c r="A105" s="40"/>
      <c r="B105" s="37"/>
      <c r="C105" s="38" t="s">
        <v>15</v>
      </c>
      <c r="D105" s="24" t="e">
        <f t="shared" si="4"/>
        <v>#REF!</v>
      </c>
      <c r="E105" s="16" t="s">
        <v>1</v>
      </c>
      <c r="F105" s="25" t="e">
        <f t="shared" si="5"/>
        <v>#REF!</v>
      </c>
      <c r="G105" s="24" t="e">
        <f>COUNTIF(#REF!,"국"&amp;$C105&amp;"답")</f>
        <v>#REF!</v>
      </c>
      <c r="H105" s="16" t="s">
        <v>156</v>
      </c>
      <c r="I105" s="25" t="e">
        <f>SUMIF(#REF!,"국"&amp;$C105&amp;"답",#REF!)</f>
        <v>#REF!</v>
      </c>
      <c r="J105" s="24" t="e">
        <f>COUNTIF(#REF!,"국"&amp;$C105&amp;"전")</f>
        <v>#REF!</v>
      </c>
      <c r="K105" s="16" t="s">
        <v>156</v>
      </c>
      <c r="L105" s="25" t="e">
        <f>SUMIF(#REF!,"국"&amp;$C105&amp;"전",#REF!)</f>
        <v>#REF!</v>
      </c>
      <c r="M105" s="24" t="e">
        <f>COUNTIF(#REF!,"국"&amp;$C105&amp;"과")</f>
        <v>#REF!</v>
      </c>
      <c r="N105" s="16" t="s">
        <v>156</v>
      </c>
      <c r="O105" s="25" t="e">
        <f>SUMIF(#REF!,"국"&amp;$C105&amp;"과",#REF!)</f>
        <v>#REF!</v>
      </c>
      <c r="P105" s="24" t="e">
        <f>COUNTIF(#REF!,"국"&amp;$C105&amp;"임")</f>
        <v>#REF!</v>
      </c>
      <c r="Q105" s="16" t="s">
        <v>156</v>
      </c>
      <c r="R105" s="25" t="e">
        <f>SUMIF(#REF!,"국"&amp;$C105&amp;"임",#REF!)</f>
        <v>#REF!</v>
      </c>
      <c r="S105" s="24" t="e">
        <f>COUNTIF(#REF!,"국"&amp;$C105&amp;"대")</f>
        <v>#REF!</v>
      </c>
      <c r="T105" s="16" t="s">
        <v>156</v>
      </c>
      <c r="U105" s="25" t="e">
        <f>SUMIF(#REF!,"국"&amp;$C105&amp;"대",#REF!)</f>
        <v>#REF!</v>
      </c>
      <c r="V105" s="24" t="e">
        <f>COUNTIF(#REF!,"국"&amp;$C105&amp;"구")</f>
        <v>#REF!</v>
      </c>
      <c r="W105" s="16" t="s">
        <v>156</v>
      </c>
      <c r="X105" s="25" t="e">
        <f>SUMIF(#REF!,"국"&amp;$C105&amp;"구",#REF!)</f>
        <v>#REF!</v>
      </c>
      <c r="Y105" s="24" t="e">
        <f>COUNTIF(#REF!,"국"&amp;$C105&amp;"도")</f>
        <v>#REF!</v>
      </c>
      <c r="Z105" s="16" t="s">
        <v>156</v>
      </c>
      <c r="AA105" s="25" t="e">
        <f>SUMIF(#REF!,"국"&amp;$C105&amp;"도",#REF!)</f>
        <v>#REF!</v>
      </c>
      <c r="AB105" s="24" t="e">
        <f>COUNTIF(#REF!,"국"&amp;$C105&amp;"목")</f>
        <v>#REF!</v>
      </c>
      <c r="AC105" s="16" t="s">
        <v>156</v>
      </c>
      <c r="AD105" s="25" t="e">
        <f>SUMIF(#REF!,"국"&amp;$C105&amp;"목",#REF!)</f>
        <v>#REF!</v>
      </c>
      <c r="AE105" s="24" t="e">
        <f>COUNTIF(#REF!,"국"&amp;$C105&amp;"묘")</f>
        <v>#REF!</v>
      </c>
      <c r="AF105" s="16" t="s">
        <v>156</v>
      </c>
      <c r="AG105" s="25" t="e">
        <f>SUMIF(#REF!,"국"&amp;$C105&amp;"묘",#REF!)</f>
        <v>#REF!</v>
      </c>
      <c r="AH105" s="24" t="e">
        <f>COUNTIF(#REF!,"국"&amp;$C105&amp;"유")</f>
        <v>#REF!</v>
      </c>
      <c r="AI105" s="16" t="s">
        <v>156</v>
      </c>
      <c r="AJ105" s="25" t="e">
        <f>SUMIF(#REF!,"국"&amp;$C105&amp;"유",#REF!)</f>
        <v>#REF!</v>
      </c>
      <c r="AK105" s="24" t="e">
        <f>COUNTIF(#REF!,"국"&amp;$C105&amp;"잡")</f>
        <v>#REF!</v>
      </c>
      <c r="AL105" s="16" t="s">
        <v>156</v>
      </c>
      <c r="AM105" s="25" t="e">
        <f>SUMIF(#REF!,"국"&amp;$C105&amp;"잡",#REF!)</f>
        <v>#REF!</v>
      </c>
      <c r="AN105" s="24" t="e">
        <f>COUNTIF(#REF!,"국"&amp;$C105&amp;"장")</f>
        <v>#REF!</v>
      </c>
      <c r="AO105" s="16" t="s">
        <v>156</v>
      </c>
      <c r="AP105" s="25" t="e">
        <f>SUMIF(#REF!,"국"&amp;$C105&amp;"장",#REF!)</f>
        <v>#REF!</v>
      </c>
      <c r="AQ105" s="24" t="e">
        <f>COUNTIF(#REF!,"국"&amp;$C105&amp;"수")</f>
        <v>#REF!</v>
      </c>
      <c r="AR105" s="16" t="s">
        <v>156</v>
      </c>
      <c r="AS105" s="25" t="e">
        <f>SUMIF(#REF!,"국"&amp;$C105&amp;"수",#REF!)</f>
        <v>#REF!</v>
      </c>
      <c r="AT105" s="24" t="e">
        <f>COUNTIF(#REF!,"국"&amp;$C105&amp;"제")</f>
        <v>#REF!</v>
      </c>
      <c r="AU105" s="16" t="s">
        <v>156</v>
      </c>
      <c r="AV105" s="25" t="e">
        <f>SUMIF(#REF!,"국"&amp;$C105&amp;"제",#REF!)</f>
        <v>#REF!</v>
      </c>
      <c r="AW105" s="24" t="e">
        <f>COUNTIF(#REF!,"국"&amp;$C105&amp;"종")</f>
        <v>#REF!</v>
      </c>
      <c r="AX105" s="16" t="s">
        <v>156</v>
      </c>
      <c r="AY105" s="25" t="e">
        <f>SUMIF(#REF!,"국"&amp;$C105&amp;"종",#REF!)</f>
        <v>#REF!</v>
      </c>
      <c r="AZ105" s="24" t="e">
        <f>COUNTIF(#REF!,"국"&amp;$C105&amp;"주")</f>
        <v>#REF!</v>
      </c>
      <c r="BA105" s="16" t="s">
        <v>156</v>
      </c>
      <c r="BB105" s="25" t="e">
        <f>SUMIF(#REF!,"국"&amp;$C105&amp;"주",#REF!)</f>
        <v>#REF!</v>
      </c>
      <c r="BC105" s="24" t="e">
        <f>COUNTIF(#REF!,"국"&amp;$C105&amp;"양")</f>
        <v>#REF!</v>
      </c>
      <c r="BD105" s="16" t="s">
        <v>156</v>
      </c>
      <c r="BE105" s="25" t="e">
        <f>SUMIF(#REF!,"국"&amp;$C105&amp;"양",#REF!)</f>
        <v>#REF!</v>
      </c>
      <c r="BF105" s="24" t="e">
        <f>COUNTIF(#REF!,"국"&amp;$C105&amp;"염")</f>
        <v>#REF!</v>
      </c>
      <c r="BG105" s="16" t="s">
        <v>156</v>
      </c>
      <c r="BH105" s="25" t="e">
        <f>SUMIF(#REF!,"국"&amp;$C105&amp;"염",#REF!)</f>
        <v>#REF!</v>
      </c>
      <c r="BI105" s="24" t="e">
        <f>COUNTIF(#REF!,"국"&amp;$C105&amp;"창")</f>
        <v>#REF!</v>
      </c>
      <c r="BJ105" s="16" t="s">
        <v>156</v>
      </c>
      <c r="BK105" s="25" t="e">
        <f>SUMIF(#REF!,"국"&amp;$C105&amp;"창",#REF!)</f>
        <v>#REF!</v>
      </c>
      <c r="BL105" s="24" t="e">
        <f>COUNTIF(#REF!,"국"&amp;$C105&amp;"천")</f>
        <v>#REF!</v>
      </c>
      <c r="BM105" s="16" t="s">
        <v>156</v>
      </c>
      <c r="BN105" s="25" t="e">
        <f>SUMIF(#REF!,"국"&amp;$C105&amp;"천",#REF!)</f>
        <v>#REF!</v>
      </c>
      <c r="BO105" s="24" t="e">
        <f>COUNTIF(#REF!,"국"&amp;$C105&amp;"철")</f>
        <v>#REF!</v>
      </c>
      <c r="BP105" s="16" t="s">
        <v>156</v>
      </c>
      <c r="BQ105" s="25" t="e">
        <f>SUMIF(#REF!,"국"&amp;$C105&amp;"철",#REF!)</f>
        <v>#REF!</v>
      </c>
      <c r="BR105" s="24" t="e">
        <f>COUNTIF(#REF!,"국"&amp;$C105&amp;"체")</f>
        <v>#REF!</v>
      </c>
      <c r="BS105" s="16" t="s">
        <v>156</v>
      </c>
      <c r="BT105" s="25" t="e">
        <f>SUMIF(#REF!,"국"&amp;$C105&amp;"체",#REF!)</f>
        <v>#REF!</v>
      </c>
      <c r="BU105" s="24" t="e">
        <f>COUNTIF(#REF!,"국"&amp;$C105&amp;"가")</f>
        <v>#REF!</v>
      </c>
      <c r="BV105" s="16" t="s">
        <v>156</v>
      </c>
      <c r="BW105" s="25" t="e">
        <f>SUMIF(#REF!,"국"&amp;$C105&amp;"가",#REF!)</f>
        <v>#REF!</v>
      </c>
    </row>
    <row r="106" spans="1:75" ht="25.5" customHeight="1">
      <c r="A106" s="40"/>
      <c r="B106" s="37"/>
      <c r="C106" s="38" t="s">
        <v>16</v>
      </c>
      <c r="D106" s="24" t="e">
        <f t="shared" si="4"/>
        <v>#REF!</v>
      </c>
      <c r="E106" s="16" t="s">
        <v>1</v>
      </c>
      <c r="F106" s="25" t="e">
        <f t="shared" si="5"/>
        <v>#REF!</v>
      </c>
      <c r="G106" s="24" t="e">
        <f>COUNTIF(#REF!,"국"&amp;$C106&amp;"답")</f>
        <v>#REF!</v>
      </c>
      <c r="H106" s="16" t="s">
        <v>156</v>
      </c>
      <c r="I106" s="25" t="e">
        <f>SUMIF(#REF!,"국"&amp;$C106&amp;"답",#REF!)</f>
        <v>#REF!</v>
      </c>
      <c r="J106" s="24" t="e">
        <f>COUNTIF(#REF!,"국"&amp;$C106&amp;"전")</f>
        <v>#REF!</v>
      </c>
      <c r="K106" s="16" t="s">
        <v>156</v>
      </c>
      <c r="L106" s="25" t="e">
        <f>SUMIF(#REF!,"국"&amp;$C106&amp;"전",#REF!)</f>
        <v>#REF!</v>
      </c>
      <c r="M106" s="24" t="e">
        <f>COUNTIF(#REF!,"국"&amp;$C106&amp;"과")</f>
        <v>#REF!</v>
      </c>
      <c r="N106" s="16" t="s">
        <v>156</v>
      </c>
      <c r="O106" s="25" t="e">
        <f>SUMIF(#REF!,"국"&amp;$C106&amp;"과",#REF!)</f>
        <v>#REF!</v>
      </c>
      <c r="P106" s="24" t="e">
        <f>COUNTIF(#REF!,"국"&amp;$C106&amp;"임")</f>
        <v>#REF!</v>
      </c>
      <c r="Q106" s="16" t="s">
        <v>156</v>
      </c>
      <c r="R106" s="25" t="e">
        <f>SUMIF(#REF!,"국"&amp;$C106&amp;"임",#REF!)</f>
        <v>#REF!</v>
      </c>
      <c r="S106" s="24" t="e">
        <f>COUNTIF(#REF!,"국"&amp;$C106&amp;"대")</f>
        <v>#REF!</v>
      </c>
      <c r="T106" s="16" t="s">
        <v>156</v>
      </c>
      <c r="U106" s="25" t="e">
        <f>SUMIF(#REF!,"국"&amp;$C106&amp;"대",#REF!)</f>
        <v>#REF!</v>
      </c>
      <c r="V106" s="24" t="e">
        <f>COUNTIF(#REF!,"국"&amp;$C106&amp;"구")</f>
        <v>#REF!</v>
      </c>
      <c r="W106" s="16" t="s">
        <v>156</v>
      </c>
      <c r="X106" s="25" t="e">
        <f>SUMIF(#REF!,"국"&amp;$C106&amp;"구",#REF!)</f>
        <v>#REF!</v>
      </c>
      <c r="Y106" s="24" t="e">
        <f>COUNTIF(#REF!,"국"&amp;$C106&amp;"도")</f>
        <v>#REF!</v>
      </c>
      <c r="Z106" s="16" t="s">
        <v>156</v>
      </c>
      <c r="AA106" s="25" t="e">
        <f>SUMIF(#REF!,"국"&amp;$C106&amp;"도",#REF!)</f>
        <v>#REF!</v>
      </c>
      <c r="AB106" s="24" t="e">
        <f>COUNTIF(#REF!,"국"&amp;$C106&amp;"목")</f>
        <v>#REF!</v>
      </c>
      <c r="AC106" s="16" t="s">
        <v>156</v>
      </c>
      <c r="AD106" s="25" t="e">
        <f>SUMIF(#REF!,"국"&amp;$C106&amp;"목",#REF!)</f>
        <v>#REF!</v>
      </c>
      <c r="AE106" s="24" t="e">
        <f>COUNTIF(#REF!,"국"&amp;$C106&amp;"묘")</f>
        <v>#REF!</v>
      </c>
      <c r="AF106" s="16" t="s">
        <v>156</v>
      </c>
      <c r="AG106" s="25" t="e">
        <f>SUMIF(#REF!,"국"&amp;$C106&amp;"묘",#REF!)</f>
        <v>#REF!</v>
      </c>
      <c r="AH106" s="24" t="e">
        <f>COUNTIF(#REF!,"국"&amp;$C106&amp;"유")</f>
        <v>#REF!</v>
      </c>
      <c r="AI106" s="16" t="s">
        <v>156</v>
      </c>
      <c r="AJ106" s="25" t="e">
        <f>SUMIF(#REF!,"국"&amp;$C106&amp;"유",#REF!)</f>
        <v>#REF!</v>
      </c>
      <c r="AK106" s="24" t="e">
        <f>COUNTIF(#REF!,"국"&amp;$C106&amp;"잡")</f>
        <v>#REF!</v>
      </c>
      <c r="AL106" s="16" t="s">
        <v>156</v>
      </c>
      <c r="AM106" s="25" t="e">
        <f>SUMIF(#REF!,"국"&amp;$C106&amp;"잡",#REF!)</f>
        <v>#REF!</v>
      </c>
      <c r="AN106" s="24" t="e">
        <f>COUNTIF(#REF!,"국"&amp;$C106&amp;"장")</f>
        <v>#REF!</v>
      </c>
      <c r="AO106" s="16" t="s">
        <v>156</v>
      </c>
      <c r="AP106" s="25" t="e">
        <f>SUMIF(#REF!,"국"&amp;$C106&amp;"장",#REF!)</f>
        <v>#REF!</v>
      </c>
      <c r="AQ106" s="24" t="e">
        <f>COUNTIF(#REF!,"국"&amp;$C106&amp;"수")</f>
        <v>#REF!</v>
      </c>
      <c r="AR106" s="16" t="s">
        <v>156</v>
      </c>
      <c r="AS106" s="25" t="e">
        <f>SUMIF(#REF!,"국"&amp;$C106&amp;"수",#REF!)</f>
        <v>#REF!</v>
      </c>
      <c r="AT106" s="24" t="e">
        <f>COUNTIF(#REF!,"국"&amp;$C106&amp;"제")</f>
        <v>#REF!</v>
      </c>
      <c r="AU106" s="16" t="s">
        <v>156</v>
      </c>
      <c r="AV106" s="25" t="e">
        <f>SUMIF(#REF!,"국"&amp;$C106&amp;"제",#REF!)</f>
        <v>#REF!</v>
      </c>
      <c r="AW106" s="24" t="e">
        <f>COUNTIF(#REF!,"국"&amp;$C106&amp;"종")</f>
        <v>#REF!</v>
      </c>
      <c r="AX106" s="16" t="s">
        <v>156</v>
      </c>
      <c r="AY106" s="25" t="e">
        <f>SUMIF(#REF!,"국"&amp;$C106&amp;"종",#REF!)</f>
        <v>#REF!</v>
      </c>
      <c r="AZ106" s="24" t="e">
        <f>COUNTIF(#REF!,"국"&amp;$C106&amp;"주")</f>
        <v>#REF!</v>
      </c>
      <c r="BA106" s="16" t="s">
        <v>156</v>
      </c>
      <c r="BB106" s="25" t="e">
        <f>SUMIF(#REF!,"국"&amp;$C106&amp;"주",#REF!)</f>
        <v>#REF!</v>
      </c>
      <c r="BC106" s="24" t="e">
        <f>COUNTIF(#REF!,"국"&amp;$C106&amp;"양")</f>
        <v>#REF!</v>
      </c>
      <c r="BD106" s="16" t="s">
        <v>156</v>
      </c>
      <c r="BE106" s="25" t="e">
        <f>SUMIF(#REF!,"국"&amp;$C106&amp;"양",#REF!)</f>
        <v>#REF!</v>
      </c>
      <c r="BF106" s="24" t="e">
        <f>COUNTIF(#REF!,"국"&amp;$C106&amp;"염")</f>
        <v>#REF!</v>
      </c>
      <c r="BG106" s="16" t="s">
        <v>156</v>
      </c>
      <c r="BH106" s="25" t="e">
        <f>SUMIF(#REF!,"국"&amp;$C106&amp;"염",#REF!)</f>
        <v>#REF!</v>
      </c>
      <c r="BI106" s="24" t="e">
        <f>COUNTIF(#REF!,"국"&amp;$C106&amp;"창")</f>
        <v>#REF!</v>
      </c>
      <c r="BJ106" s="16" t="s">
        <v>156</v>
      </c>
      <c r="BK106" s="25" t="e">
        <f>SUMIF(#REF!,"국"&amp;$C106&amp;"창",#REF!)</f>
        <v>#REF!</v>
      </c>
      <c r="BL106" s="24" t="e">
        <f>COUNTIF(#REF!,"국"&amp;$C106&amp;"천")</f>
        <v>#REF!</v>
      </c>
      <c r="BM106" s="16" t="s">
        <v>156</v>
      </c>
      <c r="BN106" s="25" t="e">
        <f>SUMIF(#REF!,"국"&amp;$C106&amp;"천",#REF!)</f>
        <v>#REF!</v>
      </c>
      <c r="BO106" s="24" t="e">
        <f>COUNTIF(#REF!,"국"&amp;$C106&amp;"철")</f>
        <v>#REF!</v>
      </c>
      <c r="BP106" s="16" t="s">
        <v>156</v>
      </c>
      <c r="BQ106" s="25" t="e">
        <f>SUMIF(#REF!,"국"&amp;$C106&amp;"철",#REF!)</f>
        <v>#REF!</v>
      </c>
      <c r="BR106" s="24" t="e">
        <f>COUNTIF(#REF!,"국"&amp;$C106&amp;"체")</f>
        <v>#REF!</v>
      </c>
      <c r="BS106" s="16" t="s">
        <v>156</v>
      </c>
      <c r="BT106" s="25" t="e">
        <f>SUMIF(#REF!,"국"&amp;$C106&amp;"체",#REF!)</f>
        <v>#REF!</v>
      </c>
      <c r="BU106" s="24" t="e">
        <f>COUNTIF(#REF!,"국"&amp;$C106&amp;"가")</f>
        <v>#REF!</v>
      </c>
      <c r="BV106" s="16" t="s">
        <v>156</v>
      </c>
      <c r="BW106" s="25" t="e">
        <f>SUMIF(#REF!,"국"&amp;$C106&amp;"가",#REF!)</f>
        <v>#REF!</v>
      </c>
    </row>
    <row r="107" spans="1:75" ht="25.5" customHeight="1">
      <c r="A107" s="40"/>
      <c r="B107" s="37"/>
      <c r="C107" s="38" t="s">
        <v>17</v>
      </c>
      <c r="D107" s="24" t="e">
        <f t="shared" si="4"/>
        <v>#REF!</v>
      </c>
      <c r="E107" s="16" t="s">
        <v>1</v>
      </c>
      <c r="F107" s="25" t="e">
        <f t="shared" si="5"/>
        <v>#REF!</v>
      </c>
      <c r="G107" s="24" t="e">
        <f>COUNTIF(#REF!,"국"&amp;$C107&amp;"답")</f>
        <v>#REF!</v>
      </c>
      <c r="H107" s="16" t="s">
        <v>156</v>
      </c>
      <c r="I107" s="25" t="e">
        <f>SUMIF(#REF!,"국"&amp;$C107&amp;"답",#REF!)</f>
        <v>#REF!</v>
      </c>
      <c r="J107" s="24" t="e">
        <f>COUNTIF(#REF!,"국"&amp;$C107&amp;"전")</f>
        <v>#REF!</v>
      </c>
      <c r="K107" s="16" t="s">
        <v>156</v>
      </c>
      <c r="L107" s="25" t="e">
        <f>SUMIF(#REF!,"국"&amp;$C107&amp;"전",#REF!)</f>
        <v>#REF!</v>
      </c>
      <c r="M107" s="24" t="e">
        <f>COUNTIF(#REF!,"국"&amp;$C107&amp;"과")</f>
        <v>#REF!</v>
      </c>
      <c r="N107" s="16" t="s">
        <v>156</v>
      </c>
      <c r="O107" s="25" t="e">
        <f>SUMIF(#REF!,"국"&amp;$C107&amp;"과",#REF!)</f>
        <v>#REF!</v>
      </c>
      <c r="P107" s="24" t="e">
        <f>COUNTIF(#REF!,"국"&amp;$C107&amp;"임")</f>
        <v>#REF!</v>
      </c>
      <c r="Q107" s="16" t="s">
        <v>156</v>
      </c>
      <c r="R107" s="25" t="e">
        <f>SUMIF(#REF!,"국"&amp;$C107&amp;"임",#REF!)</f>
        <v>#REF!</v>
      </c>
      <c r="S107" s="24" t="e">
        <f>COUNTIF(#REF!,"국"&amp;$C107&amp;"대")</f>
        <v>#REF!</v>
      </c>
      <c r="T107" s="16" t="s">
        <v>156</v>
      </c>
      <c r="U107" s="25" t="e">
        <f>SUMIF(#REF!,"국"&amp;$C107&amp;"대",#REF!)</f>
        <v>#REF!</v>
      </c>
      <c r="V107" s="24" t="e">
        <f>COUNTIF(#REF!,"국"&amp;$C107&amp;"구")</f>
        <v>#REF!</v>
      </c>
      <c r="W107" s="16" t="s">
        <v>156</v>
      </c>
      <c r="X107" s="25" t="e">
        <f>SUMIF(#REF!,"국"&amp;$C107&amp;"구",#REF!)</f>
        <v>#REF!</v>
      </c>
      <c r="Y107" s="24" t="e">
        <f>COUNTIF(#REF!,"국"&amp;$C107&amp;"도")</f>
        <v>#REF!</v>
      </c>
      <c r="Z107" s="16" t="s">
        <v>156</v>
      </c>
      <c r="AA107" s="25" t="e">
        <f>SUMIF(#REF!,"국"&amp;$C107&amp;"도",#REF!)</f>
        <v>#REF!</v>
      </c>
      <c r="AB107" s="24" t="e">
        <f>COUNTIF(#REF!,"국"&amp;$C107&amp;"목")</f>
        <v>#REF!</v>
      </c>
      <c r="AC107" s="16" t="s">
        <v>156</v>
      </c>
      <c r="AD107" s="25" t="e">
        <f>SUMIF(#REF!,"국"&amp;$C107&amp;"목",#REF!)</f>
        <v>#REF!</v>
      </c>
      <c r="AE107" s="24" t="e">
        <f>COUNTIF(#REF!,"국"&amp;$C107&amp;"묘")</f>
        <v>#REF!</v>
      </c>
      <c r="AF107" s="16" t="s">
        <v>156</v>
      </c>
      <c r="AG107" s="25" t="e">
        <f>SUMIF(#REF!,"국"&amp;$C107&amp;"묘",#REF!)</f>
        <v>#REF!</v>
      </c>
      <c r="AH107" s="24" t="e">
        <f>COUNTIF(#REF!,"국"&amp;$C107&amp;"유")</f>
        <v>#REF!</v>
      </c>
      <c r="AI107" s="16" t="s">
        <v>156</v>
      </c>
      <c r="AJ107" s="25" t="e">
        <f>SUMIF(#REF!,"국"&amp;$C107&amp;"유",#REF!)</f>
        <v>#REF!</v>
      </c>
      <c r="AK107" s="24" t="e">
        <f>COUNTIF(#REF!,"국"&amp;$C107&amp;"잡")</f>
        <v>#REF!</v>
      </c>
      <c r="AL107" s="16" t="s">
        <v>156</v>
      </c>
      <c r="AM107" s="25" t="e">
        <f>SUMIF(#REF!,"국"&amp;$C107&amp;"잡",#REF!)</f>
        <v>#REF!</v>
      </c>
      <c r="AN107" s="24" t="e">
        <f>COUNTIF(#REF!,"국"&amp;$C107&amp;"장")</f>
        <v>#REF!</v>
      </c>
      <c r="AO107" s="16" t="s">
        <v>156</v>
      </c>
      <c r="AP107" s="25" t="e">
        <f>SUMIF(#REF!,"국"&amp;$C107&amp;"장",#REF!)</f>
        <v>#REF!</v>
      </c>
      <c r="AQ107" s="24" t="e">
        <f>COUNTIF(#REF!,"국"&amp;$C107&amp;"수")</f>
        <v>#REF!</v>
      </c>
      <c r="AR107" s="16" t="s">
        <v>156</v>
      </c>
      <c r="AS107" s="25" t="e">
        <f>SUMIF(#REF!,"국"&amp;$C107&amp;"수",#REF!)</f>
        <v>#REF!</v>
      </c>
      <c r="AT107" s="24" t="e">
        <f>COUNTIF(#REF!,"국"&amp;$C107&amp;"제")</f>
        <v>#REF!</v>
      </c>
      <c r="AU107" s="16" t="s">
        <v>156</v>
      </c>
      <c r="AV107" s="25" t="e">
        <f>SUMIF(#REF!,"국"&amp;$C107&amp;"제",#REF!)</f>
        <v>#REF!</v>
      </c>
      <c r="AW107" s="24" t="e">
        <f>COUNTIF(#REF!,"국"&amp;$C107&amp;"종")</f>
        <v>#REF!</v>
      </c>
      <c r="AX107" s="16" t="s">
        <v>156</v>
      </c>
      <c r="AY107" s="25" t="e">
        <f>SUMIF(#REF!,"국"&amp;$C107&amp;"종",#REF!)</f>
        <v>#REF!</v>
      </c>
      <c r="AZ107" s="24" t="e">
        <f>COUNTIF(#REF!,"국"&amp;$C107&amp;"주")</f>
        <v>#REF!</v>
      </c>
      <c r="BA107" s="16" t="s">
        <v>156</v>
      </c>
      <c r="BB107" s="25" t="e">
        <f>SUMIF(#REF!,"국"&amp;$C107&amp;"주",#REF!)</f>
        <v>#REF!</v>
      </c>
      <c r="BC107" s="24" t="e">
        <f>COUNTIF(#REF!,"국"&amp;$C107&amp;"양")</f>
        <v>#REF!</v>
      </c>
      <c r="BD107" s="16" t="s">
        <v>156</v>
      </c>
      <c r="BE107" s="25" t="e">
        <f>SUMIF(#REF!,"국"&amp;$C107&amp;"양",#REF!)</f>
        <v>#REF!</v>
      </c>
      <c r="BF107" s="24" t="e">
        <f>COUNTIF(#REF!,"국"&amp;$C107&amp;"염")</f>
        <v>#REF!</v>
      </c>
      <c r="BG107" s="16" t="s">
        <v>156</v>
      </c>
      <c r="BH107" s="25" t="e">
        <f>SUMIF(#REF!,"국"&amp;$C107&amp;"염",#REF!)</f>
        <v>#REF!</v>
      </c>
      <c r="BI107" s="24" t="e">
        <f>COUNTIF(#REF!,"국"&amp;$C107&amp;"창")</f>
        <v>#REF!</v>
      </c>
      <c r="BJ107" s="16" t="s">
        <v>156</v>
      </c>
      <c r="BK107" s="25" t="e">
        <f>SUMIF(#REF!,"국"&amp;$C107&amp;"창",#REF!)</f>
        <v>#REF!</v>
      </c>
      <c r="BL107" s="24" t="e">
        <f>COUNTIF(#REF!,"국"&amp;$C107&amp;"천")</f>
        <v>#REF!</v>
      </c>
      <c r="BM107" s="16" t="s">
        <v>156</v>
      </c>
      <c r="BN107" s="25" t="e">
        <f>SUMIF(#REF!,"국"&amp;$C107&amp;"천",#REF!)</f>
        <v>#REF!</v>
      </c>
      <c r="BO107" s="24" t="e">
        <f>COUNTIF(#REF!,"국"&amp;$C107&amp;"철")</f>
        <v>#REF!</v>
      </c>
      <c r="BP107" s="16" t="s">
        <v>156</v>
      </c>
      <c r="BQ107" s="25" t="e">
        <f>SUMIF(#REF!,"국"&amp;$C107&amp;"철",#REF!)</f>
        <v>#REF!</v>
      </c>
      <c r="BR107" s="24" t="e">
        <f>COUNTIF(#REF!,"국"&amp;$C107&amp;"체")</f>
        <v>#REF!</v>
      </c>
      <c r="BS107" s="16" t="s">
        <v>156</v>
      </c>
      <c r="BT107" s="25" t="e">
        <f>SUMIF(#REF!,"국"&amp;$C107&amp;"체",#REF!)</f>
        <v>#REF!</v>
      </c>
      <c r="BU107" s="24" t="e">
        <f>COUNTIF(#REF!,"국"&amp;$C107&amp;"가")</f>
        <v>#REF!</v>
      </c>
      <c r="BV107" s="16" t="s">
        <v>156</v>
      </c>
      <c r="BW107" s="25" t="e">
        <f>SUMIF(#REF!,"국"&amp;$C107&amp;"가",#REF!)</f>
        <v>#REF!</v>
      </c>
    </row>
    <row r="108" spans="1:75" ht="25.5" customHeight="1">
      <c r="A108" s="40"/>
      <c r="B108" s="37"/>
      <c r="C108" s="38" t="s">
        <v>18</v>
      </c>
      <c r="D108" s="24" t="e">
        <f t="shared" si="4"/>
        <v>#REF!</v>
      </c>
      <c r="E108" s="16" t="s">
        <v>1</v>
      </c>
      <c r="F108" s="25" t="e">
        <f t="shared" si="5"/>
        <v>#REF!</v>
      </c>
      <c r="G108" s="24" t="e">
        <f>COUNTIF(#REF!,"국"&amp;$C108&amp;"답")</f>
        <v>#REF!</v>
      </c>
      <c r="H108" s="16" t="s">
        <v>156</v>
      </c>
      <c r="I108" s="25" t="e">
        <f>SUMIF(#REF!,"국"&amp;$C108&amp;"답",#REF!)</f>
        <v>#REF!</v>
      </c>
      <c r="J108" s="24" t="e">
        <f>COUNTIF(#REF!,"국"&amp;$C108&amp;"전")</f>
        <v>#REF!</v>
      </c>
      <c r="K108" s="16" t="s">
        <v>156</v>
      </c>
      <c r="L108" s="25" t="e">
        <f>SUMIF(#REF!,"국"&amp;$C108&amp;"전",#REF!)</f>
        <v>#REF!</v>
      </c>
      <c r="M108" s="24" t="e">
        <f>COUNTIF(#REF!,"국"&amp;$C108&amp;"과")</f>
        <v>#REF!</v>
      </c>
      <c r="N108" s="16" t="s">
        <v>156</v>
      </c>
      <c r="O108" s="25" t="e">
        <f>SUMIF(#REF!,"국"&amp;$C108&amp;"과",#REF!)</f>
        <v>#REF!</v>
      </c>
      <c r="P108" s="24" t="e">
        <f>COUNTIF(#REF!,"국"&amp;$C108&amp;"임")</f>
        <v>#REF!</v>
      </c>
      <c r="Q108" s="16" t="s">
        <v>156</v>
      </c>
      <c r="R108" s="25" t="e">
        <f>SUMIF(#REF!,"국"&amp;$C108&amp;"임",#REF!)</f>
        <v>#REF!</v>
      </c>
      <c r="S108" s="24" t="e">
        <f>COUNTIF(#REF!,"국"&amp;$C108&amp;"대")</f>
        <v>#REF!</v>
      </c>
      <c r="T108" s="16" t="s">
        <v>156</v>
      </c>
      <c r="U108" s="25" t="e">
        <f>SUMIF(#REF!,"국"&amp;$C108&amp;"대",#REF!)</f>
        <v>#REF!</v>
      </c>
      <c r="V108" s="24" t="e">
        <f>COUNTIF(#REF!,"국"&amp;$C108&amp;"구")</f>
        <v>#REF!</v>
      </c>
      <c r="W108" s="16" t="s">
        <v>156</v>
      </c>
      <c r="X108" s="25" t="e">
        <f>SUMIF(#REF!,"국"&amp;$C108&amp;"구",#REF!)</f>
        <v>#REF!</v>
      </c>
      <c r="Y108" s="24" t="e">
        <f>COUNTIF(#REF!,"국"&amp;$C108&amp;"도")</f>
        <v>#REF!</v>
      </c>
      <c r="Z108" s="16" t="s">
        <v>156</v>
      </c>
      <c r="AA108" s="25" t="e">
        <f>SUMIF(#REF!,"국"&amp;$C108&amp;"도",#REF!)</f>
        <v>#REF!</v>
      </c>
      <c r="AB108" s="24" t="e">
        <f>COUNTIF(#REF!,"국"&amp;$C108&amp;"목")</f>
        <v>#REF!</v>
      </c>
      <c r="AC108" s="16" t="s">
        <v>156</v>
      </c>
      <c r="AD108" s="25" t="e">
        <f>SUMIF(#REF!,"국"&amp;$C108&amp;"목",#REF!)</f>
        <v>#REF!</v>
      </c>
      <c r="AE108" s="24" t="e">
        <f>COUNTIF(#REF!,"국"&amp;$C108&amp;"묘")</f>
        <v>#REF!</v>
      </c>
      <c r="AF108" s="16" t="s">
        <v>156</v>
      </c>
      <c r="AG108" s="25" t="e">
        <f>SUMIF(#REF!,"국"&amp;$C108&amp;"묘",#REF!)</f>
        <v>#REF!</v>
      </c>
      <c r="AH108" s="24" t="e">
        <f>COUNTIF(#REF!,"국"&amp;$C108&amp;"유")</f>
        <v>#REF!</v>
      </c>
      <c r="AI108" s="16" t="s">
        <v>156</v>
      </c>
      <c r="AJ108" s="25" t="e">
        <f>SUMIF(#REF!,"국"&amp;$C108&amp;"유",#REF!)</f>
        <v>#REF!</v>
      </c>
      <c r="AK108" s="24" t="e">
        <f>COUNTIF(#REF!,"국"&amp;$C108&amp;"잡")</f>
        <v>#REF!</v>
      </c>
      <c r="AL108" s="16" t="s">
        <v>156</v>
      </c>
      <c r="AM108" s="25" t="e">
        <f>SUMIF(#REF!,"국"&amp;$C108&amp;"잡",#REF!)</f>
        <v>#REF!</v>
      </c>
      <c r="AN108" s="24" t="e">
        <f>COUNTIF(#REF!,"국"&amp;$C108&amp;"장")</f>
        <v>#REF!</v>
      </c>
      <c r="AO108" s="16" t="s">
        <v>156</v>
      </c>
      <c r="AP108" s="25" t="e">
        <f>SUMIF(#REF!,"국"&amp;$C108&amp;"장",#REF!)</f>
        <v>#REF!</v>
      </c>
      <c r="AQ108" s="24" t="e">
        <f>COUNTIF(#REF!,"국"&amp;$C108&amp;"수")</f>
        <v>#REF!</v>
      </c>
      <c r="AR108" s="16" t="s">
        <v>156</v>
      </c>
      <c r="AS108" s="25" t="e">
        <f>SUMIF(#REF!,"국"&amp;$C108&amp;"수",#REF!)</f>
        <v>#REF!</v>
      </c>
      <c r="AT108" s="24" t="e">
        <f>COUNTIF(#REF!,"국"&amp;$C108&amp;"제")</f>
        <v>#REF!</v>
      </c>
      <c r="AU108" s="16" t="s">
        <v>156</v>
      </c>
      <c r="AV108" s="25" t="e">
        <f>SUMIF(#REF!,"국"&amp;$C108&amp;"제",#REF!)</f>
        <v>#REF!</v>
      </c>
      <c r="AW108" s="24" t="e">
        <f>COUNTIF(#REF!,"국"&amp;$C108&amp;"종")</f>
        <v>#REF!</v>
      </c>
      <c r="AX108" s="16" t="s">
        <v>156</v>
      </c>
      <c r="AY108" s="25" t="e">
        <f>SUMIF(#REF!,"국"&amp;$C108&amp;"종",#REF!)</f>
        <v>#REF!</v>
      </c>
      <c r="AZ108" s="24" t="e">
        <f>COUNTIF(#REF!,"국"&amp;$C108&amp;"주")</f>
        <v>#REF!</v>
      </c>
      <c r="BA108" s="16" t="s">
        <v>156</v>
      </c>
      <c r="BB108" s="25" t="e">
        <f>SUMIF(#REF!,"국"&amp;$C108&amp;"주",#REF!)</f>
        <v>#REF!</v>
      </c>
      <c r="BC108" s="24" t="e">
        <f>COUNTIF(#REF!,"국"&amp;$C108&amp;"양")</f>
        <v>#REF!</v>
      </c>
      <c r="BD108" s="16" t="s">
        <v>156</v>
      </c>
      <c r="BE108" s="25" t="e">
        <f>SUMIF(#REF!,"국"&amp;$C108&amp;"양",#REF!)</f>
        <v>#REF!</v>
      </c>
      <c r="BF108" s="24" t="e">
        <f>COUNTIF(#REF!,"국"&amp;$C108&amp;"염")</f>
        <v>#REF!</v>
      </c>
      <c r="BG108" s="16" t="s">
        <v>156</v>
      </c>
      <c r="BH108" s="25" t="e">
        <f>SUMIF(#REF!,"국"&amp;$C108&amp;"염",#REF!)</f>
        <v>#REF!</v>
      </c>
      <c r="BI108" s="24" t="e">
        <f>COUNTIF(#REF!,"국"&amp;$C108&amp;"창")</f>
        <v>#REF!</v>
      </c>
      <c r="BJ108" s="16" t="s">
        <v>156</v>
      </c>
      <c r="BK108" s="25" t="e">
        <f>SUMIF(#REF!,"국"&amp;$C108&amp;"창",#REF!)</f>
        <v>#REF!</v>
      </c>
      <c r="BL108" s="24" t="e">
        <f>COUNTIF(#REF!,"국"&amp;$C108&amp;"천")</f>
        <v>#REF!</v>
      </c>
      <c r="BM108" s="16" t="s">
        <v>156</v>
      </c>
      <c r="BN108" s="25" t="e">
        <f>SUMIF(#REF!,"국"&amp;$C108&amp;"천",#REF!)</f>
        <v>#REF!</v>
      </c>
      <c r="BO108" s="24" t="e">
        <f>COUNTIF(#REF!,"국"&amp;$C108&amp;"철")</f>
        <v>#REF!</v>
      </c>
      <c r="BP108" s="16" t="s">
        <v>156</v>
      </c>
      <c r="BQ108" s="25" t="e">
        <f>SUMIF(#REF!,"국"&amp;$C108&amp;"철",#REF!)</f>
        <v>#REF!</v>
      </c>
      <c r="BR108" s="24" t="e">
        <f>COUNTIF(#REF!,"국"&amp;$C108&amp;"체")</f>
        <v>#REF!</v>
      </c>
      <c r="BS108" s="16" t="s">
        <v>156</v>
      </c>
      <c r="BT108" s="25" t="e">
        <f>SUMIF(#REF!,"국"&amp;$C108&amp;"체",#REF!)</f>
        <v>#REF!</v>
      </c>
      <c r="BU108" s="24" t="e">
        <f>COUNTIF(#REF!,"국"&amp;$C108&amp;"가")</f>
        <v>#REF!</v>
      </c>
      <c r="BV108" s="16" t="s">
        <v>156</v>
      </c>
      <c r="BW108" s="25" t="e">
        <f>SUMIF(#REF!,"국"&amp;$C108&amp;"가",#REF!)</f>
        <v>#REF!</v>
      </c>
    </row>
    <row r="109" spans="1:75" ht="25.5" customHeight="1">
      <c r="A109" s="40"/>
      <c r="B109" s="39"/>
      <c r="C109" s="38" t="s">
        <v>19</v>
      </c>
      <c r="D109" s="24" t="e">
        <f t="shared" si="4"/>
        <v>#REF!</v>
      </c>
      <c r="E109" s="16" t="s">
        <v>1</v>
      </c>
      <c r="F109" s="25" t="e">
        <f t="shared" si="5"/>
        <v>#REF!</v>
      </c>
      <c r="G109" s="24" t="e">
        <f>COUNTIF(#REF!,"국"&amp;$C109&amp;"답")</f>
        <v>#REF!</v>
      </c>
      <c r="H109" s="16" t="s">
        <v>156</v>
      </c>
      <c r="I109" s="25" t="e">
        <f>SUMIF(#REF!,"국"&amp;$C109&amp;"답",#REF!)</f>
        <v>#REF!</v>
      </c>
      <c r="J109" s="24" t="e">
        <f>COUNTIF(#REF!,"국"&amp;$C109&amp;"전")</f>
        <v>#REF!</v>
      </c>
      <c r="K109" s="16" t="s">
        <v>156</v>
      </c>
      <c r="L109" s="25" t="e">
        <f>SUMIF(#REF!,"국"&amp;$C109&amp;"전",#REF!)</f>
        <v>#REF!</v>
      </c>
      <c r="M109" s="24" t="e">
        <f>COUNTIF(#REF!,"국"&amp;$C109&amp;"과")</f>
        <v>#REF!</v>
      </c>
      <c r="N109" s="16" t="s">
        <v>156</v>
      </c>
      <c r="O109" s="25" t="e">
        <f>SUMIF(#REF!,"국"&amp;$C109&amp;"과",#REF!)</f>
        <v>#REF!</v>
      </c>
      <c r="P109" s="24" t="e">
        <f>COUNTIF(#REF!,"국"&amp;$C109&amp;"임")</f>
        <v>#REF!</v>
      </c>
      <c r="Q109" s="16" t="s">
        <v>156</v>
      </c>
      <c r="R109" s="25" t="e">
        <f>SUMIF(#REF!,"국"&amp;$C109&amp;"임",#REF!)</f>
        <v>#REF!</v>
      </c>
      <c r="S109" s="24" t="e">
        <f>COUNTIF(#REF!,"국"&amp;$C109&amp;"대")</f>
        <v>#REF!</v>
      </c>
      <c r="T109" s="16" t="s">
        <v>156</v>
      </c>
      <c r="U109" s="25" t="e">
        <f>SUMIF(#REF!,"국"&amp;$C109&amp;"대",#REF!)</f>
        <v>#REF!</v>
      </c>
      <c r="V109" s="24" t="e">
        <f>COUNTIF(#REF!,"국"&amp;$C109&amp;"구")</f>
        <v>#REF!</v>
      </c>
      <c r="W109" s="16" t="s">
        <v>156</v>
      </c>
      <c r="X109" s="25" t="e">
        <f>SUMIF(#REF!,"국"&amp;$C109&amp;"구",#REF!)</f>
        <v>#REF!</v>
      </c>
      <c r="Y109" s="24" t="e">
        <f>COUNTIF(#REF!,"국"&amp;$C109&amp;"도")</f>
        <v>#REF!</v>
      </c>
      <c r="Z109" s="16" t="s">
        <v>156</v>
      </c>
      <c r="AA109" s="25" t="e">
        <f>SUMIF(#REF!,"국"&amp;$C109&amp;"도",#REF!)</f>
        <v>#REF!</v>
      </c>
      <c r="AB109" s="24" t="e">
        <f>COUNTIF(#REF!,"국"&amp;$C109&amp;"목")</f>
        <v>#REF!</v>
      </c>
      <c r="AC109" s="16" t="s">
        <v>156</v>
      </c>
      <c r="AD109" s="25" t="e">
        <f>SUMIF(#REF!,"국"&amp;$C109&amp;"목",#REF!)</f>
        <v>#REF!</v>
      </c>
      <c r="AE109" s="24" t="e">
        <f>COUNTIF(#REF!,"국"&amp;$C109&amp;"묘")</f>
        <v>#REF!</v>
      </c>
      <c r="AF109" s="16" t="s">
        <v>156</v>
      </c>
      <c r="AG109" s="25" t="e">
        <f>SUMIF(#REF!,"국"&amp;$C109&amp;"묘",#REF!)</f>
        <v>#REF!</v>
      </c>
      <c r="AH109" s="24" t="e">
        <f>COUNTIF(#REF!,"국"&amp;$C109&amp;"유")</f>
        <v>#REF!</v>
      </c>
      <c r="AI109" s="16" t="s">
        <v>156</v>
      </c>
      <c r="AJ109" s="25" t="e">
        <f>SUMIF(#REF!,"국"&amp;$C109&amp;"유",#REF!)</f>
        <v>#REF!</v>
      </c>
      <c r="AK109" s="24" t="e">
        <f>COUNTIF(#REF!,"국"&amp;$C109&amp;"잡")</f>
        <v>#REF!</v>
      </c>
      <c r="AL109" s="16" t="s">
        <v>156</v>
      </c>
      <c r="AM109" s="25" t="e">
        <f>SUMIF(#REF!,"국"&amp;$C109&amp;"잡",#REF!)</f>
        <v>#REF!</v>
      </c>
      <c r="AN109" s="24" t="e">
        <f>COUNTIF(#REF!,"국"&amp;$C109&amp;"장")</f>
        <v>#REF!</v>
      </c>
      <c r="AO109" s="16" t="s">
        <v>156</v>
      </c>
      <c r="AP109" s="25" t="e">
        <f>SUMIF(#REF!,"국"&amp;$C109&amp;"장",#REF!)</f>
        <v>#REF!</v>
      </c>
      <c r="AQ109" s="24" t="e">
        <f>COUNTIF(#REF!,"국"&amp;$C109&amp;"수")</f>
        <v>#REF!</v>
      </c>
      <c r="AR109" s="16" t="s">
        <v>156</v>
      </c>
      <c r="AS109" s="25" t="e">
        <f>SUMIF(#REF!,"국"&amp;$C109&amp;"수",#REF!)</f>
        <v>#REF!</v>
      </c>
      <c r="AT109" s="24" t="e">
        <f>COUNTIF(#REF!,"국"&amp;$C109&amp;"제")</f>
        <v>#REF!</v>
      </c>
      <c r="AU109" s="16" t="s">
        <v>156</v>
      </c>
      <c r="AV109" s="25" t="e">
        <f>SUMIF(#REF!,"국"&amp;$C109&amp;"제",#REF!)</f>
        <v>#REF!</v>
      </c>
      <c r="AW109" s="24" t="e">
        <f>COUNTIF(#REF!,"국"&amp;$C109&amp;"종")</f>
        <v>#REF!</v>
      </c>
      <c r="AX109" s="16" t="s">
        <v>156</v>
      </c>
      <c r="AY109" s="25" t="e">
        <f>SUMIF(#REF!,"국"&amp;$C109&amp;"종",#REF!)</f>
        <v>#REF!</v>
      </c>
      <c r="AZ109" s="24" t="e">
        <f>COUNTIF(#REF!,"국"&amp;$C109&amp;"주")</f>
        <v>#REF!</v>
      </c>
      <c r="BA109" s="16" t="s">
        <v>156</v>
      </c>
      <c r="BB109" s="25" t="e">
        <f>SUMIF(#REF!,"국"&amp;$C109&amp;"주",#REF!)</f>
        <v>#REF!</v>
      </c>
      <c r="BC109" s="24" t="e">
        <f>COUNTIF(#REF!,"국"&amp;$C109&amp;"양")</f>
        <v>#REF!</v>
      </c>
      <c r="BD109" s="16" t="s">
        <v>156</v>
      </c>
      <c r="BE109" s="25" t="e">
        <f>SUMIF(#REF!,"국"&amp;$C109&amp;"양",#REF!)</f>
        <v>#REF!</v>
      </c>
      <c r="BF109" s="24" t="e">
        <f>COUNTIF(#REF!,"국"&amp;$C109&amp;"염")</f>
        <v>#REF!</v>
      </c>
      <c r="BG109" s="16" t="s">
        <v>156</v>
      </c>
      <c r="BH109" s="25" t="e">
        <f>SUMIF(#REF!,"국"&amp;$C109&amp;"염",#REF!)</f>
        <v>#REF!</v>
      </c>
      <c r="BI109" s="24" t="e">
        <f>COUNTIF(#REF!,"국"&amp;$C109&amp;"창")</f>
        <v>#REF!</v>
      </c>
      <c r="BJ109" s="16" t="s">
        <v>156</v>
      </c>
      <c r="BK109" s="25" t="e">
        <f>SUMIF(#REF!,"국"&amp;$C109&amp;"창",#REF!)</f>
        <v>#REF!</v>
      </c>
      <c r="BL109" s="24" t="e">
        <f>COUNTIF(#REF!,"국"&amp;$C109&amp;"천")</f>
        <v>#REF!</v>
      </c>
      <c r="BM109" s="16" t="s">
        <v>156</v>
      </c>
      <c r="BN109" s="25" t="e">
        <f>SUMIF(#REF!,"국"&amp;$C109&amp;"천",#REF!)</f>
        <v>#REF!</v>
      </c>
      <c r="BO109" s="24" t="e">
        <f>COUNTIF(#REF!,"국"&amp;$C109&amp;"철")</f>
        <v>#REF!</v>
      </c>
      <c r="BP109" s="16" t="s">
        <v>156</v>
      </c>
      <c r="BQ109" s="25" t="e">
        <f>SUMIF(#REF!,"국"&amp;$C109&amp;"철",#REF!)</f>
        <v>#REF!</v>
      </c>
      <c r="BR109" s="24" t="e">
        <f>COUNTIF(#REF!,"국"&amp;$C109&amp;"체")</f>
        <v>#REF!</v>
      </c>
      <c r="BS109" s="16" t="s">
        <v>156</v>
      </c>
      <c r="BT109" s="25" t="e">
        <f>SUMIF(#REF!,"국"&amp;$C109&amp;"체",#REF!)</f>
        <v>#REF!</v>
      </c>
      <c r="BU109" s="24" t="e">
        <f>COUNTIF(#REF!,"국"&amp;$C109&amp;"가")</f>
        <v>#REF!</v>
      </c>
      <c r="BV109" s="16" t="s">
        <v>156</v>
      </c>
      <c r="BW109" s="25" t="e">
        <f>SUMIF(#REF!,"국"&amp;$C109&amp;"가",#REF!)</f>
        <v>#REF!</v>
      </c>
    </row>
    <row r="110" spans="1:75" s="36" customFormat="1" ht="25.5" customHeight="1">
      <c r="A110" s="40"/>
      <c r="B110" s="120" t="s">
        <v>20</v>
      </c>
      <c r="C110" s="121"/>
      <c r="D110" s="33" t="e">
        <f t="shared" si="4"/>
        <v>#REF!</v>
      </c>
      <c r="E110" s="34" t="s">
        <v>1</v>
      </c>
      <c r="F110" s="35" t="e">
        <f t="shared" si="5"/>
        <v>#REF!</v>
      </c>
      <c r="G110" s="33" t="e">
        <f>SUM(G111:G117)</f>
        <v>#REF!</v>
      </c>
      <c r="H110" s="34" t="s">
        <v>156</v>
      </c>
      <c r="I110" s="35" t="e">
        <f>SUM(I111:I117)</f>
        <v>#REF!</v>
      </c>
      <c r="J110" s="33" t="e">
        <f>SUM(J111:J117)</f>
        <v>#REF!</v>
      </c>
      <c r="K110" s="34" t="s">
        <v>156</v>
      </c>
      <c r="L110" s="35" t="e">
        <f>SUM(L111:L117)</f>
        <v>#REF!</v>
      </c>
      <c r="M110" s="33" t="e">
        <f>SUM(M111:M117)</f>
        <v>#REF!</v>
      </c>
      <c r="N110" s="34" t="s">
        <v>156</v>
      </c>
      <c r="O110" s="35" t="e">
        <f>SUM(O111:O117)</f>
        <v>#REF!</v>
      </c>
      <c r="P110" s="33" t="e">
        <f>SUM(P111:P117)</f>
        <v>#REF!</v>
      </c>
      <c r="Q110" s="34" t="s">
        <v>156</v>
      </c>
      <c r="R110" s="35" t="e">
        <f>SUM(R111:R117)</f>
        <v>#REF!</v>
      </c>
      <c r="S110" s="33" t="e">
        <f>SUM(S111:S117)</f>
        <v>#REF!</v>
      </c>
      <c r="T110" s="34" t="s">
        <v>156</v>
      </c>
      <c r="U110" s="35" t="e">
        <f>SUM(U111:U117)</f>
        <v>#REF!</v>
      </c>
      <c r="V110" s="33" t="e">
        <f>SUM(V111:V117)</f>
        <v>#REF!</v>
      </c>
      <c r="W110" s="34" t="s">
        <v>156</v>
      </c>
      <c r="X110" s="35" t="e">
        <f>SUM(X111:X117)</f>
        <v>#REF!</v>
      </c>
      <c r="Y110" s="33" t="e">
        <f>SUM(Y111:Y117)</f>
        <v>#REF!</v>
      </c>
      <c r="Z110" s="34" t="s">
        <v>156</v>
      </c>
      <c r="AA110" s="35" t="e">
        <f>SUM(AA111:AA117)</f>
        <v>#REF!</v>
      </c>
      <c r="AB110" s="33" t="e">
        <f>SUM(AB111:AB117)</f>
        <v>#REF!</v>
      </c>
      <c r="AC110" s="34" t="s">
        <v>156</v>
      </c>
      <c r="AD110" s="35" t="e">
        <f>SUM(AD111:AD117)</f>
        <v>#REF!</v>
      </c>
      <c r="AE110" s="33" t="e">
        <f>SUM(AE111:AE117)</f>
        <v>#REF!</v>
      </c>
      <c r="AF110" s="34" t="s">
        <v>156</v>
      </c>
      <c r="AG110" s="35" t="e">
        <f>SUM(AG111:AG117)</f>
        <v>#REF!</v>
      </c>
      <c r="AH110" s="33" t="e">
        <f>SUM(AH111:AH117)</f>
        <v>#REF!</v>
      </c>
      <c r="AI110" s="34" t="s">
        <v>156</v>
      </c>
      <c r="AJ110" s="35" t="e">
        <f>SUM(AJ111:AJ117)</f>
        <v>#REF!</v>
      </c>
      <c r="AK110" s="33" t="e">
        <f>SUM(AK111:AK117)</f>
        <v>#REF!</v>
      </c>
      <c r="AL110" s="34" t="s">
        <v>156</v>
      </c>
      <c r="AM110" s="35" t="e">
        <f>SUM(AM111:AM117)</f>
        <v>#REF!</v>
      </c>
      <c r="AN110" s="33" t="e">
        <f>SUM(AN111:AN117)</f>
        <v>#REF!</v>
      </c>
      <c r="AO110" s="34" t="s">
        <v>156</v>
      </c>
      <c r="AP110" s="35" t="e">
        <f>SUM(AP111:AP117)</f>
        <v>#REF!</v>
      </c>
      <c r="AQ110" s="33" t="e">
        <f>SUM(AQ111:AQ117)</f>
        <v>#REF!</v>
      </c>
      <c r="AR110" s="34" t="s">
        <v>156</v>
      </c>
      <c r="AS110" s="35" t="e">
        <f>SUM(AS111:AS117)</f>
        <v>#REF!</v>
      </c>
      <c r="AT110" s="33" t="e">
        <f>SUM(AT111:AT117)</f>
        <v>#REF!</v>
      </c>
      <c r="AU110" s="34" t="s">
        <v>156</v>
      </c>
      <c r="AV110" s="35" t="e">
        <f>SUM(AV111:AV117)</f>
        <v>#REF!</v>
      </c>
      <c r="AW110" s="33" t="e">
        <f>SUM(AW111:AW117)</f>
        <v>#REF!</v>
      </c>
      <c r="AX110" s="34" t="s">
        <v>156</v>
      </c>
      <c r="AY110" s="35" t="e">
        <f>SUM(AY111:AY117)</f>
        <v>#REF!</v>
      </c>
      <c r="AZ110" s="33" t="e">
        <f>SUM(AZ111:AZ117)</f>
        <v>#REF!</v>
      </c>
      <c r="BA110" s="34" t="s">
        <v>156</v>
      </c>
      <c r="BB110" s="35" t="e">
        <f>SUM(BB111:BB117)</f>
        <v>#REF!</v>
      </c>
      <c r="BC110" s="33" t="e">
        <f>SUM(BC111:BC117)</f>
        <v>#REF!</v>
      </c>
      <c r="BD110" s="34" t="s">
        <v>156</v>
      </c>
      <c r="BE110" s="35" t="e">
        <f>SUM(BE111:BE117)</f>
        <v>#REF!</v>
      </c>
      <c r="BF110" s="33" t="e">
        <f>SUM(BF111:BF117)</f>
        <v>#REF!</v>
      </c>
      <c r="BG110" s="34" t="s">
        <v>156</v>
      </c>
      <c r="BH110" s="35" t="e">
        <f>SUM(BH111:BH117)</f>
        <v>#REF!</v>
      </c>
      <c r="BI110" s="33" t="e">
        <f>SUM(BI111:BI117)</f>
        <v>#REF!</v>
      </c>
      <c r="BJ110" s="34" t="s">
        <v>156</v>
      </c>
      <c r="BK110" s="35" t="e">
        <f>SUM(BK111:BK117)</f>
        <v>#REF!</v>
      </c>
      <c r="BL110" s="33" t="e">
        <f>SUM(BL111:BL117)</f>
        <v>#REF!</v>
      </c>
      <c r="BM110" s="34" t="s">
        <v>156</v>
      </c>
      <c r="BN110" s="35" t="e">
        <f>SUM(BN111:BN117)</f>
        <v>#REF!</v>
      </c>
      <c r="BO110" s="33" t="e">
        <f>SUM(BO111:BO117)</f>
        <v>#REF!</v>
      </c>
      <c r="BP110" s="34" t="s">
        <v>156</v>
      </c>
      <c r="BQ110" s="35" t="e">
        <f>SUM(BQ111:BQ117)</f>
        <v>#REF!</v>
      </c>
      <c r="BR110" s="33" t="e">
        <f>SUM(BR111:BR117)</f>
        <v>#REF!</v>
      </c>
      <c r="BS110" s="34" t="s">
        <v>156</v>
      </c>
      <c r="BT110" s="35" t="e">
        <f>SUM(BT111:BT117)</f>
        <v>#REF!</v>
      </c>
      <c r="BU110" s="33" t="e">
        <f>SUM(BU111:BU117)</f>
        <v>#REF!</v>
      </c>
      <c r="BV110" s="34" t="s">
        <v>156</v>
      </c>
      <c r="BW110" s="35" t="e">
        <f>SUM(BW111:BW117)</f>
        <v>#REF!</v>
      </c>
    </row>
    <row r="111" spans="1:75" ht="25.5" customHeight="1">
      <c r="A111" s="40"/>
      <c r="B111" s="37"/>
      <c r="C111" s="38" t="s">
        <v>21</v>
      </c>
      <c r="D111" s="24" t="e">
        <f t="shared" si="4"/>
        <v>#REF!</v>
      </c>
      <c r="E111" s="16" t="s">
        <v>1</v>
      </c>
      <c r="F111" s="25" t="e">
        <f t="shared" si="5"/>
        <v>#REF!</v>
      </c>
      <c r="G111" s="24" t="e">
        <f>COUNTIF(#REF!,"국"&amp;$C111&amp;"답")</f>
        <v>#REF!</v>
      </c>
      <c r="H111" s="16" t="s">
        <v>156</v>
      </c>
      <c r="I111" s="25" t="e">
        <f>SUMIF(#REF!,"국"&amp;$C111&amp;"답",#REF!)</f>
        <v>#REF!</v>
      </c>
      <c r="J111" s="24" t="e">
        <f>COUNTIF(#REF!,"국"&amp;$C111&amp;"전")</f>
        <v>#REF!</v>
      </c>
      <c r="K111" s="16" t="s">
        <v>156</v>
      </c>
      <c r="L111" s="25" t="e">
        <f>SUMIF(#REF!,"국"&amp;$C111&amp;"전",#REF!)</f>
        <v>#REF!</v>
      </c>
      <c r="M111" s="24" t="e">
        <f>COUNTIF(#REF!,"국"&amp;$C111&amp;"과")</f>
        <v>#REF!</v>
      </c>
      <c r="N111" s="16" t="s">
        <v>156</v>
      </c>
      <c r="O111" s="25" t="e">
        <f>SUMIF(#REF!,"국"&amp;$C111&amp;"과",#REF!)</f>
        <v>#REF!</v>
      </c>
      <c r="P111" s="24" t="e">
        <f>COUNTIF(#REF!,"국"&amp;$C111&amp;"임")</f>
        <v>#REF!</v>
      </c>
      <c r="Q111" s="16" t="s">
        <v>156</v>
      </c>
      <c r="R111" s="25" t="e">
        <f>SUMIF(#REF!,"국"&amp;$C111&amp;"임",#REF!)</f>
        <v>#REF!</v>
      </c>
      <c r="S111" s="24" t="e">
        <f>COUNTIF(#REF!,"국"&amp;$C111&amp;"대")</f>
        <v>#REF!</v>
      </c>
      <c r="T111" s="16" t="s">
        <v>156</v>
      </c>
      <c r="U111" s="25" t="e">
        <f>SUMIF(#REF!,"국"&amp;$C111&amp;"대",#REF!)</f>
        <v>#REF!</v>
      </c>
      <c r="V111" s="24" t="e">
        <f>COUNTIF(#REF!,"국"&amp;$C111&amp;"구")</f>
        <v>#REF!</v>
      </c>
      <c r="W111" s="16" t="s">
        <v>156</v>
      </c>
      <c r="X111" s="25" t="e">
        <f>SUMIF(#REF!,"국"&amp;$C111&amp;"구",#REF!)</f>
        <v>#REF!</v>
      </c>
      <c r="Y111" s="24" t="e">
        <f>COUNTIF(#REF!,"국"&amp;$C111&amp;"도")</f>
        <v>#REF!</v>
      </c>
      <c r="Z111" s="16" t="s">
        <v>156</v>
      </c>
      <c r="AA111" s="25" t="e">
        <f>SUMIF(#REF!,"국"&amp;$C111&amp;"도",#REF!)</f>
        <v>#REF!</v>
      </c>
      <c r="AB111" s="24" t="e">
        <f>COUNTIF(#REF!,"국"&amp;$C111&amp;"목")</f>
        <v>#REF!</v>
      </c>
      <c r="AC111" s="16" t="s">
        <v>156</v>
      </c>
      <c r="AD111" s="25" t="e">
        <f>SUMIF(#REF!,"국"&amp;$C111&amp;"목",#REF!)</f>
        <v>#REF!</v>
      </c>
      <c r="AE111" s="24" t="e">
        <f>COUNTIF(#REF!,"국"&amp;$C111&amp;"묘")</f>
        <v>#REF!</v>
      </c>
      <c r="AF111" s="16" t="s">
        <v>156</v>
      </c>
      <c r="AG111" s="25" t="e">
        <f>SUMIF(#REF!,"국"&amp;$C111&amp;"묘",#REF!)</f>
        <v>#REF!</v>
      </c>
      <c r="AH111" s="24" t="e">
        <f>COUNTIF(#REF!,"국"&amp;$C111&amp;"유")</f>
        <v>#REF!</v>
      </c>
      <c r="AI111" s="16" t="s">
        <v>156</v>
      </c>
      <c r="AJ111" s="25" t="e">
        <f>SUMIF(#REF!,"국"&amp;$C111&amp;"유",#REF!)</f>
        <v>#REF!</v>
      </c>
      <c r="AK111" s="24" t="e">
        <f>COUNTIF(#REF!,"국"&amp;$C111&amp;"잡")</f>
        <v>#REF!</v>
      </c>
      <c r="AL111" s="16" t="s">
        <v>156</v>
      </c>
      <c r="AM111" s="25" t="e">
        <f>SUMIF(#REF!,"국"&amp;$C111&amp;"잡",#REF!)</f>
        <v>#REF!</v>
      </c>
      <c r="AN111" s="24" t="e">
        <f>COUNTIF(#REF!,"국"&amp;$C111&amp;"장")</f>
        <v>#REF!</v>
      </c>
      <c r="AO111" s="16" t="s">
        <v>156</v>
      </c>
      <c r="AP111" s="25" t="e">
        <f>SUMIF(#REF!,"국"&amp;$C111&amp;"장",#REF!)</f>
        <v>#REF!</v>
      </c>
      <c r="AQ111" s="24" t="e">
        <f>COUNTIF(#REF!,"국"&amp;$C111&amp;"수")</f>
        <v>#REF!</v>
      </c>
      <c r="AR111" s="16" t="s">
        <v>156</v>
      </c>
      <c r="AS111" s="25" t="e">
        <f>SUMIF(#REF!,"국"&amp;$C111&amp;"수",#REF!)</f>
        <v>#REF!</v>
      </c>
      <c r="AT111" s="24" t="e">
        <f>COUNTIF(#REF!,"국"&amp;$C111&amp;"제")</f>
        <v>#REF!</v>
      </c>
      <c r="AU111" s="16" t="s">
        <v>156</v>
      </c>
      <c r="AV111" s="25" t="e">
        <f>SUMIF(#REF!,"국"&amp;$C111&amp;"제",#REF!)</f>
        <v>#REF!</v>
      </c>
      <c r="AW111" s="24" t="e">
        <f>COUNTIF(#REF!,"국"&amp;$C111&amp;"종")</f>
        <v>#REF!</v>
      </c>
      <c r="AX111" s="16" t="s">
        <v>156</v>
      </c>
      <c r="AY111" s="25" t="e">
        <f>SUMIF(#REF!,"국"&amp;$C111&amp;"종",#REF!)</f>
        <v>#REF!</v>
      </c>
      <c r="AZ111" s="24" t="e">
        <f>COUNTIF(#REF!,"국"&amp;$C111&amp;"주")</f>
        <v>#REF!</v>
      </c>
      <c r="BA111" s="16" t="s">
        <v>156</v>
      </c>
      <c r="BB111" s="25" t="e">
        <f>SUMIF(#REF!,"국"&amp;$C111&amp;"주",#REF!)</f>
        <v>#REF!</v>
      </c>
      <c r="BC111" s="24" t="e">
        <f>COUNTIF(#REF!,"국"&amp;$C111&amp;"양")</f>
        <v>#REF!</v>
      </c>
      <c r="BD111" s="16" t="s">
        <v>156</v>
      </c>
      <c r="BE111" s="25" t="e">
        <f>SUMIF(#REF!,"국"&amp;$C111&amp;"양",#REF!)</f>
        <v>#REF!</v>
      </c>
      <c r="BF111" s="24" t="e">
        <f>COUNTIF(#REF!,"국"&amp;$C111&amp;"염")</f>
        <v>#REF!</v>
      </c>
      <c r="BG111" s="16" t="s">
        <v>156</v>
      </c>
      <c r="BH111" s="25" t="e">
        <f>SUMIF(#REF!,"국"&amp;$C111&amp;"염",#REF!)</f>
        <v>#REF!</v>
      </c>
      <c r="BI111" s="24" t="e">
        <f>COUNTIF(#REF!,"국"&amp;$C111&amp;"창")</f>
        <v>#REF!</v>
      </c>
      <c r="BJ111" s="16" t="s">
        <v>156</v>
      </c>
      <c r="BK111" s="25" t="e">
        <f>SUMIF(#REF!,"국"&amp;$C111&amp;"창",#REF!)</f>
        <v>#REF!</v>
      </c>
      <c r="BL111" s="24" t="e">
        <f>COUNTIF(#REF!,"국"&amp;$C111&amp;"천")</f>
        <v>#REF!</v>
      </c>
      <c r="BM111" s="16" t="s">
        <v>156</v>
      </c>
      <c r="BN111" s="25" t="e">
        <f>SUMIF(#REF!,"국"&amp;$C111&amp;"천",#REF!)</f>
        <v>#REF!</v>
      </c>
      <c r="BO111" s="24" t="e">
        <f>COUNTIF(#REF!,"국"&amp;$C111&amp;"철")</f>
        <v>#REF!</v>
      </c>
      <c r="BP111" s="16" t="s">
        <v>156</v>
      </c>
      <c r="BQ111" s="25" t="e">
        <f>SUMIF(#REF!,"국"&amp;$C111&amp;"철",#REF!)</f>
        <v>#REF!</v>
      </c>
      <c r="BR111" s="24" t="e">
        <f>COUNTIF(#REF!,"국"&amp;$C111&amp;"체")</f>
        <v>#REF!</v>
      </c>
      <c r="BS111" s="16" t="s">
        <v>156</v>
      </c>
      <c r="BT111" s="25" t="e">
        <f>SUMIF(#REF!,"국"&amp;$C111&amp;"체",#REF!)</f>
        <v>#REF!</v>
      </c>
      <c r="BU111" s="24" t="e">
        <f>COUNTIF(#REF!,"국"&amp;$C111&amp;"가")</f>
        <v>#REF!</v>
      </c>
      <c r="BV111" s="16" t="s">
        <v>156</v>
      </c>
      <c r="BW111" s="25" t="e">
        <f>SUMIF(#REF!,"국"&amp;$C111&amp;"가",#REF!)</f>
        <v>#REF!</v>
      </c>
    </row>
    <row r="112" spans="1:75" ht="25.5" customHeight="1">
      <c r="A112" s="40"/>
      <c r="B112" s="37"/>
      <c r="C112" s="38" t="s">
        <v>22</v>
      </c>
      <c r="D112" s="24" t="e">
        <f t="shared" si="4"/>
        <v>#REF!</v>
      </c>
      <c r="E112" s="16" t="s">
        <v>1</v>
      </c>
      <c r="F112" s="25" t="e">
        <f t="shared" si="5"/>
        <v>#REF!</v>
      </c>
      <c r="G112" s="24" t="e">
        <f>COUNTIF(#REF!,"국"&amp;$C112&amp;"답")</f>
        <v>#REF!</v>
      </c>
      <c r="H112" s="16" t="s">
        <v>156</v>
      </c>
      <c r="I112" s="25" t="e">
        <f>SUMIF(#REF!,"국"&amp;$C112&amp;"답",#REF!)</f>
        <v>#REF!</v>
      </c>
      <c r="J112" s="24" t="e">
        <f>COUNTIF(#REF!,"국"&amp;$C112&amp;"전")</f>
        <v>#REF!</v>
      </c>
      <c r="K112" s="16" t="s">
        <v>156</v>
      </c>
      <c r="L112" s="25" t="e">
        <f>SUMIF(#REF!,"국"&amp;$C112&amp;"전",#REF!)</f>
        <v>#REF!</v>
      </c>
      <c r="M112" s="24" t="e">
        <f>COUNTIF(#REF!,"국"&amp;$C112&amp;"과")</f>
        <v>#REF!</v>
      </c>
      <c r="N112" s="16" t="s">
        <v>156</v>
      </c>
      <c r="O112" s="25" t="e">
        <f>SUMIF(#REF!,"국"&amp;$C112&amp;"과",#REF!)</f>
        <v>#REF!</v>
      </c>
      <c r="P112" s="24" t="e">
        <f>COUNTIF(#REF!,"국"&amp;$C112&amp;"임")</f>
        <v>#REF!</v>
      </c>
      <c r="Q112" s="16" t="s">
        <v>156</v>
      </c>
      <c r="R112" s="25" t="e">
        <f>SUMIF(#REF!,"국"&amp;$C112&amp;"임",#REF!)</f>
        <v>#REF!</v>
      </c>
      <c r="S112" s="24" t="e">
        <f>COUNTIF(#REF!,"국"&amp;$C112&amp;"대")</f>
        <v>#REF!</v>
      </c>
      <c r="T112" s="16" t="s">
        <v>156</v>
      </c>
      <c r="U112" s="25" t="e">
        <f>SUMIF(#REF!,"국"&amp;$C112&amp;"대",#REF!)</f>
        <v>#REF!</v>
      </c>
      <c r="V112" s="24" t="e">
        <f>COUNTIF(#REF!,"국"&amp;$C112&amp;"구")</f>
        <v>#REF!</v>
      </c>
      <c r="W112" s="16" t="s">
        <v>156</v>
      </c>
      <c r="X112" s="25" t="e">
        <f>SUMIF(#REF!,"국"&amp;$C112&amp;"구",#REF!)</f>
        <v>#REF!</v>
      </c>
      <c r="Y112" s="24" t="e">
        <f>COUNTIF(#REF!,"국"&amp;$C112&amp;"도")</f>
        <v>#REF!</v>
      </c>
      <c r="Z112" s="16" t="s">
        <v>156</v>
      </c>
      <c r="AA112" s="25" t="e">
        <f>SUMIF(#REF!,"국"&amp;$C112&amp;"도",#REF!)</f>
        <v>#REF!</v>
      </c>
      <c r="AB112" s="24" t="e">
        <f>COUNTIF(#REF!,"국"&amp;$C112&amp;"목")</f>
        <v>#REF!</v>
      </c>
      <c r="AC112" s="16" t="s">
        <v>156</v>
      </c>
      <c r="AD112" s="25" t="e">
        <f>SUMIF(#REF!,"국"&amp;$C112&amp;"목",#REF!)</f>
        <v>#REF!</v>
      </c>
      <c r="AE112" s="24" t="e">
        <f>COUNTIF(#REF!,"국"&amp;$C112&amp;"묘")</f>
        <v>#REF!</v>
      </c>
      <c r="AF112" s="16" t="s">
        <v>156</v>
      </c>
      <c r="AG112" s="25" t="e">
        <f>SUMIF(#REF!,"국"&amp;$C112&amp;"묘",#REF!)</f>
        <v>#REF!</v>
      </c>
      <c r="AH112" s="24" t="e">
        <f>COUNTIF(#REF!,"국"&amp;$C112&amp;"유")</f>
        <v>#REF!</v>
      </c>
      <c r="AI112" s="16" t="s">
        <v>156</v>
      </c>
      <c r="AJ112" s="25" t="e">
        <f>SUMIF(#REF!,"국"&amp;$C112&amp;"유",#REF!)</f>
        <v>#REF!</v>
      </c>
      <c r="AK112" s="24" t="e">
        <f>COUNTIF(#REF!,"국"&amp;$C112&amp;"잡")</f>
        <v>#REF!</v>
      </c>
      <c r="AL112" s="16" t="s">
        <v>156</v>
      </c>
      <c r="AM112" s="25" t="e">
        <f>SUMIF(#REF!,"국"&amp;$C112&amp;"잡",#REF!)</f>
        <v>#REF!</v>
      </c>
      <c r="AN112" s="24" t="e">
        <f>COUNTIF(#REF!,"국"&amp;$C112&amp;"장")</f>
        <v>#REF!</v>
      </c>
      <c r="AO112" s="16" t="s">
        <v>156</v>
      </c>
      <c r="AP112" s="25" t="e">
        <f>SUMIF(#REF!,"국"&amp;$C112&amp;"장",#REF!)</f>
        <v>#REF!</v>
      </c>
      <c r="AQ112" s="24" t="e">
        <f>COUNTIF(#REF!,"국"&amp;$C112&amp;"수")</f>
        <v>#REF!</v>
      </c>
      <c r="AR112" s="16" t="s">
        <v>156</v>
      </c>
      <c r="AS112" s="25" t="e">
        <f>SUMIF(#REF!,"국"&amp;$C112&amp;"수",#REF!)</f>
        <v>#REF!</v>
      </c>
      <c r="AT112" s="24" t="e">
        <f>COUNTIF(#REF!,"국"&amp;$C112&amp;"제")</f>
        <v>#REF!</v>
      </c>
      <c r="AU112" s="16" t="s">
        <v>156</v>
      </c>
      <c r="AV112" s="25" t="e">
        <f>SUMIF(#REF!,"국"&amp;$C112&amp;"제",#REF!)</f>
        <v>#REF!</v>
      </c>
      <c r="AW112" s="24" t="e">
        <f>COUNTIF(#REF!,"국"&amp;$C112&amp;"종")</f>
        <v>#REF!</v>
      </c>
      <c r="AX112" s="16" t="s">
        <v>156</v>
      </c>
      <c r="AY112" s="25" t="e">
        <f>SUMIF(#REF!,"국"&amp;$C112&amp;"종",#REF!)</f>
        <v>#REF!</v>
      </c>
      <c r="AZ112" s="24" t="e">
        <f>COUNTIF(#REF!,"국"&amp;$C112&amp;"주")</f>
        <v>#REF!</v>
      </c>
      <c r="BA112" s="16" t="s">
        <v>156</v>
      </c>
      <c r="BB112" s="25" t="e">
        <f>SUMIF(#REF!,"국"&amp;$C112&amp;"주",#REF!)</f>
        <v>#REF!</v>
      </c>
      <c r="BC112" s="24" t="e">
        <f>COUNTIF(#REF!,"국"&amp;$C112&amp;"양")</f>
        <v>#REF!</v>
      </c>
      <c r="BD112" s="16" t="s">
        <v>156</v>
      </c>
      <c r="BE112" s="25" t="e">
        <f>SUMIF(#REF!,"국"&amp;$C112&amp;"양",#REF!)</f>
        <v>#REF!</v>
      </c>
      <c r="BF112" s="24" t="e">
        <f>COUNTIF(#REF!,"국"&amp;$C112&amp;"염")</f>
        <v>#REF!</v>
      </c>
      <c r="BG112" s="16" t="s">
        <v>156</v>
      </c>
      <c r="BH112" s="25" t="e">
        <f>SUMIF(#REF!,"국"&amp;$C112&amp;"염",#REF!)</f>
        <v>#REF!</v>
      </c>
      <c r="BI112" s="24" t="e">
        <f>COUNTIF(#REF!,"국"&amp;$C112&amp;"창")</f>
        <v>#REF!</v>
      </c>
      <c r="BJ112" s="16" t="s">
        <v>156</v>
      </c>
      <c r="BK112" s="25" t="e">
        <f>SUMIF(#REF!,"국"&amp;$C112&amp;"창",#REF!)</f>
        <v>#REF!</v>
      </c>
      <c r="BL112" s="24" t="e">
        <f>COUNTIF(#REF!,"국"&amp;$C112&amp;"천")</f>
        <v>#REF!</v>
      </c>
      <c r="BM112" s="16" t="s">
        <v>156</v>
      </c>
      <c r="BN112" s="25" t="e">
        <f>SUMIF(#REF!,"국"&amp;$C112&amp;"천",#REF!)</f>
        <v>#REF!</v>
      </c>
      <c r="BO112" s="24" t="e">
        <f>COUNTIF(#REF!,"국"&amp;$C112&amp;"철")</f>
        <v>#REF!</v>
      </c>
      <c r="BP112" s="16" t="s">
        <v>156</v>
      </c>
      <c r="BQ112" s="25" t="e">
        <f>SUMIF(#REF!,"국"&amp;$C112&amp;"철",#REF!)</f>
        <v>#REF!</v>
      </c>
      <c r="BR112" s="24" t="e">
        <f>COUNTIF(#REF!,"국"&amp;$C112&amp;"체")</f>
        <v>#REF!</v>
      </c>
      <c r="BS112" s="16" t="s">
        <v>156</v>
      </c>
      <c r="BT112" s="25" t="e">
        <f>SUMIF(#REF!,"국"&amp;$C112&amp;"체",#REF!)</f>
        <v>#REF!</v>
      </c>
      <c r="BU112" s="24" t="e">
        <f>COUNTIF(#REF!,"국"&amp;$C112&amp;"가")</f>
        <v>#REF!</v>
      </c>
      <c r="BV112" s="16" t="s">
        <v>156</v>
      </c>
      <c r="BW112" s="25" t="e">
        <f>SUMIF(#REF!,"국"&amp;$C112&amp;"가",#REF!)</f>
        <v>#REF!</v>
      </c>
    </row>
    <row r="113" spans="1:75" ht="25.5" customHeight="1">
      <c r="A113" s="40"/>
      <c r="B113" s="37"/>
      <c r="C113" s="38" t="s">
        <v>23</v>
      </c>
      <c r="D113" s="24" t="e">
        <f t="shared" si="4"/>
        <v>#REF!</v>
      </c>
      <c r="E113" s="16" t="s">
        <v>1</v>
      </c>
      <c r="F113" s="25" t="e">
        <f t="shared" si="5"/>
        <v>#REF!</v>
      </c>
      <c r="G113" s="24" t="e">
        <f>COUNTIF(#REF!,"국"&amp;$C113&amp;"답")</f>
        <v>#REF!</v>
      </c>
      <c r="H113" s="16" t="s">
        <v>156</v>
      </c>
      <c r="I113" s="25" t="e">
        <f>SUMIF(#REF!,"국"&amp;$C113&amp;"답",#REF!)</f>
        <v>#REF!</v>
      </c>
      <c r="J113" s="24" t="e">
        <f>COUNTIF(#REF!,"국"&amp;$C113&amp;"전")</f>
        <v>#REF!</v>
      </c>
      <c r="K113" s="16" t="s">
        <v>156</v>
      </c>
      <c r="L113" s="25" t="e">
        <f>SUMIF(#REF!,"국"&amp;$C113&amp;"전",#REF!)</f>
        <v>#REF!</v>
      </c>
      <c r="M113" s="24" t="e">
        <f>COUNTIF(#REF!,"국"&amp;$C113&amp;"과")</f>
        <v>#REF!</v>
      </c>
      <c r="N113" s="16" t="s">
        <v>156</v>
      </c>
      <c r="O113" s="25" t="e">
        <f>SUMIF(#REF!,"국"&amp;$C113&amp;"과",#REF!)</f>
        <v>#REF!</v>
      </c>
      <c r="P113" s="24" t="e">
        <f>COUNTIF(#REF!,"국"&amp;$C113&amp;"임")</f>
        <v>#REF!</v>
      </c>
      <c r="Q113" s="16" t="s">
        <v>156</v>
      </c>
      <c r="R113" s="25" t="e">
        <f>SUMIF(#REF!,"국"&amp;$C113&amp;"임",#REF!)</f>
        <v>#REF!</v>
      </c>
      <c r="S113" s="24" t="e">
        <f>COUNTIF(#REF!,"국"&amp;$C113&amp;"대")</f>
        <v>#REF!</v>
      </c>
      <c r="T113" s="16" t="s">
        <v>156</v>
      </c>
      <c r="U113" s="25" t="e">
        <f>SUMIF(#REF!,"국"&amp;$C113&amp;"대",#REF!)</f>
        <v>#REF!</v>
      </c>
      <c r="V113" s="24" t="e">
        <f>COUNTIF(#REF!,"국"&amp;$C113&amp;"구")</f>
        <v>#REF!</v>
      </c>
      <c r="W113" s="16" t="s">
        <v>156</v>
      </c>
      <c r="X113" s="25" t="e">
        <f>SUMIF(#REF!,"국"&amp;$C113&amp;"구",#REF!)</f>
        <v>#REF!</v>
      </c>
      <c r="Y113" s="24" t="e">
        <f>COUNTIF(#REF!,"국"&amp;$C113&amp;"도")</f>
        <v>#REF!</v>
      </c>
      <c r="Z113" s="16" t="s">
        <v>156</v>
      </c>
      <c r="AA113" s="25" t="e">
        <f>SUMIF(#REF!,"국"&amp;$C113&amp;"도",#REF!)</f>
        <v>#REF!</v>
      </c>
      <c r="AB113" s="24" t="e">
        <f>COUNTIF(#REF!,"국"&amp;$C113&amp;"목")</f>
        <v>#REF!</v>
      </c>
      <c r="AC113" s="16" t="s">
        <v>156</v>
      </c>
      <c r="AD113" s="25" t="e">
        <f>SUMIF(#REF!,"국"&amp;$C113&amp;"목",#REF!)</f>
        <v>#REF!</v>
      </c>
      <c r="AE113" s="24" t="e">
        <f>COUNTIF(#REF!,"국"&amp;$C113&amp;"묘")</f>
        <v>#REF!</v>
      </c>
      <c r="AF113" s="16" t="s">
        <v>156</v>
      </c>
      <c r="AG113" s="25" t="e">
        <f>SUMIF(#REF!,"국"&amp;$C113&amp;"묘",#REF!)</f>
        <v>#REF!</v>
      </c>
      <c r="AH113" s="24" t="e">
        <f>COUNTIF(#REF!,"국"&amp;$C113&amp;"유")</f>
        <v>#REF!</v>
      </c>
      <c r="AI113" s="16" t="s">
        <v>156</v>
      </c>
      <c r="AJ113" s="25" t="e">
        <f>SUMIF(#REF!,"국"&amp;$C113&amp;"유",#REF!)</f>
        <v>#REF!</v>
      </c>
      <c r="AK113" s="24" t="e">
        <f>COUNTIF(#REF!,"국"&amp;$C113&amp;"잡")</f>
        <v>#REF!</v>
      </c>
      <c r="AL113" s="16" t="s">
        <v>156</v>
      </c>
      <c r="AM113" s="25" t="e">
        <f>SUMIF(#REF!,"국"&amp;$C113&amp;"잡",#REF!)</f>
        <v>#REF!</v>
      </c>
      <c r="AN113" s="24" t="e">
        <f>COUNTIF(#REF!,"국"&amp;$C113&amp;"장")</f>
        <v>#REF!</v>
      </c>
      <c r="AO113" s="16" t="s">
        <v>156</v>
      </c>
      <c r="AP113" s="25" t="e">
        <f>SUMIF(#REF!,"국"&amp;$C113&amp;"장",#REF!)</f>
        <v>#REF!</v>
      </c>
      <c r="AQ113" s="24" t="e">
        <f>COUNTIF(#REF!,"국"&amp;$C113&amp;"수")</f>
        <v>#REF!</v>
      </c>
      <c r="AR113" s="16" t="s">
        <v>156</v>
      </c>
      <c r="AS113" s="25" t="e">
        <f>SUMIF(#REF!,"국"&amp;$C113&amp;"수",#REF!)</f>
        <v>#REF!</v>
      </c>
      <c r="AT113" s="24" t="e">
        <f>COUNTIF(#REF!,"국"&amp;$C113&amp;"제")</f>
        <v>#REF!</v>
      </c>
      <c r="AU113" s="16" t="s">
        <v>156</v>
      </c>
      <c r="AV113" s="25" t="e">
        <f>SUMIF(#REF!,"국"&amp;$C113&amp;"제",#REF!)</f>
        <v>#REF!</v>
      </c>
      <c r="AW113" s="24" t="e">
        <f>COUNTIF(#REF!,"국"&amp;$C113&amp;"종")</f>
        <v>#REF!</v>
      </c>
      <c r="AX113" s="16" t="s">
        <v>156</v>
      </c>
      <c r="AY113" s="25" t="e">
        <f>SUMIF(#REF!,"국"&amp;$C113&amp;"종",#REF!)</f>
        <v>#REF!</v>
      </c>
      <c r="AZ113" s="24" t="e">
        <f>COUNTIF(#REF!,"국"&amp;$C113&amp;"주")</f>
        <v>#REF!</v>
      </c>
      <c r="BA113" s="16" t="s">
        <v>156</v>
      </c>
      <c r="BB113" s="25" t="e">
        <f>SUMIF(#REF!,"국"&amp;$C113&amp;"주",#REF!)</f>
        <v>#REF!</v>
      </c>
      <c r="BC113" s="24" t="e">
        <f>COUNTIF(#REF!,"국"&amp;$C113&amp;"양")</f>
        <v>#REF!</v>
      </c>
      <c r="BD113" s="16" t="s">
        <v>156</v>
      </c>
      <c r="BE113" s="25" t="e">
        <f>SUMIF(#REF!,"국"&amp;$C113&amp;"양",#REF!)</f>
        <v>#REF!</v>
      </c>
      <c r="BF113" s="24" t="e">
        <f>COUNTIF(#REF!,"국"&amp;$C113&amp;"염")</f>
        <v>#REF!</v>
      </c>
      <c r="BG113" s="16" t="s">
        <v>156</v>
      </c>
      <c r="BH113" s="25" t="e">
        <f>SUMIF(#REF!,"국"&amp;$C113&amp;"염",#REF!)</f>
        <v>#REF!</v>
      </c>
      <c r="BI113" s="24" t="e">
        <f>COUNTIF(#REF!,"국"&amp;$C113&amp;"창")</f>
        <v>#REF!</v>
      </c>
      <c r="BJ113" s="16" t="s">
        <v>156</v>
      </c>
      <c r="BK113" s="25" t="e">
        <f>SUMIF(#REF!,"국"&amp;$C113&amp;"창",#REF!)</f>
        <v>#REF!</v>
      </c>
      <c r="BL113" s="24" t="e">
        <f>COUNTIF(#REF!,"국"&amp;$C113&amp;"천")</f>
        <v>#REF!</v>
      </c>
      <c r="BM113" s="16" t="s">
        <v>156</v>
      </c>
      <c r="BN113" s="25" t="e">
        <f>SUMIF(#REF!,"국"&amp;$C113&amp;"천",#REF!)</f>
        <v>#REF!</v>
      </c>
      <c r="BO113" s="24" t="e">
        <f>COUNTIF(#REF!,"국"&amp;$C113&amp;"철")</f>
        <v>#REF!</v>
      </c>
      <c r="BP113" s="16" t="s">
        <v>156</v>
      </c>
      <c r="BQ113" s="25" t="e">
        <f>SUMIF(#REF!,"국"&amp;$C113&amp;"철",#REF!)</f>
        <v>#REF!</v>
      </c>
      <c r="BR113" s="24" t="e">
        <f>COUNTIF(#REF!,"국"&amp;$C113&amp;"체")</f>
        <v>#REF!</v>
      </c>
      <c r="BS113" s="16" t="s">
        <v>156</v>
      </c>
      <c r="BT113" s="25" t="e">
        <f>SUMIF(#REF!,"국"&amp;$C113&amp;"체",#REF!)</f>
        <v>#REF!</v>
      </c>
      <c r="BU113" s="24" t="e">
        <f>COUNTIF(#REF!,"국"&amp;$C113&amp;"가")</f>
        <v>#REF!</v>
      </c>
      <c r="BV113" s="16" t="s">
        <v>156</v>
      </c>
      <c r="BW113" s="25" t="e">
        <f>SUMIF(#REF!,"국"&amp;$C113&amp;"가",#REF!)</f>
        <v>#REF!</v>
      </c>
    </row>
    <row r="114" spans="1:75" ht="25.5" customHeight="1">
      <c r="A114" s="40"/>
      <c r="B114" s="37"/>
      <c r="C114" s="38" t="s">
        <v>24</v>
      </c>
      <c r="D114" s="24" t="e">
        <f t="shared" si="4"/>
        <v>#REF!</v>
      </c>
      <c r="E114" s="16" t="s">
        <v>1</v>
      </c>
      <c r="F114" s="25" t="e">
        <f t="shared" si="5"/>
        <v>#REF!</v>
      </c>
      <c r="G114" s="24" t="e">
        <f>COUNTIF(#REF!,"국"&amp;$C114&amp;"답")</f>
        <v>#REF!</v>
      </c>
      <c r="H114" s="16" t="s">
        <v>156</v>
      </c>
      <c r="I114" s="25" t="e">
        <f>SUMIF(#REF!,"국"&amp;$C114&amp;"답",#REF!)</f>
        <v>#REF!</v>
      </c>
      <c r="J114" s="24" t="e">
        <f>COUNTIF(#REF!,"국"&amp;$C114&amp;"전")</f>
        <v>#REF!</v>
      </c>
      <c r="K114" s="16" t="s">
        <v>156</v>
      </c>
      <c r="L114" s="25" t="e">
        <f>SUMIF(#REF!,"국"&amp;$C114&amp;"전",#REF!)</f>
        <v>#REF!</v>
      </c>
      <c r="M114" s="24" t="e">
        <f>COUNTIF(#REF!,"국"&amp;$C114&amp;"과")</f>
        <v>#REF!</v>
      </c>
      <c r="N114" s="16" t="s">
        <v>156</v>
      </c>
      <c r="O114" s="25" t="e">
        <f>SUMIF(#REF!,"국"&amp;$C114&amp;"과",#REF!)</f>
        <v>#REF!</v>
      </c>
      <c r="P114" s="24" t="e">
        <f>COUNTIF(#REF!,"국"&amp;$C114&amp;"임")</f>
        <v>#REF!</v>
      </c>
      <c r="Q114" s="16" t="s">
        <v>156</v>
      </c>
      <c r="R114" s="25" t="e">
        <f>SUMIF(#REF!,"국"&amp;$C114&amp;"임",#REF!)</f>
        <v>#REF!</v>
      </c>
      <c r="S114" s="24" t="e">
        <f>COUNTIF(#REF!,"국"&amp;$C114&amp;"대")</f>
        <v>#REF!</v>
      </c>
      <c r="T114" s="16" t="s">
        <v>156</v>
      </c>
      <c r="U114" s="25" t="e">
        <f>SUMIF(#REF!,"국"&amp;$C114&amp;"대",#REF!)</f>
        <v>#REF!</v>
      </c>
      <c r="V114" s="24" t="e">
        <f>COUNTIF(#REF!,"국"&amp;$C114&amp;"구")</f>
        <v>#REF!</v>
      </c>
      <c r="W114" s="16" t="s">
        <v>156</v>
      </c>
      <c r="X114" s="25" t="e">
        <f>SUMIF(#REF!,"국"&amp;$C114&amp;"구",#REF!)</f>
        <v>#REF!</v>
      </c>
      <c r="Y114" s="24" t="e">
        <f>COUNTIF(#REF!,"국"&amp;$C114&amp;"도")</f>
        <v>#REF!</v>
      </c>
      <c r="Z114" s="16" t="s">
        <v>156</v>
      </c>
      <c r="AA114" s="25" t="e">
        <f>SUMIF(#REF!,"국"&amp;$C114&amp;"도",#REF!)</f>
        <v>#REF!</v>
      </c>
      <c r="AB114" s="24" t="e">
        <f>COUNTIF(#REF!,"국"&amp;$C114&amp;"목")</f>
        <v>#REF!</v>
      </c>
      <c r="AC114" s="16" t="s">
        <v>156</v>
      </c>
      <c r="AD114" s="25" t="e">
        <f>SUMIF(#REF!,"국"&amp;$C114&amp;"목",#REF!)</f>
        <v>#REF!</v>
      </c>
      <c r="AE114" s="24" t="e">
        <f>COUNTIF(#REF!,"국"&amp;$C114&amp;"묘")</f>
        <v>#REF!</v>
      </c>
      <c r="AF114" s="16" t="s">
        <v>156</v>
      </c>
      <c r="AG114" s="25" t="e">
        <f>SUMIF(#REF!,"국"&amp;$C114&amp;"묘",#REF!)</f>
        <v>#REF!</v>
      </c>
      <c r="AH114" s="24" t="e">
        <f>COUNTIF(#REF!,"국"&amp;$C114&amp;"유")</f>
        <v>#REF!</v>
      </c>
      <c r="AI114" s="16" t="s">
        <v>156</v>
      </c>
      <c r="AJ114" s="25" t="e">
        <f>SUMIF(#REF!,"국"&amp;$C114&amp;"유",#REF!)</f>
        <v>#REF!</v>
      </c>
      <c r="AK114" s="24" t="e">
        <f>COUNTIF(#REF!,"국"&amp;$C114&amp;"잡")</f>
        <v>#REF!</v>
      </c>
      <c r="AL114" s="16" t="s">
        <v>156</v>
      </c>
      <c r="AM114" s="25" t="e">
        <f>SUMIF(#REF!,"국"&amp;$C114&amp;"잡",#REF!)</f>
        <v>#REF!</v>
      </c>
      <c r="AN114" s="24" t="e">
        <f>COUNTIF(#REF!,"국"&amp;$C114&amp;"장")</f>
        <v>#REF!</v>
      </c>
      <c r="AO114" s="16" t="s">
        <v>156</v>
      </c>
      <c r="AP114" s="25" t="e">
        <f>SUMIF(#REF!,"국"&amp;$C114&amp;"장",#REF!)</f>
        <v>#REF!</v>
      </c>
      <c r="AQ114" s="24" t="e">
        <f>COUNTIF(#REF!,"국"&amp;$C114&amp;"수")</f>
        <v>#REF!</v>
      </c>
      <c r="AR114" s="16" t="s">
        <v>156</v>
      </c>
      <c r="AS114" s="25" t="e">
        <f>SUMIF(#REF!,"국"&amp;$C114&amp;"수",#REF!)</f>
        <v>#REF!</v>
      </c>
      <c r="AT114" s="24" t="e">
        <f>COUNTIF(#REF!,"국"&amp;$C114&amp;"제")</f>
        <v>#REF!</v>
      </c>
      <c r="AU114" s="16" t="s">
        <v>156</v>
      </c>
      <c r="AV114" s="25" t="e">
        <f>SUMIF(#REF!,"국"&amp;$C114&amp;"제",#REF!)</f>
        <v>#REF!</v>
      </c>
      <c r="AW114" s="24" t="e">
        <f>COUNTIF(#REF!,"국"&amp;$C114&amp;"종")</f>
        <v>#REF!</v>
      </c>
      <c r="AX114" s="16" t="s">
        <v>156</v>
      </c>
      <c r="AY114" s="25" t="e">
        <f>SUMIF(#REF!,"국"&amp;$C114&amp;"종",#REF!)</f>
        <v>#REF!</v>
      </c>
      <c r="AZ114" s="24" t="e">
        <f>COUNTIF(#REF!,"국"&amp;$C114&amp;"주")</f>
        <v>#REF!</v>
      </c>
      <c r="BA114" s="16" t="s">
        <v>156</v>
      </c>
      <c r="BB114" s="25" t="e">
        <f>SUMIF(#REF!,"국"&amp;$C114&amp;"주",#REF!)</f>
        <v>#REF!</v>
      </c>
      <c r="BC114" s="24" t="e">
        <f>COUNTIF(#REF!,"국"&amp;$C114&amp;"양")</f>
        <v>#REF!</v>
      </c>
      <c r="BD114" s="16" t="s">
        <v>156</v>
      </c>
      <c r="BE114" s="25" t="e">
        <f>SUMIF(#REF!,"국"&amp;$C114&amp;"양",#REF!)</f>
        <v>#REF!</v>
      </c>
      <c r="BF114" s="24" t="e">
        <f>COUNTIF(#REF!,"국"&amp;$C114&amp;"염")</f>
        <v>#REF!</v>
      </c>
      <c r="BG114" s="16" t="s">
        <v>156</v>
      </c>
      <c r="BH114" s="25" t="e">
        <f>SUMIF(#REF!,"국"&amp;$C114&amp;"염",#REF!)</f>
        <v>#REF!</v>
      </c>
      <c r="BI114" s="24" t="e">
        <f>COUNTIF(#REF!,"국"&amp;$C114&amp;"창")</f>
        <v>#REF!</v>
      </c>
      <c r="BJ114" s="16" t="s">
        <v>156</v>
      </c>
      <c r="BK114" s="25" t="e">
        <f>SUMIF(#REF!,"국"&amp;$C114&amp;"창",#REF!)</f>
        <v>#REF!</v>
      </c>
      <c r="BL114" s="24" t="e">
        <f>COUNTIF(#REF!,"국"&amp;$C114&amp;"천")</f>
        <v>#REF!</v>
      </c>
      <c r="BM114" s="16" t="s">
        <v>156</v>
      </c>
      <c r="BN114" s="25" t="e">
        <f>SUMIF(#REF!,"국"&amp;$C114&amp;"천",#REF!)</f>
        <v>#REF!</v>
      </c>
      <c r="BO114" s="24" t="e">
        <f>COUNTIF(#REF!,"국"&amp;$C114&amp;"철")</f>
        <v>#REF!</v>
      </c>
      <c r="BP114" s="16" t="s">
        <v>156</v>
      </c>
      <c r="BQ114" s="25" t="e">
        <f>SUMIF(#REF!,"국"&amp;$C114&amp;"철",#REF!)</f>
        <v>#REF!</v>
      </c>
      <c r="BR114" s="24" t="e">
        <f>COUNTIF(#REF!,"국"&amp;$C114&amp;"체")</f>
        <v>#REF!</v>
      </c>
      <c r="BS114" s="16" t="s">
        <v>156</v>
      </c>
      <c r="BT114" s="25" t="e">
        <f>SUMIF(#REF!,"국"&amp;$C114&amp;"체",#REF!)</f>
        <v>#REF!</v>
      </c>
      <c r="BU114" s="24" t="e">
        <f>COUNTIF(#REF!,"국"&amp;$C114&amp;"가")</f>
        <v>#REF!</v>
      </c>
      <c r="BV114" s="16" t="s">
        <v>156</v>
      </c>
      <c r="BW114" s="25" t="e">
        <f>SUMIF(#REF!,"국"&amp;$C114&amp;"가",#REF!)</f>
        <v>#REF!</v>
      </c>
    </row>
    <row r="115" spans="1:75" ht="25.5" customHeight="1">
      <c r="A115" s="40"/>
      <c r="B115" s="37"/>
      <c r="C115" s="38" t="s">
        <v>25</v>
      </c>
      <c r="D115" s="24" t="e">
        <f t="shared" si="4"/>
        <v>#REF!</v>
      </c>
      <c r="E115" s="16" t="s">
        <v>1</v>
      </c>
      <c r="F115" s="25" t="e">
        <f t="shared" si="5"/>
        <v>#REF!</v>
      </c>
      <c r="G115" s="24" t="e">
        <f>COUNTIF(#REF!,"국"&amp;$C115&amp;"답")</f>
        <v>#REF!</v>
      </c>
      <c r="H115" s="16" t="s">
        <v>156</v>
      </c>
      <c r="I115" s="25" t="e">
        <f>SUMIF(#REF!,"국"&amp;$C115&amp;"답",#REF!)</f>
        <v>#REF!</v>
      </c>
      <c r="J115" s="24" t="e">
        <f>COUNTIF(#REF!,"국"&amp;$C115&amp;"전")</f>
        <v>#REF!</v>
      </c>
      <c r="K115" s="16" t="s">
        <v>156</v>
      </c>
      <c r="L115" s="25" t="e">
        <f>SUMIF(#REF!,"국"&amp;$C115&amp;"전",#REF!)</f>
        <v>#REF!</v>
      </c>
      <c r="M115" s="24" t="e">
        <f>COUNTIF(#REF!,"국"&amp;$C115&amp;"과")</f>
        <v>#REF!</v>
      </c>
      <c r="N115" s="16" t="s">
        <v>156</v>
      </c>
      <c r="O115" s="25" t="e">
        <f>SUMIF(#REF!,"국"&amp;$C115&amp;"과",#REF!)</f>
        <v>#REF!</v>
      </c>
      <c r="P115" s="24" t="e">
        <f>COUNTIF(#REF!,"국"&amp;$C115&amp;"임")</f>
        <v>#REF!</v>
      </c>
      <c r="Q115" s="16" t="s">
        <v>156</v>
      </c>
      <c r="R115" s="25" t="e">
        <f>SUMIF(#REF!,"국"&amp;$C115&amp;"임",#REF!)</f>
        <v>#REF!</v>
      </c>
      <c r="S115" s="24" t="e">
        <f>COUNTIF(#REF!,"국"&amp;$C115&amp;"대")</f>
        <v>#REF!</v>
      </c>
      <c r="T115" s="16" t="s">
        <v>156</v>
      </c>
      <c r="U115" s="25" t="e">
        <f>SUMIF(#REF!,"국"&amp;$C115&amp;"대",#REF!)</f>
        <v>#REF!</v>
      </c>
      <c r="V115" s="24" t="e">
        <f>COUNTIF(#REF!,"국"&amp;$C115&amp;"구")</f>
        <v>#REF!</v>
      </c>
      <c r="W115" s="16" t="s">
        <v>156</v>
      </c>
      <c r="X115" s="25" t="e">
        <f>SUMIF(#REF!,"국"&amp;$C115&amp;"구",#REF!)</f>
        <v>#REF!</v>
      </c>
      <c r="Y115" s="24" t="e">
        <f>COUNTIF(#REF!,"국"&amp;$C115&amp;"도")</f>
        <v>#REF!</v>
      </c>
      <c r="Z115" s="16" t="s">
        <v>156</v>
      </c>
      <c r="AA115" s="25" t="e">
        <f>SUMIF(#REF!,"국"&amp;$C115&amp;"도",#REF!)</f>
        <v>#REF!</v>
      </c>
      <c r="AB115" s="24" t="e">
        <f>COUNTIF(#REF!,"국"&amp;$C115&amp;"목")</f>
        <v>#REF!</v>
      </c>
      <c r="AC115" s="16" t="s">
        <v>156</v>
      </c>
      <c r="AD115" s="25" t="e">
        <f>SUMIF(#REF!,"국"&amp;$C115&amp;"목",#REF!)</f>
        <v>#REF!</v>
      </c>
      <c r="AE115" s="24" t="e">
        <f>COUNTIF(#REF!,"국"&amp;$C115&amp;"묘")</f>
        <v>#REF!</v>
      </c>
      <c r="AF115" s="16" t="s">
        <v>156</v>
      </c>
      <c r="AG115" s="25" t="e">
        <f>SUMIF(#REF!,"국"&amp;$C115&amp;"묘",#REF!)</f>
        <v>#REF!</v>
      </c>
      <c r="AH115" s="24" t="e">
        <f>COUNTIF(#REF!,"국"&amp;$C115&amp;"유")</f>
        <v>#REF!</v>
      </c>
      <c r="AI115" s="16" t="s">
        <v>156</v>
      </c>
      <c r="AJ115" s="25" t="e">
        <f>SUMIF(#REF!,"국"&amp;$C115&amp;"유",#REF!)</f>
        <v>#REF!</v>
      </c>
      <c r="AK115" s="24" t="e">
        <f>COUNTIF(#REF!,"국"&amp;$C115&amp;"잡")</f>
        <v>#REF!</v>
      </c>
      <c r="AL115" s="16" t="s">
        <v>156</v>
      </c>
      <c r="AM115" s="25" t="e">
        <f>SUMIF(#REF!,"국"&amp;$C115&amp;"잡",#REF!)</f>
        <v>#REF!</v>
      </c>
      <c r="AN115" s="24" t="e">
        <f>COUNTIF(#REF!,"국"&amp;$C115&amp;"장")</f>
        <v>#REF!</v>
      </c>
      <c r="AO115" s="16" t="s">
        <v>156</v>
      </c>
      <c r="AP115" s="25" t="e">
        <f>SUMIF(#REF!,"국"&amp;$C115&amp;"장",#REF!)</f>
        <v>#REF!</v>
      </c>
      <c r="AQ115" s="24" t="e">
        <f>COUNTIF(#REF!,"국"&amp;$C115&amp;"수")</f>
        <v>#REF!</v>
      </c>
      <c r="AR115" s="16" t="s">
        <v>156</v>
      </c>
      <c r="AS115" s="25" t="e">
        <f>SUMIF(#REF!,"국"&amp;$C115&amp;"수",#REF!)</f>
        <v>#REF!</v>
      </c>
      <c r="AT115" s="24" t="e">
        <f>COUNTIF(#REF!,"국"&amp;$C115&amp;"제")</f>
        <v>#REF!</v>
      </c>
      <c r="AU115" s="16" t="s">
        <v>156</v>
      </c>
      <c r="AV115" s="25" t="e">
        <f>SUMIF(#REF!,"국"&amp;$C115&amp;"제",#REF!)</f>
        <v>#REF!</v>
      </c>
      <c r="AW115" s="24" t="e">
        <f>COUNTIF(#REF!,"국"&amp;$C115&amp;"종")</f>
        <v>#REF!</v>
      </c>
      <c r="AX115" s="16" t="s">
        <v>156</v>
      </c>
      <c r="AY115" s="25" t="e">
        <f>SUMIF(#REF!,"국"&amp;$C115&amp;"종",#REF!)</f>
        <v>#REF!</v>
      </c>
      <c r="AZ115" s="24" t="e">
        <f>COUNTIF(#REF!,"국"&amp;$C115&amp;"주")</f>
        <v>#REF!</v>
      </c>
      <c r="BA115" s="16" t="s">
        <v>156</v>
      </c>
      <c r="BB115" s="25" t="e">
        <f>SUMIF(#REF!,"국"&amp;$C115&amp;"주",#REF!)</f>
        <v>#REF!</v>
      </c>
      <c r="BC115" s="24" t="e">
        <f>COUNTIF(#REF!,"국"&amp;$C115&amp;"양")</f>
        <v>#REF!</v>
      </c>
      <c r="BD115" s="16" t="s">
        <v>156</v>
      </c>
      <c r="BE115" s="25" t="e">
        <f>SUMIF(#REF!,"국"&amp;$C115&amp;"양",#REF!)</f>
        <v>#REF!</v>
      </c>
      <c r="BF115" s="24" t="e">
        <f>COUNTIF(#REF!,"국"&amp;$C115&amp;"염")</f>
        <v>#REF!</v>
      </c>
      <c r="BG115" s="16" t="s">
        <v>156</v>
      </c>
      <c r="BH115" s="25" t="e">
        <f>SUMIF(#REF!,"국"&amp;$C115&amp;"염",#REF!)</f>
        <v>#REF!</v>
      </c>
      <c r="BI115" s="24" t="e">
        <f>COUNTIF(#REF!,"국"&amp;$C115&amp;"창")</f>
        <v>#REF!</v>
      </c>
      <c r="BJ115" s="16" t="s">
        <v>156</v>
      </c>
      <c r="BK115" s="25" t="e">
        <f>SUMIF(#REF!,"국"&amp;$C115&amp;"창",#REF!)</f>
        <v>#REF!</v>
      </c>
      <c r="BL115" s="24" t="e">
        <f>COUNTIF(#REF!,"국"&amp;$C115&amp;"천")</f>
        <v>#REF!</v>
      </c>
      <c r="BM115" s="16" t="s">
        <v>156</v>
      </c>
      <c r="BN115" s="25" t="e">
        <f>SUMIF(#REF!,"국"&amp;$C115&amp;"천",#REF!)</f>
        <v>#REF!</v>
      </c>
      <c r="BO115" s="24" t="e">
        <f>COUNTIF(#REF!,"국"&amp;$C115&amp;"철")</f>
        <v>#REF!</v>
      </c>
      <c r="BP115" s="16" t="s">
        <v>156</v>
      </c>
      <c r="BQ115" s="25" t="e">
        <f>SUMIF(#REF!,"국"&amp;$C115&amp;"철",#REF!)</f>
        <v>#REF!</v>
      </c>
      <c r="BR115" s="24" t="e">
        <f>COUNTIF(#REF!,"국"&amp;$C115&amp;"체")</f>
        <v>#REF!</v>
      </c>
      <c r="BS115" s="16" t="s">
        <v>156</v>
      </c>
      <c r="BT115" s="25" t="e">
        <f>SUMIF(#REF!,"국"&amp;$C115&amp;"체",#REF!)</f>
        <v>#REF!</v>
      </c>
      <c r="BU115" s="24" t="e">
        <f>COUNTIF(#REF!,"국"&amp;$C115&amp;"가")</f>
        <v>#REF!</v>
      </c>
      <c r="BV115" s="16" t="s">
        <v>156</v>
      </c>
      <c r="BW115" s="25" t="e">
        <f>SUMIF(#REF!,"국"&amp;$C115&amp;"가",#REF!)</f>
        <v>#REF!</v>
      </c>
    </row>
    <row r="116" spans="1:75" ht="25.5" customHeight="1">
      <c r="A116" s="40"/>
      <c r="B116" s="37"/>
      <c r="C116" s="38" t="s">
        <v>26</v>
      </c>
      <c r="D116" s="24" t="e">
        <f t="shared" si="4"/>
        <v>#REF!</v>
      </c>
      <c r="E116" s="16" t="s">
        <v>1</v>
      </c>
      <c r="F116" s="25" t="e">
        <f t="shared" si="5"/>
        <v>#REF!</v>
      </c>
      <c r="G116" s="24" t="e">
        <f>COUNTIF(#REF!,"국"&amp;$C116&amp;"답")</f>
        <v>#REF!</v>
      </c>
      <c r="H116" s="16" t="s">
        <v>156</v>
      </c>
      <c r="I116" s="25" t="e">
        <f>SUMIF(#REF!,"국"&amp;$C116&amp;"답",#REF!)</f>
        <v>#REF!</v>
      </c>
      <c r="J116" s="24" t="e">
        <f>COUNTIF(#REF!,"국"&amp;$C116&amp;"전")</f>
        <v>#REF!</v>
      </c>
      <c r="K116" s="16" t="s">
        <v>156</v>
      </c>
      <c r="L116" s="25" t="e">
        <f>SUMIF(#REF!,"국"&amp;$C116&amp;"전",#REF!)</f>
        <v>#REF!</v>
      </c>
      <c r="M116" s="24" t="e">
        <f>COUNTIF(#REF!,"국"&amp;$C116&amp;"과")</f>
        <v>#REF!</v>
      </c>
      <c r="N116" s="16" t="s">
        <v>156</v>
      </c>
      <c r="O116" s="25" t="e">
        <f>SUMIF(#REF!,"국"&amp;$C116&amp;"과",#REF!)</f>
        <v>#REF!</v>
      </c>
      <c r="P116" s="24" t="e">
        <f>COUNTIF(#REF!,"국"&amp;$C116&amp;"임")</f>
        <v>#REF!</v>
      </c>
      <c r="Q116" s="16" t="s">
        <v>156</v>
      </c>
      <c r="R116" s="25" t="e">
        <f>SUMIF(#REF!,"국"&amp;$C116&amp;"임",#REF!)</f>
        <v>#REF!</v>
      </c>
      <c r="S116" s="24" t="e">
        <f>COUNTIF(#REF!,"국"&amp;$C116&amp;"대")</f>
        <v>#REF!</v>
      </c>
      <c r="T116" s="16" t="s">
        <v>156</v>
      </c>
      <c r="U116" s="25" t="e">
        <f>SUMIF(#REF!,"국"&amp;$C116&amp;"대",#REF!)</f>
        <v>#REF!</v>
      </c>
      <c r="V116" s="24" t="e">
        <f>COUNTIF(#REF!,"국"&amp;$C116&amp;"구")</f>
        <v>#REF!</v>
      </c>
      <c r="W116" s="16" t="s">
        <v>156</v>
      </c>
      <c r="X116" s="25" t="e">
        <f>SUMIF(#REF!,"국"&amp;$C116&amp;"구",#REF!)</f>
        <v>#REF!</v>
      </c>
      <c r="Y116" s="24" t="e">
        <f>COUNTIF(#REF!,"국"&amp;$C116&amp;"도")</f>
        <v>#REF!</v>
      </c>
      <c r="Z116" s="16" t="s">
        <v>156</v>
      </c>
      <c r="AA116" s="25" t="e">
        <f>SUMIF(#REF!,"국"&amp;$C116&amp;"도",#REF!)</f>
        <v>#REF!</v>
      </c>
      <c r="AB116" s="24" t="e">
        <f>COUNTIF(#REF!,"국"&amp;$C116&amp;"목")</f>
        <v>#REF!</v>
      </c>
      <c r="AC116" s="16" t="s">
        <v>156</v>
      </c>
      <c r="AD116" s="25" t="e">
        <f>SUMIF(#REF!,"국"&amp;$C116&amp;"목",#REF!)</f>
        <v>#REF!</v>
      </c>
      <c r="AE116" s="24" t="e">
        <f>COUNTIF(#REF!,"국"&amp;$C116&amp;"묘")</f>
        <v>#REF!</v>
      </c>
      <c r="AF116" s="16" t="s">
        <v>156</v>
      </c>
      <c r="AG116" s="25" t="e">
        <f>SUMIF(#REF!,"국"&amp;$C116&amp;"묘",#REF!)</f>
        <v>#REF!</v>
      </c>
      <c r="AH116" s="24" t="e">
        <f>COUNTIF(#REF!,"국"&amp;$C116&amp;"유")</f>
        <v>#REF!</v>
      </c>
      <c r="AI116" s="16" t="s">
        <v>156</v>
      </c>
      <c r="AJ116" s="25" t="e">
        <f>SUMIF(#REF!,"국"&amp;$C116&amp;"유",#REF!)</f>
        <v>#REF!</v>
      </c>
      <c r="AK116" s="24" t="e">
        <f>COUNTIF(#REF!,"국"&amp;$C116&amp;"잡")</f>
        <v>#REF!</v>
      </c>
      <c r="AL116" s="16" t="s">
        <v>156</v>
      </c>
      <c r="AM116" s="25" t="e">
        <f>SUMIF(#REF!,"국"&amp;$C116&amp;"잡",#REF!)</f>
        <v>#REF!</v>
      </c>
      <c r="AN116" s="24" t="e">
        <f>COUNTIF(#REF!,"국"&amp;$C116&amp;"장")</f>
        <v>#REF!</v>
      </c>
      <c r="AO116" s="16" t="s">
        <v>156</v>
      </c>
      <c r="AP116" s="25" t="e">
        <f>SUMIF(#REF!,"국"&amp;$C116&amp;"장",#REF!)</f>
        <v>#REF!</v>
      </c>
      <c r="AQ116" s="24" t="e">
        <f>COUNTIF(#REF!,"국"&amp;$C116&amp;"수")</f>
        <v>#REF!</v>
      </c>
      <c r="AR116" s="16" t="s">
        <v>156</v>
      </c>
      <c r="AS116" s="25" t="e">
        <f>SUMIF(#REF!,"국"&amp;$C116&amp;"수",#REF!)</f>
        <v>#REF!</v>
      </c>
      <c r="AT116" s="24" t="e">
        <f>COUNTIF(#REF!,"국"&amp;$C116&amp;"제")</f>
        <v>#REF!</v>
      </c>
      <c r="AU116" s="16" t="s">
        <v>156</v>
      </c>
      <c r="AV116" s="25" t="e">
        <f>SUMIF(#REF!,"국"&amp;$C116&amp;"제",#REF!)</f>
        <v>#REF!</v>
      </c>
      <c r="AW116" s="24" t="e">
        <f>COUNTIF(#REF!,"국"&amp;$C116&amp;"종")</f>
        <v>#REF!</v>
      </c>
      <c r="AX116" s="16" t="s">
        <v>156</v>
      </c>
      <c r="AY116" s="25" t="e">
        <f>SUMIF(#REF!,"국"&amp;$C116&amp;"종",#REF!)</f>
        <v>#REF!</v>
      </c>
      <c r="AZ116" s="24" t="e">
        <f>COUNTIF(#REF!,"국"&amp;$C116&amp;"주")</f>
        <v>#REF!</v>
      </c>
      <c r="BA116" s="16" t="s">
        <v>156</v>
      </c>
      <c r="BB116" s="25" t="e">
        <f>SUMIF(#REF!,"국"&amp;$C116&amp;"주",#REF!)</f>
        <v>#REF!</v>
      </c>
      <c r="BC116" s="24" t="e">
        <f>COUNTIF(#REF!,"국"&amp;$C116&amp;"양")</f>
        <v>#REF!</v>
      </c>
      <c r="BD116" s="16" t="s">
        <v>156</v>
      </c>
      <c r="BE116" s="25" t="e">
        <f>SUMIF(#REF!,"국"&amp;$C116&amp;"양",#REF!)</f>
        <v>#REF!</v>
      </c>
      <c r="BF116" s="24" t="e">
        <f>COUNTIF(#REF!,"국"&amp;$C116&amp;"염")</f>
        <v>#REF!</v>
      </c>
      <c r="BG116" s="16" t="s">
        <v>156</v>
      </c>
      <c r="BH116" s="25" t="e">
        <f>SUMIF(#REF!,"국"&amp;$C116&amp;"염",#REF!)</f>
        <v>#REF!</v>
      </c>
      <c r="BI116" s="24" t="e">
        <f>COUNTIF(#REF!,"국"&amp;$C116&amp;"창")</f>
        <v>#REF!</v>
      </c>
      <c r="BJ116" s="16" t="s">
        <v>156</v>
      </c>
      <c r="BK116" s="25" t="e">
        <f>SUMIF(#REF!,"국"&amp;$C116&amp;"창",#REF!)</f>
        <v>#REF!</v>
      </c>
      <c r="BL116" s="24" t="e">
        <f>COUNTIF(#REF!,"국"&amp;$C116&amp;"천")</f>
        <v>#REF!</v>
      </c>
      <c r="BM116" s="16" t="s">
        <v>156</v>
      </c>
      <c r="BN116" s="25" t="e">
        <f>SUMIF(#REF!,"국"&amp;$C116&amp;"천",#REF!)</f>
        <v>#REF!</v>
      </c>
      <c r="BO116" s="24" t="e">
        <f>COUNTIF(#REF!,"국"&amp;$C116&amp;"철")</f>
        <v>#REF!</v>
      </c>
      <c r="BP116" s="16" t="s">
        <v>156</v>
      </c>
      <c r="BQ116" s="25" t="e">
        <f>SUMIF(#REF!,"국"&amp;$C116&amp;"철",#REF!)</f>
        <v>#REF!</v>
      </c>
      <c r="BR116" s="24" t="e">
        <f>COUNTIF(#REF!,"국"&amp;$C116&amp;"체")</f>
        <v>#REF!</v>
      </c>
      <c r="BS116" s="16" t="s">
        <v>156</v>
      </c>
      <c r="BT116" s="25" t="e">
        <f>SUMIF(#REF!,"국"&amp;$C116&amp;"체",#REF!)</f>
        <v>#REF!</v>
      </c>
      <c r="BU116" s="24" t="e">
        <f>COUNTIF(#REF!,"국"&amp;$C116&amp;"가")</f>
        <v>#REF!</v>
      </c>
      <c r="BV116" s="16" t="s">
        <v>156</v>
      </c>
      <c r="BW116" s="25" t="e">
        <f>SUMIF(#REF!,"국"&amp;$C116&amp;"가",#REF!)</f>
        <v>#REF!</v>
      </c>
    </row>
    <row r="117" spans="1:75" ht="25.5" customHeight="1">
      <c r="A117" s="40"/>
      <c r="B117" s="39"/>
      <c r="C117" s="38" t="s">
        <v>27</v>
      </c>
      <c r="D117" s="24" t="e">
        <f t="shared" si="4"/>
        <v>#REF!</v>
      </c>
      <c r="E117" s="16" t="s">
        <v>1</v>
      </c>
      <c r="F117" s="25" t="e">
        <f t="shared" si="5"/>
        <v>#REF!</v>
      </c>
      <c r="G117" s="24" t="e">
        <f>COUNTIF(#REF!,"국"&amp;$C117&amp;"답")</f>
        <v>#REF!</v>
      </c>
      <c r="H117" s="16" t="s">
        <v>156</v>
      </c>
      <c r="I117" s="25" t="e">
        <f>SUMIF(#REF!,"국"&amp;$C117&amp;"답",#REF!)</f>
        <v>#REF!</v>
      </c>
      <c r="J117" s="24" t="e">
        <f>COUNTIF(#REF!,"국"&amp;$C117&amp;"전")</f>
        <v>#REF!</v>
      </c>
      <c r="K117" s="16" t="s">
        <v>156</v>
      </c>
      <c r="L117" s="25" t="e">
        <f>SUMIF(#REF!,"국"&amp;$C117&amp;"전",#REF!)</f>
        <v>#REF!</v>
      </c>
      <c r="M117" s="24" t="e">
        <f>COUNTIF(#REF!,"국"&amp;$C117&amp;"과")</f>
        <v>#REF!</v>
      </c>
      <c r="N117" s="16" t="s">
        <v>156</v>
      </c>
      <c r="O117" s="25" t="e">
        <f>SUMIF(#REF!,"국"&amp;$C117&amp;"과",#REF!)</f>
        <v>#REF!</v>
      </c>
      <c r="P117" s="24" t="e">
        <f>COUNTIF(#REF!,"국"&amp;$C117&amp;"임")</f>
        <v>#REF!</v>
      </c>
      <c r="Q117" s="16" t="s">
        <v>156</v>
      </c>
      <c r="R117" s="25" t="e">
        <f>SUMIF(#REF!,"국"&amp;$C117&amp;"임",#REF!)</f>
        <v>#REF!</v>
      </c>
      <c r="S117" s="24" t="e">
        <f>COUNTIF(#REF!,"국"&amp;$C117&amp;"대")</f>
        <v>#REF!</v>
      </c>
      <c r="T117" s="16" t="s">
        <v>156</v>
      </c>
      <c r="U117" s="25" t="e">
        <f>SUMIF(#REF!,"국"&amp;$C117&amp;"대",#REF!)</f>
        <v>#REF!</v>
      </c>
      <c r="V117" s="24" t="e">
        <f>COUNTIF(#REF!,"국"&amp;$C117&amp;"구")</f>
        <v>#REF!</v>
      </c>
      <c r="W117" s="16" t="s">
        <v>156</v>
      </c>
      <c r="X117" s="25" t="e">
        <f>SUMIF(#REF!,"국"&amp;$C117&amp;"구",#REF!)</f>
        <v>#REF!</v>
      </c>
      <c r="Y117" s="24" t="e">
        <f>COUNTIF(#REF!,"국"&amp;$C117&amp;"도")</f>
        <v>#REF!</v>
      </c>
      <c r="Z117" s="16" t="s">
        <v>156</v>
      </c>
      <c r="AA117" s="25" t="e">
        <f>SUMIF(#REF!,"국"&amp;$C117&amp;"도",#REF!)</f>
        <v>#REF!</v>
      </c>
      <c r="AB117" s="24" t="e">
        <f>COUNTIF(#REF!,"국"&amp;$C117&amp;"목")</f>
        <v>#REF!</v>
      </c>
      <c r="AC117" s="16" t="s">
        <v>156</v>
      </c>
      <c r="AD117" s="25" t="e">
        <f>SUMIF(#REF!,"국"&amp;$C117&amp;"목",#REF!)</f>
        <v>#REF!</v>
      </c>
      <c r="AE117" s="24" t="e">
        <f>COUNTIF(#REF!,"국"&amp;$C117&amp;"묘")</f>
        <v>#REF!</v>
      </c>
      <c r="AF117" s="16" t="s">
        <v>156</v>
      </c>
      <c r="AG117" s="25" t="e">
        <f>SUMIF(#REF!,"국"&amp;$C117&amp;"묘",#REF!)</f>
        <v>#REF!</v>
      </c>
      <c r="AH117" s="24" t="e">
        <f>COUNTIF(#REF!,"국"&amp;$C117&amp;"유")</f>
        <v>#REF!</v>
      </c>
      <c r="AI117" s="16" t="s">
        <v>156</v>
      </c>
      <c r="AJ117" s="25" t="e">
        <f>SUMIF(#REF!,"국"&amp;$C117&amp;"유",#REF!)</f>
        <v>#REF!</v>
      </c>
      <c r="AK117" s="24" t="e">
        <f>COUNTIF(#REF!,"국"&amp;$C117&amp;"잡")</f>
        <v>#REF!</v>
      </c>
      <c r="AL117" s="16" t="s">
        <v>156</v>
      </c>
      <c r="AM117" s="25" t="e">
        <f>SUMIF(#REF!,"국"&amp;$C117&amp;"잡",#REF!)</f>
        <v>#REF!</v>
      </c>
      <c r="AN117" s="24" t="e">
        <f>COUNTIF(#REF!,"국"&amp;$C117&amp;"장")</f>
        <v>#REF!</v>
      </c>
      <c r="AO117" s="16" t="s">
        <v>156</v>
      </c>
      <c r="AP117" s="25" t="e">
        <f>SUMIF(#REF!,"국"&amp;$C117&amp;"장",#REF!)</f>
        <v>#REF!</v>
      </c>
      <c r="AQ117" s="24" t="e">
        <f>COUNTIF(#REF!,"국"&amp;$C117&amp;"수")</f>
        <v>#REF!</v>
      </c>
      <c r="AR117" s="16" t="s">
        <v>156</v>
      </c>
      <c r="AS117" s="25" t="e">
        <f>SUMIF(#REF!,"국"&amp;$C117&amp;"수",#REF!)</f>
        <v>#REF!</v>
      </c>
      <c r="AT117" s="24" t="e">
        <f>COUNTIF(#REF!,"국"&amp;$C117&amp;"제")</f>
        <v>#REF!</v>
      </c>
      <c r="AU117" s="16" t="s">
        <v>156</v>
      </c>
      <c r="AV117" s="25" t="e">
        <f>SUMIF(#REF!,"국"&amp;$C117&amp;"제",#REF!)</f>
        <v>#REF!</v>
      </c>
      <c r="AW117" s="24" t="e">
        <f>COUNTIF(#REF!,"국"&amp;$C117&amp;"종")</f>
        <v>#REF!</v>
      </c>
      <c r="AX117" s="16" t="s">
        <v>156</v>
      </c>
      <c r="AY117" s="25" t="e">
        <f>SUMIF(#REF!,"국"&amp;$C117&amp;"종",#REF!)</f>
        <v>#REF!</v>
      </c>
      <c r="AZ117" s="24" t="e">
        <f>COUNTIF(#REF!,"국"&amp;$C117&amp;"주")</f>
        <v>#REF!</v>
      </c>
      <c r="BA117" s="16" t="s">
        <v>156</v>
      </c>
      <c r="BB117" s="25" t="e">
        <f>SUMIF(#REF!,"국"&amp;$C117&amp;"주",#REF!)</f>
        <v>#REF!</v>
      </c>
      <c r="BC117" s="24" t="e">
        <f>COUNTIF(#REF!,"국"&amp;$C117&amp;"양")</f>
        <v>#REF!</v>
      </c>
      <c r="BD117" s="16" t="s">
        <v>156</v>
      </c>
      <c r="BE117" s="25" t="e">
        <f>SUMIF(#REF!,"국"&amp;$C117&amp;"양",#REF!)</f>
        <v>#REF!</v>
      </c>
      <c r="BF117" s="24" t="e">
        <f>COUNTIF(#REF!,"국"&amp;$C117&amp;"염")</f>
        <v>#REF!</v>
      </c>
      <c r="BG117" s="16" t="s">
        <v>156</v>
      </c>
      <c r="BH117" s="25" t="e">
        <f>SUMIF(#REF!,"국"&amp;$C117&amp;"염",#REF!)</f>
        <v>#REF!</v>
      </c>
      <c r="BI117" s="24" t="e">
        <f>COUNTIF(#REF!,"국"&amp;$C117&amp;"창")</f>
        <v>#REF!</v>
      </c>
      <c r="BJ117" s="16" t="s">
        <v>156</v>
      </c>
      <c r="BK117" s="25" t="e">
        <f>SUMIF(#REF!,"국"&amp;$C117&amp;"창",#REF!)</f>
        <v>#REF!</v>
      </c>
      <c r="BL117" s="24" t="e">
        <f>COUNTIF(#REF!,"국"&amp;$C117&amp;"천")</f>
        <v>#REF!</v>
      </c>
      <c r="BM117" s="16" t="s">
        <v>156</v>
      </c>
      <c r="BN117" s="25" t="e">
        <f>SUMIF(#REF!,"국"&amp;$C117&amp;"천",#REF!)</f>
        <v>#REF!</v>
      </c>
      <c r="BO117" s="24" t="e">
        <f>COUNTIF(#REF!,"국"&amp;$C117&amp;"철")</f>
        <v>#REF!</v>
      </c>
      <c r="BP117" s="16" t="s">
        <v>156</v>
      </c>
      <c r="BQ117" s="25" t="e">
        <f>SUMIF(#REF!,"국"&amp;$C117&amp;"철",#REF!)</f>
        <v>#REF!</v>
      </c>
      <c r="BR117" s="24" t="e">
        <f>COUNTIF(#REF!,"국"&amp;$C117&amp;"체")</f>
        <v>#REF!</v>
      </c>
      <c r="BS117" s="16" t="s">
        <v>156</v>
      </c>
      <c r="BT117" s="25" t="e">
        <f>SUMIF(#REF!,"국"&amp;$C117&amp;"체",#REF!)</f>
        <v>#REF!</v>
      </c>
      <c r="BU117" s="24" t="e">
        <f>COUNTIF(#REF!,"국"&amp;$C117&amp;"가")</f>
        <v>#REF!</v>
      </c>
      <c r="BV117" s="16" t="s">
        <v>156</v>
      </c>
      <c r="BW117" s="25" t="e">
        <f>SUMIF(#REF!,"국"&amp;$C117&amp;"가",#REF!)</f>
        <v>#REF!</v>
      </c>
    </row>
    <row r="118" spans="1:75" s="36" customFormat="1" ht="25.5" customHeight="1">
      <c r="A118" s="40"/>
      <c r="B118" s="120" t="s">
        <v>28</v>
      </c>
      <c r="C118" s="121"/>
      <c r="D118" s="33" t="e">
        <f t="shared" si="4"/>
        <v>#REF!</v>
      </c>
      <c r="E118" s="34" t="s">
        <v>1</v>
      </c>
      <c r="F118" s="35" t="e">
        <f t="shared" si="5"/>
        <v>#REF!</v>
      </c>
      <c r="G118" s="33" t="e">
        <f>SUM(G119:G129)</f>
        <v>#REF!</v>
      </c>
      <c r="H118" s="34" t="s">
        <v>156</v>
      </c>
      <c r="I118" s="35" t="e">
        <f>SUM(I119:I129)</f>
        <v>#REF!</v>
      </c>
      <c r="J118" s="33" t="e">
        <f>SUM(J119:J129)</f>
        <v>#REF!</v>
      </c>
      <c r="K118" s="34" t="s">
        <v>156</v>
      </c>
      <c r="L118" s="35" t="e">
        <f>SUM(L119:L129)</f>
        <v>#REF!</v>
      </c>
      <c r="M118" s="33" t="e">
        <f>SUM(M119:M129)</f>
        <v>#REF!</v>
      </c>
      <c r="N118" s="34" t="s">
        <v>156</v>
      </c>
      <c r="O118" s="35" t="e">
        <f>SUM(O119:O129)</f>
        <v>#REF!</v>
      </c>
      <c r="P118" s="33" t="e">
        <f>SUM(P119:P129)</f>
        <v>#REF!</v>
      </c>
      <c r="Q118" s="34" t="s">
        <v>156</v>
      </c>
      <c r="R118" s="35" t="e">
        <f>SUM(R119:R129)</f>
        <v>#REF!</v>
      </c>
      <c r="S118" s="33" t="e">
        <f>SUM(S119:S129)</f>
        <v>#REF!</v>
      </c>
      <c r="T118" s="34" t="s">
        <v>156</v>
      </c>
      <c r="U118" s="35" t="e">
        <f>SUM(U119:U129)</f>
        <v>#REF!</v>
      </c>
      <c r="V118" s="33" t="e">
        <f>SUM(V119:V129)</f>
        <v>#REF!</v>
      </c>
      <c r="W118" s="34" t="s">
        <v>156</v>
      </c>
      <c r="X118" s="35" t="e">
        <f>SUM(X119:X129)</f>
        <v>#REF!</v>
      </c>
      <c r="Y118" s="33" t="e">
        <f>SUM(Y119:Y129)</f>
        <v>#REF!</v>
      </c>
      <c r="Z118" s="34" t="s">
        <v>156</v>
      </c>
      <c r="AA118" s="35" t="e">
        <f>SUM(AA119:AA129)</f>
        <v>#REF!</v>
      </c>
      <c r="AB118" s="33" t="e">
        <f>SUM(AB119:AB129)</f>
        <v>#REF!</v>
      </c>
      <c r="AC118" s="34" t="s">
        <v>156</v>
      </c>
      <c r="AD118" s="35" t="e">
        <f>SUM(AD119:AD129)</f>
        <v>#REF!</v>
      </c>
      <c r="AE118" s="33" t="e">
        <f>SUM(AE119:AE129)</f>
        <v>#REF!</v>
      </c>
      <c r="AF118" s="34" t="s">
        <v>156</v>
      </c>
      <c r="AG118" s="35" t="e">
        <f>SUM(AG119:AG129)</f>
        <v>#REF!</v>
      </c>
      <c r="AH118" s="33" t="e">
        <f>SUM(AH119:AH129)</f>
        <v>#REF!</v>
      </c>
      <c r="AI118" s="34" t="s">
        <v>156</v>
      </c>
      <c r="AJ118" s="35" t="e">
        <f>SUM(AJ119:AJ129)</f>
        <v>#REF!</v>
      </c>
      <c r="AK118" s="33" t="e">
        <f>SUM(AK119:AK129)</f>
        <v>#REF!</v>
      </c>
      <c r="AL118" s="34" t="s">
        <v>156</v>
      </c>
      <c r="AM118" s="35" t="e">
        <f>SUM(AM119:AM129)</f>
        <v>#REF!</v>
      </c>
      <c r="AN118" s="33" t="e">
        <f>SUM(AN119:AN129)</f>
        <v>#REF!</v>
      </c>
      <c r="AO118" s="34" t="s">
        <v>156</v>
      </c>
      <c r="AP118" s="35" t="e">
        <f>SUM(AP119:AP129)</f>
        <v>#REF!</v>
      </c>
      <c r="AQ118" s="33" t="e">
        <f>SUM(AQ119:AQ129)</f>
        <v>#REF!</v>
      </c>
      <c r="AR118" s="34" t="s">
        <v>156</v>
      </c>
      <c r="AS118" s="35" t="e">
        <f>SUM(AS119:AS129)</f>
        <v>#REF!</v>
      </c>
      <c r="AT118" s="33" t="e">
        <f>SUM(AT119:AT129)</f>
        <v>#REF!</v>
      </c>
      <c r="AU118" s="34" t="s">
        <v>156</v>
      </c>
      <c r="AV118" s="35" t="e">
        <f>SUM(AV119:AV129)</f>
        <v>#REF!</v>
      </c>
      <c r="AW118" s="33" t="e">
        <f>SUM(AW119:AW129)</f>
        <v>#REF!</v>
      </c>
      <c r="AX118" s="34" t="s">
        <v>156</v>
      </c>
      <c r="AY118" s="35" t="e">
        <f>SUM(AY119:AY129)</f>
        <v>#REF!</v>
      </c>
      <c r="AZ118" s="33" t="e">
        <f>SUM(AZ119:AZ129)</f>
        <v>#REF!</v>
      </c>
      <c r="BA118" s="34" t="s">
        <v>156</v>
      </c>
      <c r="BB118" s="35" t="e">
        <f>SUM(BB119:BB129)</f>
        <v>#REF!</v>
      </c>
      <c r="BC118" s="33" t="e">
        <f>SUM(BC119:BC129)</f>
        <v>#REF!</v>
      </c>
      <c r="BD118" s="34" t="s">
        <v>156</v>
      </c>
      <c r="BE118" s="35" t="e">
        <f>SUM(BE119:BE129)</f>
        <v>#REF!</v>
      </c>
      <c r="BF118" s="33" t="e">
        <f>SUM(BF119:BF129)</f>
        <v>#REF!</v>
      </c>
      <c r="BG118" s="34" t="s">
        <v>156</v>
      </c>
      <c r="BH118" s="35" t="e">
        <f>SUM(BH119:BH129)</f>
        <v>#REF!</v>
      </c>
      <c r="BI118" s="33" t="e">
        <f>SUM(BI119:BI129)</f>
        <v>#REF!</v>
      </c>
      <c r="BJ118" s="34" t="s">
        <v>156</v>
      </c>
      <c r="BK118" s="35" t="e">
        <f>SUM(BK119:BK129)</f>
        <v>#REF!</v>
      </c>
      <c r="BL118" s="33" t="e">
        <f>SUM(BL119:BL129)</f>
        <v>#REF!</v>
      </c>
      <c r="BM118" s="34" t="s">
        <v>156</v>
      </c>
      <c r="BN118" s="35" t="e">
        <f>SUM(BN119:BN129)</f>
        <v>#REF!</v>
      </c>
      <c r="BO118" s="33" t="e">
        <f>SUM(BO119:BO129)</f>
        <v>#REF!</v>
      </c>
      <c r="BP118" s="34" t="s">
        <v>156</v>
      </c>
      <c r="BQ118" s="35" t="e">
        <f>SUM(BQ119:BQ129)</f>
        <v>#REF!</v>
      </c>
      <c r="BR118" s="33" t="e">
        <f>SUM(BR119:BR129)</f>
        <v>#REF!</v>
      </c>
      <c r="BS118" s="34" t="s">
        <v>156</v>
      </c>
      <c r="BT118" s="35" t="e">
        <f>SUM(BT119:BT129)</f>
        <v>#REF!</v>
      </c>
      <c r="BU118" s="33" t="e">
        <f>SUM(BU119:BU129)</f>
        <v>#REF!</v>
      </c>
      <c r="BV118" s="34" t="s">
        <v>156</v>
      </c>
      <c r="BW118" s="35" t="e">
        <f>SUM(BW119:BW129)</f>
        <v>#REF!</v>
      </c>
    </row>
    <row r="119" spans="1:75" ht="25.5" customHeight="1">
      <c r="A119" s="40"/>
      <c r="B119" s="37"/>
      <c r="C119" s="38" t="s">
        <v>29</v>
      </c>
      <c r="D119" s="24" t="e">
        <f t="shared" si="4"/>
        <v>#REF!</v>
      </c>
      <c r="E119" s="16" t="s">
        <v>1</v>
      </c>
      <c r="F119" s="25" t="e">
        <f t="shared" si="5"/>
        <v>#REF!</v>
      </c>
      <c r="G119" s="24" t="e">
        <f>COUNTIF(#REF!,"국"&amp;$C119&amp;"답")</f>
        <v>#REF!</v>
      </c>
      <c r="H119" s="16" t="s">
        <v>156</v>
      </c>
      <c r="I119" s="25" t="e">
        <f>SUMIF(#REF!,"국"&amp;$C119&amp;"답",#REF!)</f>
        <v>#REF!</v>
      </c>
      <c r="J119" s="24" t="e">
        <f>COUNTIF(#REF!,"국"&amp;$C119&amp;"전")</f>
        <v>#REF!</v>
      </c>
      <c r="K119" s="16" t="s">
        <v>156</v>
      </c>
      <c r="L119" s="25" t="e">
        <f>SUMIF(#REF!,"국"&amp;$C119&amp;"전",#REF!)</f>
        <v>#REF!</v>
      </c>
      <c r="M119" s="24" t="e">
        <f>COUNTIF(#REF!,"국"&amp;$C119&amp;"과")</f>
        <v>#REF!</v>
      </c>
      <c r="N119" s="16" t="s">
        <v>156</v>
      </c>
      <c r="O119" s="25" t="e">
        <f>SUMIF(#REF!,"국"&amp;$C119&amp;"과",#REF!)</f>
        <v>#REF!</v>
      </c>
      <c r="P119" s="24" t="e">
        <f>COUNTIF(#REF!,"국"&amp;$C119&amp;"임")</f>
        <v>#REF!</v>
      </c>
      <c r="Q119" s="16" t="s">
        <v>156</v>
      </c>
      <c r="R119" s="25" t="e">
        <f>SUMIF(#REF!,"국"&amp;$C119&amp;"임",#REF!)</f>
        <v>#REF!</v>
      </c>
      <c r="S119" s="24" t="e">
        <f>COUNTIF(#REF!,"국"&amp;$C119&amp;"대")</f>
        <v>#REF!</v>
      </c>
      <c r="T119" s="16" t="s">
        <v>156</v>
      </c>
      <c r="U119" s="25" t="e">
        <f>SUMIF(#REF!,"국"&amp;$C119&amp;"대",#REF!)</f>
        <v>#REF!</v>
      </c>
      <c r="V119" s="24" t="e">
        <f>COUNTIF(#REF!,"국"&amp;$C119&amp;"구")</f>
        <v>#REF!</v>
      </c>
      <c r="W119" s="16" t="s">
        <v>156</v>
      </c>
      <c r="X119" s="25" t="e">
        <f>SUMIF(#REF!,"국"&amp;$C119&amp;"구",#REF!)</f>
        <v>#REF!</v>
      </c>
      <c r="Y119" s="24" t="e">
        <f>COUNTIF(#REF!,"국"&amp;$C119&amp;"도")</f>
        <v>#REF!</v>
      </c>
      <c r="Z119" s="16" t="s">
        <v>156</v>
      </c>
      <c r="AA119" s="25" t="e">
        <f>SUMIF(#REF!,"국"&amp;$C119&amp;"도",#REF!)</f>
        <v>#REF!</v>
      </c>
      <c r="AB119" s="24" t="e">
        <f>COUNTIF(#REF!,"국"&amp;$C119&amp;"목")</f>
        <v>#REF!</v>
      </c>
      <c r="AC119" s="16" t="s">
        <v>156</v>
      </c>
      <c r="AD119" s="25" t="e">
        <f>SUMIF(#REF!,"국"&amp;$C119&amp;"목",#REF!)</f>
        <v>#REF!</v>
      </c>
      <c r="AE119" s="24" t="e">
        <f>COUNTIF(#REF!,"국"&amp;$C119&amp;"묘")</f>
        <v>#REF!</v>
      </c>
      <c r="AF119" s="16" t="s">
        <v>156</v>
      </c>
      <c r="AG119" s="25" t="e">
        <f>SUMIF(#REF!,"국"&amp;$C119&amp;"묘",#REF!)</f>
        <v>#REF!</v>
      </c>
      <c r="AH119" s="24" t="e">
        <f>COUNTIF(#REF!,"국"&amp;$C119&amp;"유")</f>
        <v>#REF!</v>
      </c>
      <c r="AI119" s="16" t="s">
        <v>156</v>
      </c>
      <c r="AJ119" s="25" t="e">
        <f>SUMIF(#REF!,"국"&amp;$C119&amp;"유",#REF!)</f>
        <v>#REF!</v>
      </c>
      <c r="AK119" s="24" t="e">
        <f>COUNTIF(#REF!,"국"&amp;$C119&amp;"잡")</f>
        <v>#REF!</v>
      </c>
      <c r="AL119" s="16" t="s">
        <v>156</v>
      </c>
      <c r="AM119" s="25" t="e">
        <f>SUMIF(#REF!,"국"&amp;$C119&amp;"잡",#REF!)</f>
        <v>#REF!</v>
      </c>
      <c r="AN119" s="24" t="e">
        <f>COUNTIF(#REF!,"국"&amp;$C119&amp;"장")</f>
        <v>#REF!</v>
      </c>
      <c r="AO119" s="16" t="s">
        <v>156</v>
      </c>
      <c r="AP119" s="25" t="e">
        <f>SUMIF(#REF!,"국"&amp;$C119&amp;"장",#REF!)</f>
        <v>#REF!</v>
      </c>
      <c r="AQ119" s="24" t="e">
        <f>COUNTIF(#REF!,"국"&amp;$C119&amp;"수")</f>
        <v>#REF!</v>
      </c>
      <c r="AR119" s="16" t="s">
        <v>156</v>
      </c>
      <c r="AS119" s="25" t="e">
        <f>SUMIF(#REF!,"국"&amp;$C119&amp;"수",#REF!)</f>
        <v>#REF!</v>
      </c>
      <c r="AT119" s="24" t="e">
        <f>COUNTIF(#REF!,"국"&amp;$C119&amp;"제")</f>
        <v>#REF!</v>
      </c>
      <c r="AU119" s="16" t="s">
        <v>156</v>
      </c>
      <c r="AV119" s="25" t="e">
        <f>SUMIF(#REF!,"국"&amp;$C119&amp;"제",#REF!)</f>
        <v>#REF!</v>
      </c>
      <c r="AW119" s="24" t="e">
        <f>COUNTIF(#REF!,"국"&amp;$C119&amp;"종")</f>
        <v>#REF!</v>
      </c>
      <c r="AX119" s="16" t="s">
        <v>156</v>
      </c>
      <c r="AY119" s="25" t="e">
        <f>SUMIF(#REF!,"국"&amp;$C119&amp;"종",#REF!)</f>
        <v>#REF!</v>
      </c>
      <c r="AZ119" s="24" t="e">
        <f>COUNTIF(#REF!,"국"&amp;$C119&amp;"주")</f>
        <v>#REF!</v>
      </c>
      <c r="BA119" s="16" t="s">
        <v>156</v>
      </c>
      <c r="BB119" s="25" t="e">
        <f>SUMIF(#REF!,"국"&amp;$C119&amp;"주",#REF!)</f>
        <v>#REF!</v>
      </c>
      <c r="BC119" s="24" t="e">
        <f>COUNTIF(#REF!,"국"&amp;$C119&amp;"양")</f>
        <v>#REF!</v>
      </c>
      <c r="BD119" s="16" t="s">
        <v>156</v>
      </c>
      <c r="BE119" s="25" t="e">
        <f>SUMIF(#REF!,"국"&amp;$C119&amp;"양",#REF!)</f>
        <v>#REF!</v>
      </c>
      <c r="BF119" s="24" t="e">
        <f>COUNTIF(#REF!,"국"&amp;$C119&amp;"염")</f>
        <v>#REF!</v>
      </c>
      <c r="BG119" s="16" t="s">
        <v>156</v>
      </c>
      <c r="BH119" s="25" t="e">
        <f>SUMIF(#REF!,"국"&amp;$C119&amp;"염",#REF!)</f>
        <v>#REF!</v>
      </c>
      <c r="BI119" s="24" t="e">
        <f>COUNTIF(#REF!,"국"&amp;$C119&amp;"창")</f>
        <v>#REF!</v>
      </c>
      <c r="BJ119" s="16" t="s">
        <v>156</v>
      </c>
      <c r="BK119" s="25" t="e">
        <f>SUMIF(#REF!,"국"&amp;$C119&amp;"창",#REF!)</f>
        <v>#REF!</v>
      </c>
      <c r="BL119" s="24" t="e">
        <f>COUNTIF(#REF!,"국"&amp;$C119&amp;"천")</f>
        <v>#REF!</v>
      </c>
      <c r="BM119" s="16" t="s">
        <v>156</v>
      </c>
      <c r="BN119" s="25" t="e">
        <f>SUMIF(#REF!,"국"&amp;$C119&amp;"천",#REF!)</f>
        <v>#REF!</v>
      </c>
      <c r="BO119" s="24" t="e">
        <f>COUNTIF(#REF!,"국"&amp;$C119&amp;"철")</f>
        <v>#REF!</v>
      </c>
      <c r="BP119" s="16" t="s">
        <v>156</v>
      </c>
      <c r="BQ119" s="25" t="e">
        <f>SUMIF(#REF!,"국"&amp;$C119&amp;"철",#REF!)</f>
        <v>#REF!</v>
      </c>
      <c r="BR119" s="24" t="e">
        <f>COUNTIF(#REF!,"국"&amp;$C119&amp;"체")</f>
        <v>#REF!</v>
      </c>
      <c r="BS119" s="16" t="s">
        <v>156</v>
      </c>
      <c r="BT119" s="25" t="e">
        <f>SUMIF(#REF!,"국"&amp;$C119&amp;"체",#REF!)</f>
        <v>#REF!</v>
      </c>
      <c r="BU119" s="24" t="e">
        <f>COUNTIF(#REF!,"국"&amp;$C119&amp;"가")</f>
        <v>#REF!</v>
      </c>
      <c r="BV119" s="16" t="s">
        <v>156</v>
      </c>
      <c r="BW119" s="25" t="e">
        <f>SUMIF(#REF!,"국"&amp;$C119&amp;"가",#REF!)</f>
        <v>#REF!</v>
      </c>
    </row>
    <row r="120" spans="1:75" ht="25.5" customHeight="1">
      <c r="A120" s="40"/>
      <c r="B120" s="37"/>
      <c r="C120" s="38" t="s">
        <v>30</v>
      </c>
      <c r="D120" s="24" t="e">
        <f t="shared" si="4"/>
        <v>#REF!</v>
      </c>
      <c r="E120" s="16" t="s">
        <v>1</v>
      </c>
      <c r="F120" s="25" t="e">
        <f t="shared" si="5"/>
        <v>#REF!</v>
      </c>
      <c r="G120" s="24" t="e">
        <f>COUNTIF(#REF!,"국"&amp;$C120&amp;"답")</f>
        <v>#REF!</v>
      </c>
      <c r="H120" s="16" t="s">
        <v>156</v>
      </c>
      <c r="I120" s="25" t="e">
        <f>SUMIF(#REF!,"국"&amp;$C120&amp;"답",#REF!)</f>
        <v>#REF!</v>
      </c>
      <c r="J120" s="24" t="e">
        <f>COUNTIF(#REF!,"국"&amp;$C120&amp;"전")</f>
        <v>#REF!</v>
      </c>
      <c r="K120" s="16" t="s">
        <v>156</v>
      </c>
      <c r="L120" s="25" t="e">
        <f>SUMIF(#REF!,"국"&amp;$C120&amp;"전",#REF!)</f>
        <v>#REF!</v>
      </c>
      <c r="M120" s="24" t="e">
        <f>COUNTIF(#REF!,"국"&amp;$C120&amp;"과")</f>
        <v>#REF!</v>
      </c>
      <c r="N120" s="16" t="s">
        <v>156</v>
      </c>
      <c r="O120" s="25" t="e">
        <f>SUMIF(#REF!,"국"&amp;$C120&amp;"과",#REF!)</f>
        <v>#REF!</v>
      </c>
      <c r="P120" s="24" t="e">
        <f>COUNTIF(#REF!,"국"&amp;$C120&amp;"임")</f>
        <v>#REF!</v>
      </c>
      <c r="Q120" s="16" t="s">
        <v>156</v>
      </c>
      <c r="R120" s="25" t="e">
        <f>SUMIF(#REF!,"국"&amp;$C120&amp;"임",#REF!)</f>
        <v>#REF!</v>
      </c>
      <c r="S120" s="24" t="e">
        <f>COUNTIF(#REF!,"국"&amp;$C120&amp;"대")</f>
        <v>#REF!</v>
      </c>
      <c r="T120" s="16" t="s">
        <v>156</v>
      </c>
      <c r="U120" s="25" t="e">
        <f>SUMIF(#REF!,"국"&amp;$C120&amp;"대",#REF!)</f>
        <v>#REF!</v>
      </c>
      <c r="V120" s="24" t="e">
        <f>COUNTIF(#REF!,"국"&amp;$C120&amp;"구")</f>
        <v>#REF!</v>
      </c>
      <c r="W120" s="16" t="s">
        <v>156</v>
      </c>
      <c r="X120" s="25" t="e">
        <f>SUMIF(#REF!,"국"&amp;$C120&amp;"구",#REF!)</f>
        <v>#REF!</v>
      </c>
      <c r="Y120" s="24" t="e">
        <f>COUNTIF(#REF!,"국"&amp;$C120&amp;"도")</f>
        <v>#REF!</v>
      </c>
      <c r="Z120" s="16" t="s">
        <v>156</v>
      </c>
      <c r="AA120" s="25" t="e">
        <f>SUMIF(#REF!,"국"&amp;$C120&amp;"도",#REF!)</f>
        <v>#REF!</v>
      </c>
      <c r="AB120" s="24" t="e">
        <f>COUNTIF(#REF!,"국"&amp;$C120&amp;"목")</f>
        <v>#REF!</v>
      </c>
      <c r="AC120" s="16" t="s">
        <v>156</v>
      </c>
      <c r="AD120" s="25" t="e">
        <f>SUMIF(#REF!,"국"&amp;$C120&amp;"목",#REF!)</f>
        <v>#REF!</v>
      </c>
      <c r="AE120" s="24" t="e">
        <f>COUNTIF(#REF!,"국"&amp;$C120&amp;"묘")</f>
        <v>#REF!</v>
      </c>
      <c r="AF120" s="16" t="s">
        <v>156</v>
      </c>
      <c r="AG120" s="25" t="e">
        <f>SUMIF(#REF!,"국"&amp;$C120&amp;"묘",#REF!)</f>
        <v>#REF!</v>
      </c>
      <c r="AH120" s="24" t="e">
        <f>COUNTIF(#REF!,"국"&amp;$C120&amp;"유")</f>
        <v>#REF!</v>
      </c>
      <c r="AI120" s="16" t="s">
        <v>156</v>
      </c>
      <c r="AJ120" s="25" t="e">
        <f>SUMIF(#REF!,"국"&amp;$C120&amp;"유",#REF!)</f>
        <v>#REF!</v>
      </c>
      <c r="AK120" s="24" t="e">
        <f>COUNTIF(#REF!,"국"&amp;$C120&amp;"잡")</f>
        <v>#REF!</v>
      </c>
      <c r="AL120" s="16" t="s">
        <v>156</v>
      </c>
      <c r="AM120" s="25" t="e">
        <f>SUMIF(#REF!,"국"&amp;$C120&amp;"잡",#REF!)</f>
        <v>#REF!</v>
      </c>
      <c r="AN120" s="24" t="e">
        <f>COUNTIF(#REF!,"국"&amp;$C120&amp;"장")</f>
        <v>#REF!</v>
      </c>
      <c r="AO120" s="16" t="s">
        <v>156</v>
      </c>
      <c r="AP120" s="25" t="e">
        <f>SUMIF(#REF!,"국"&amp;$C120&amp;"장",#REF!)</f>
        <v>#REF!</v>
      </c>
      <c r="AQ120" s="24" t="e">
        <f>COUNTIF(#REF!,"국"&amp;$C120&amp;"수")</f>
        <v>#REF!</v>
      </c>
      <c r="AR120" s="16" t="s">
        <v>156</v>
      </c>
      <c r="AS120" s="25" t="e">
        <f>SUMIF(#REF!,"국"&amp;$C120&amp;"수",#REF!)</f>
        <v>#REF!</v>
      </c>
      <c r="AT120" s="24" t="e">
        <f>COUNTIF(#REF!,"국"&amp;$C120&amp;"제")</f>
        <v>#REF!</v>
      </c>
      <c r="AU120" s="16" t="s">
        <v>156</v>
      </c>
      <c r="AV120" s="25" t="e">
        <f>SUMIF(#REF!,"국"&amp;$C120&amp;"제",#REF!)</f>
        <v>#REF!</v>
      </c>
      <c r="AW120" s="24" t="e">
        <f>COUNTIF(#REF!,"국"&amp;$C120&amp;"종")</f>
        <v>#REF!</v>
      </c>
      <c r="AX120" s="16" t="s">
        <v>156</v>
      </c>
      <c r="AY120" s="25" t="e">
        <f>SUMIF(#REF!,"국"&amp;$C120&amp;"종",#REF!)</f>
        <v>#REF!</v>
      </c>
      <c r="AZ120" s="24" t="e">
        <f>COUNTIF(#REF!,"국"&amp;$C120&amp;"주")</f>
        <v>#REF!</v>
      </c>
      <c r="BA120" s="16" t="s">
        <v>156</v>
      </c>
      <c r="BB120" s="25" t="e">
        <f>SUMIF(#REF!,"국"&amp;$C120&amp;"주",#REF!)</f>
        <v>#REF!</v>
      </c>
      <c r="BC120" s="24" t="e">
        <f>COUNTIF(#REF!,"국"&amp;$C120&amp;"양")</f>
        <v>#REF!</v>
      </c>
      <c r="BD120" s="16" t="s">
        <v>156</v>
      </c>
      <c r="BE120" s="25" t="e">
        <f>SUMIF(#REF!,"국"&amp;$C120&amp;"양",#REF!)</f>
        <v>#REF!</v>
      </c>
      <c r="BF120" s="24" t="e">
        <f>COUNTIF(#REF!,"국"&amp;$C120&amp;"염")</f>
        <v>#REF!</v>
      </c>
      <c r="BG120" s="16" t="s">
        <v>156</v>
      </c>
      <c r="BH120" s="25" t="e">
        <f>SUMIF(#REF!,"국"&amp;$C120&amp;"염",#REF!)</f>
        <v>#REF!</v>
      </c>
      <c r="BI120" s="24" t="e">
        <f>COUNTIF(#REF!,"국"&amp;$C120&amp;"창")</f>
        <v>#REF!</v>
      </c>
      <c r="BJ120" s="16" t="s">
        <v>156</v>
      </c>
      <c r="BK120" s="25" t="e">
        <f>SUMIF(#REF!,"국"&amp;$C120&amp;"창",#REF!)</f>
        <v>#REF!</v>
      </c>
      <c r="BL120" s="24" t="e">
        <f>COUNTIF(#REF!,"국"&amp;$C120&amp;"천")</f>
        <v>#REF!</v>
      </c>
      <c r="BM120" s="16" t="s">
        <v>156</v>
      </c>
      <c r="BN120" s="25" t="e">
        <f>SUMIF(#REF!,"국"&amp;$C120&amp;"천",#REF!)</f>
        <v>#REF!</v>
      </c>
      <c r="BO120" s="24" t="e">
        <f>COUNTIF(#REF!,"국"&amp;$C120&amp;"철")</f>
        <v>#REF!</v>
      </c>
      <c r="BP120" s="16" t="s">
        <v>156</v>
      </c>
      <c r="BQ120" s="25" t="e">
        <f>SUMIF(#REF!,"국"&amp;$C120&amp;"철",#REF!)</f>
        <v>#REF!</v>
      </c>
      <c r="BR120" s="24" t="e">
        <f>COUNTIF(#REF!,"국"&amp;$C120&amp;"체")</f>
        <v>#REF!</v>
      </c>
      <c r="BS120" s="16" t="s">
        <v>156</v>
      </c>
      <c r="BT120" s="25" t="e">
        <f>SUMIF(#REF!,"국"&amp;$C120&amp;"체",#REF!)</f>
        <v>#REF!</v>
      </c>
      <c r="BU120" s="24" t="e">
        <f>COUNTIF(#REF!,"국"&amp;$C120&amp;"가")</f>
        <v>#REF!</v>
      </c>
      <c r="BV120" s="16" t="s">
        <v>156</v>
      </c>
      <c r="BW120" s="25" t="e">
        <f>SUMIF(#REF!,"국"&amp;$C120&amp;"가",#REF!)</f>
        <v>#REF!</v>
      </c>
    </row>
    <row r="121" spans="1:75" ht="25.5" customHeight="1">
      <c r="A121" s="40"/>
      <c r="B121" s="37"/>
      <c r="C121" s="38" t="s">
        <v>31</v>
      </c>
      <c r="D121" s="24" t="e">
        <f t="shared" si="4"/>
        <v>#REF!</v>
      </c>
      <c r="E121" s="16" t="s">
        <v>1</v>
      </c>
      <c r="F121" s="25" t="e">
        <f t="shared" si="5"/>
        <v>#REF!</v>
      </c>
      <c r="G121" s="24" t="e">
        <f>COUNTIF(#REF!,"국"&amp;$C121&amp;"답")</f>
        <v>#REF!</v>
      </c>
      <c r="H121" s="16" t="s">
        <v>156</v>
      </c>
      <c r="I121" s="25" t="e">
        <f>SUMIF(#REF!,"국"&amp;$C121&amp;"답",#REF!)</f>
        <v>#REF!</v>
      </c>
      <c r="J121" s="24" t="e">
        <f>COUNTIF(#REF!,"국"&amp;$C121&amp;"전")</f>
        <v>#REF!</v>
      </c>
      <c r="K121" s="16" t="s">
        <v>156</v>
      </c>
      <c r="L121" s="25" t="e">
        <f>SUMIF(#REF!,"국"&amp;$C121&amp;"전",#REF!)</f>
        <v>#REF!</v>
      </c>
      <c r="M121" s="24" t="e">
        <f>COUNTIF(#REF!,"국"&amp;$C121&amp;"과")</f>
        <v>#REF!</v>
      </c>
      <c r="N121" s="16" t="s">
        <v>156</v>
      </c>
      <c r="O121" s="25" t="e">
        <f>SUMIF(#REF!,"국"&amp;$C121&amp;"과",#REF!)</f>
        <v>#REF!</v>
      </c>
      <c r="P121" s="24" t="e">
        <f>COUNTIF(#REF!,"국"&amp;$C121&amp;"임")</f>
        <v>#REF!</v>
      </c>
      <c r="Q121" s="16" t="s">
        <v>156</v>
      </c>
      <c r="R121" s="25" t="e">
        <f>SUMIF(#REF!,"국"&amp;$C121&amp;"임",#REF!)</f>
        <v>#REF!</v>
      </c>
      <c r="S121" s="24" t="e">
        <f>COUNTIF(#REF!,"국"&amp;$C121&amp;"대")</f>
        <v>#REF!</v>
      </c>
      <c r="T121" s="16" t="s">
        <v>156</v>
      </c>
      <c r="U121" s="25" t="e">
        <f>SUMIF(#REF!,"국"&amp;$C121&amp;"대",#REF!)</f>
        <v>#REF!</v>
      </c>
      <c r="V121" s="24" t="e">
        <f>COUNTIF(#REF!,"국"&amp;$C121&amp;"구")</f>
        <v>#REF!</v>
      </c>
      <c r="W121" s="16" t="s">
        <v>156</v>
      </c>
      <c r="X121" s="25" t="e">
        <f>SUMIF(#REF!,"국"&amp;$C121&amp;"구",#REF!)</f>
        <v>#REF!</v>
      </c>
      <c r="Y121" s="24" t="e">
        <f>COUNTIF(#REF!,"국"&amp;$C121&amp;"도")</f>
        <v>#REF!</v>
      </c>
      <c r="Z121" s="16" t="s">
        <v>156</v>
      </c>
      <c r="AA121" s="25" t="e">
        <f>SUMIF(#REF!,"국"&amp;$C121&amp;"도",#REF!)</f>
        <v>#REF!</v>
      </c>
      <c r="AB121" s="24" t="e">
        <f>COUNTIF(#REF!,"국"&amp;$C121&amp;"목")</f>
        <v>#REF!</v>
      </c>
      <c r="AC121" s="16" t="s">
        <v>156</v>
      </c>
      <c r="AD121" s="25" t="e">
        <f>SUMIF(#REF!,"국"&amp;$C121&amp;"목",#REF!)</f>
        <v>#REF!</v>
      </c>
      <c r="AE121" s="24" t="e">
        <f>COUNTIF(#REF!,"국"&amp;$C121&amp;"묘")</f>
        <v>#REF!</v>
      </c>
      <c r="AF121" s="16" t="s">
        <v>156</v>
      </c>
      <c r="AG121" s="25" t="e">
        <f>SUMIF(#REF!,"국"&amp;$C121&amp;"묘",#REF!)</f>
        <v>#REF!</v>
      </c>
      <c r="AH121" s="24" t="e">
        <f>COUNTIF(#REF!,"국"&amp;$C121&amp;"유")</f>
        <v>#REF!</v>
      </c>
      <c r="AI121" s="16" t="s">
        <v>156</v>
      </c>
      <c r="AJ121" s="25" t="e">
        <f>SUMIF(#REF!,"국"&amp;$C121&amp;"유",#REF!)</f>
        <v>#REF!</v>
      </c>
      <c r="AK121" s="24" t="e">
        <f>COUNTIF(#REF!,"국"&amp;$C121&amp;"잡")</f>
        <v>#REF!</v>
      </c>
      <c r="AL121" s="16" t="s">
        <v>156</v>
      </c>
      <c r="AM121" s="25" t="e">
        <f>SUMIF(#REF!,"국"&amp;$C121&amp;"잡",#REF!)</f>
        <v>#REF!</v>
      </c>
      <c r="AN121" s="24" t="e">
        <f>COUNTIF(#REF!,"국"&amp;$C121&amp;"장")</f>
        <v>#REF!</v>
      </c>
      <c r="AO121" s="16" t="s">
        <v>156</v>
      </c>
      <c r="AP121" s="25" t="e">
        <f>SUMIF(#REF!,"국"&amp;$C121&amp;"장",#REF!)</f>
        <v>#REF!</v>
      </c>
      <c r="AQ121" s="24" t="e">
        <f>COUNTIF(#REF!,"국"&amp;$C121&amp;"수")</f>
        <v>#REF!</v>
      </c>
      <c r="AR121" s="16" t="s">
        <v>156</v>
      </c>
      <c r="AS121" s="25" t="e">
        <f>SUMIF(#REF!,"국"&amp;$C121&amp;"수",#REF!)</f>
        <v>#REF!</v>
      </c>
      <c r="AT121" s="24" t="e">
        <f>COUNTIF(#REF!,"국"&amp;$C121&amp;"제")</f>
        <v>#REF!</v>
      </c>
      <c r="AU121" s="16" t="s">
        <v>156</v>
      </c>
      <c r="AV121" s="25" t="e">
        <f>SUMIF(#REF!,"국"&amp;$C121&amp;"제",#REF!)</f>
        <v>#REF!</v>
      </c>
      <c r="AW121" s="24" t="e">
        <f>COUNTIF(#REF!,"국"&amp;$C121&amp;"종")</f>
        <v>#REF!</v>
      </c>
      <c r="AX121" s="16" t="s">
        <v>156</v>
      </c>
      <c r="AY121" s="25" t="e">
        <f>SUMIF(#REF!,"국"&amp;$C121&amp;"종",#REF!)</f>
        <v>#REF!</v>
      </c>
      <c r="AZ121" s="24" t="e">
        <f>COUNTIF(#REF!,"국"&amp;$C121&amp;"주")</f>
        <v>#REF!</v>
      </c>
      <c r="BA121" s="16" t="s">
        <v>156</v>
      </c>
      <c r="BB121" s="25" t="e">
        <f>SUMIF(#REF!,"국"&amp;$C121&amp;"주",#REF!)</f>
        <v>#REF!</v>
      </c>
      <c r="BC121" s="24" t="e">
        <f>COUNTIF(#REF!,"국"&amp;$C121&amp;"양")</f>
        <v>#REF!</v>
      </c>
      <c r="BD121" s="16" t="s">
        <v>156</v>
      </c>
      <c r="BE121" s="25" t="e">
        <f>SUMIF(#REF!,"국"&amp;$C121&amp;"양",#REF!)</f>
        <v>#REF!</v>
      </c>
      <c r="BF121" s="24" t="e">
        <f>COUNTIF(#REF!,"국"&amp;$C121&amp;"염")</f>
        <v>#REF!</v>
      </c>
      <c r="BG121" s="16" t="s">
        <v>156</v>
      </c>
      <c r="BH121" s="25" t="e">
        <f>SUMIF(#REF!,"국"&amp;$C121&amp;"염",#REF!)</f>
        <v>#REF!</v>
      </c>
      <c r="BI121" s="24" t="e">
        <f>COUNTIF(#REF!,"국"&amp;$C121&amp;"창")</f>
        <v>#REF!</v>
      </c>
      <c r="BJ121" s="16" t="s">
        <v>156</v>
      </c>
      <c r="BK121" s="25" t="e">
        <f>SUMIF(#REF!,"국"&amp;$C121&amp;"창",#REF!)</f>
        <v>#REF!</v>
      </c>
      <c r="BL121" s="24" t="e">
        <f>COUNTIF(#REF!,"국"&amp;$C121&amp;"천")</f>
        <v>#REF!</v>
      </c>
      <c r="BM121" s="16" t="s">
        <v>156</v>
      </c>
      <c r="BN121" s="25" t="e">
        <f>SUMIF(#REF!,"국"&amp;$C121&amp;"천",#REF!)</f>
        <v>#REF!</v>
      </c>
      <c r="BO121" s="24" t="e">
        <f>COUNTIF(#REF!,"국"&amp;$C121&amp;"철")</f>
        <v>#REF!</v>
      </c>
      <c r="BP121" s="16" t="s">
        <v>156</v>
      </c>
      <c r="BQ121" s="25" t="e">
        <f>SUMIF(#REF!,"국"&amp;$C121&amp;"철",#REF!)</f>
        <v>#REF!</v>
      </c>
      <c r="BR121" s="24" t="e">
        <f>COUNTIF(#REF!,"국"&amp;$C121&amp;"체")</f>
        <v>#REF!</v>
      </c>
      <c r="BS121" s="16" t="s">
        <v>156</v>
      </c>
      <c r="BT121" s="25" t="e">
        <f>SUMIF(#REF!,"국"&amp;$C121&amp;"체",#REF!)</f>
        <v>#REF!</v>
      </c>
      <c r="BU121" s="24" t="e">
        <f>COUNTIF(#REF!,"국"&amp;$C121&amp;"가")</f>
        <v>#REF!</v>
      </c>
      <c r="BV121" s="16" t="s">
        <v>156</v>
      </c>
      <c r="BW121" s="25" t="e">
        <f>SUMIF(#REF!,"국"&amp;$C121&amp;"가",#REF!)</f>
        <v>#REF!</v>
      </c>
    </row>
    <row r="122" spans="1:75" ht="25.5" customHeight="1">
      <c r="A122" s="40"/>
      <c r="B122" s="37"/>
      <c r="C122" s="38" t="s">
        <v>32</v>
      </c>
      <c r="D122" s="24" t="e">
        <f t="shared" si="4"/>
        <v>#REF!</v>
      </c>
      <c r="E122" s="16" t="s">
        <v>1</v>
      </c>
      <c r="F122" s="25" t="e">
        <f t="shared" si="5"/>
        <v>#REF!</v>
      </c>
      <c r="G122" s="24" t="e">
        <f>COUNTIF(#REF!,"국"&amp;$C122&amp;"답")</f>
        <v>#REF!</v>
      </c>
      <c r="H122" s="16" t="s">
        <v>156</v>
      </c>
      <c r="I122" s="25" t="e">
        <f>SUMIF(#REF!,"국"&amp;$C122&amp;"답",#REF!)</f>
        <v>#REF!</v>
      </c>
      <c r="J122" s="24" t="e">
        <f>COUNTIF(#REF!,"국"&amp;$C122&amp;"전")</f>
        <v>#REF!</v>
      </c>
      <c r="K122" s="16" t="s">
        <v>156</v>
      </c>
      <c r="L122" s="25" t="e">
        <f>SUMIF(#REF!,"국"&amp;$C122&amp;"전",#REF!)</f>
        <v>#REF!</v>
      </c>
      <c r="M122" s="24" t="e">
        <f>COUNTIF(#REF!,"국"&amp;$C122&amp;"과")</f>
        <v>#REF!</v>
      </c>
      <c r="N122" s="16" t="s">
        <v>156</v>
      </c>
      <c r="O122" s="25" t="e">
        <f>SUMIF(#REF!,"국"&amp;$C122&amp;"과",#REF!)</f>
        <v>#REF!</v>
      </c>
      <c r="P122" s="24" t="e">
        <f>COUNTIF(#REF!,"국"&amp;$C122&amp;"임")</f>
        <v>#REF!</v>
      </c>
      <c r="Q122" s="16" t="s">
        <v>156</v>
      </c>
      <c r="R122" s="25" t="e">
        <f>SUMIF(#REF!,"국"&amp;$C122&amp;"임",#REF!)</f>
        <v>#REF!</v>
      </c>
      <c r="S122" s="24" t="e">
        <f>COUNTIF(#REF!,"국"&amp;$C122&amp;"대")</f>
        <v>#REF!</v>
      </c>
      <c r="T122" s="16" t="s">
        <v>156</v>
      </c>
      <c r="U122" s="25" t="e">
        <f>SUMIF(#REF!,"국"&amp;$C122&amp;"대",#REF!)</f>
        <v>#REF!</v>
      </c>
      <c r="V122" s="24" t="e">
        <f>COUNTIF(#REF!,"국"&amp;$C122&amp;"구")</f>
        <v>#REF!</v>
      </c>
      <c r="W122" s="16" t="s">
        <v>156</v>
      </c>
      <c r="X122" s="25" t="e">
        <f>SUMIF(#REF!,"국"&amp;$C122&amp;"구",#REF!)</f>
        <v>#REF!</v>
      </c>
      <c r="Y122" s="24" t="e">
        <f>COUNTIF(#REF!,"국"&amp;$C122&amp;"도")</f>
        <v>#REF!</v>
      </c>
      <c r="Z122" s="16" t="s">
        <v>156</v>
      </c>
      <c r="AA122" s="25" t="e">
        <f>SUMIF(#REF!,"국"&amp;$C122&amp;"도",#REF!)</f>
        <v>#REF!</v>
      </c>
      <c r="AB122" s="24" t="e">
        <f>COUNTIF(#REF!,"국"&amp;$C122&amp;"목")</f>
        <v>#REF!</v>
      </c>
      <c r="AC122" s="16" t="s">
        <v>156</v>
      </c>
      <c r="AD122" s="25" t="e">
        <f>SUMIF(#REF!,"국"&amp;$C122&amp;"목",#REF!)</f>
        <v>#REF!</v>
      </c>
      <c r="AE122" s="24" t="e">
        <f>COUNTIF(#REF!,"국"&amp;$C122&amp;"묘")</f>
        <v>#REF!</v>
      </c>
      <c r="AF122" s="16" t="s">
        <v>156</v>
      </c>
      <c r="AG122" s="25" t="e">
        <f>SUMIF(#REF!,"국"&amp;$C122&amp;"묘",#REF!)</f>
        <v>#REF!</v>
      </c>
      <c r="AH122" s="24" t="e">
        <f>COUNTIF(#REF!,"국"&amp;$C122&amp;"유")</f>
        <v>#REF!</v>
      </c>
      <c r="AI122" s="16" t="s">
        <v>156</v>
      </c>
      <c r="AJ122" s="25" t="e">
        <f>SUMIF(#REF!,"국"&amp;$C122&amp;"유",#REF!)</f>
        <v>#REF!</v>
      </c>
      <c r="AK122" s="24" t="e">
        <f>COUNTIF(#REF!,"국"&amp;$C122&amp;"잡")</f>
        <v>#REF!</v>
      </c>
      <c r="AL122" s="16" t="s">
        <v>156</v>
      </c>
      <c r="AM122" s="25" t="e">
        <f>SUMIF(#REF!,"국"&amp;$C122&amp;"잡",#REF!)</f>
        <v>#REF!</v>
      </c>
      <c r="AN122" s="24" t="e">
        <f>COUNTIF(#REF!,"국"&amp;$C122&amp;"장")</f>
        <v>#REF!</v>
      </c>
      <c r="AO122" s="16" t="s">
        <v>156</v>
      </c>
      <c r="AP122" s="25" t="e">
        <f>SUMIF(#REF!,"국"&amp;$C122&amp;"장",#REF!)</f>
        <v>#REF!</v>
      </c>
      <c r="AQ122" s="24" t="e">
        <f>COUNTIF(#REF!,"국"&amp;$C122&amp;"수")</f>
        <v>#REF!</v>
      </c>
      <c r="AR122" s="16" t="s">
        <v>156</v>
      </c>
      <c r="AS122" s="25" t="e">
        <f>SUMIF(#REF!,"국"&amp;$C122&amp;"수",#REF!)</f>
        <v>#REF!</v>
      </c>
      <c r="AT122" s="24" t="e">
        <f>COUNTIF(#REF!,"국"&amp;$C122&amp;"제")</f>
        <v>#REF!</v>
      </c>
      <c r="AU122" s="16" t="s">
        <v>156</v>
      </c>
      <c r="AV122" s="25" t="e">
        <f>SUMIF(#REF!,"국"&amp;$C122&amp;"제",#REF!)</f>
        <v>#REF!</v>
      </c>
      <c r="AW122" s="24" t="e">
        <f>COUNTIF(#REF!,"국"&amp;$C122&amp;"종")</f>
        <v>#REF!</v>
      </c>
      <c r="AX122" s="16" t="s">
        <v>156</v>
      </c>
      <c r="AY122" s="25" t="e">
        <f>SUMIF(#REF!,"국"&amp;$C122&amp;"종",#REF!)</f>
        <v>#REF!</v>
      </c>
      <c r="AZ122" s="24" t="e">
        <f>COUNTIF(#REF!,"국"&amp;$C122&amp;"주")</f>
        <v>#REF!</v>
      </c>
      <c r="BA122" s="16" t="s">
        <v>156</v>
      </c>
      <c r="BB122" s="25" t="e">
        <f>SUMIF(#REF!,"국"&amp;$C122&amp;"주",#REF!)</f>
        <v>#REF!</v>
      </c>
      <c r="BC122" s="24" t="e">
        <f>COUNTIF(#REF!,"국"&amp;$C122&amp;"양")</f>
        <v>#REF!</v>
      </c>
      <c r="BD122" s="16" t="s">
        <v>156</v>
      </c>
      <c r="BE122" s="25" t="e">
        <f>SUMIF(#REF!,"국"&amp;$C122&amp;"양",#REF!)</f>
        <v>#REF!</v>
      </c>
      <c r="BF122" s="24" t="e">
        <f>COUNTIF(#REF!,"국"&amp;$C122&amp;"염")</f>
        <v>#REF!</v>
      </c>
      <c r="BG122" s="16" t="s">
        <v>156</v>
      </c>
      <c r="BH122" s="25" t="e">
        <f>SUMIF(#REF!,"국"&amp;$C122&amp;"염",#REF!)</f>
        <v>#REF!</v>
      </c>
      <c r="BI122" s="24" t="e">
        <f>COUNTIF(#REF!,"국"&amp;$C122&amp;"창")</f>
        <v>#REF!</v>
      </c>
      <c r="BJ122" s="16" t="s">
        <v>156</v>
      </c>
      <c r="BK122" s="25" t="e">
        <f>SUMIF(#REF!,"국"&amp;$C122&amp;"창",#REF!)</f>
        <v>#REF!</v>
      </c>
      <c r="BL122" s="24" t="e">
        <f>COUNTIF(#REF!,"국"&amp;$C122&amp;"천")</f>
        <v>#REF!</v>
      </c>
      <c r="BM122" s="16" t="s">
        <v>156</v>
      </c>
      <c r="BN122" s="25" t="e">
        <f>SUMIF(#REF!,"국"&amp;$C122&amp;"천",#REF!)</f>
        <v>#REF!</v>
      </c>
      <c r="BO122" s="24" t="e">
        <f>COUNTIF(#REF!,"국"&amp;$C122&amp;"철")</f>
        <v>#REF!</v>
      </c>
      <c r="BP122" s="16" t="s">
        <v>156</v>
      </c>
      <c r="BQ122" s="25" t="e">
        <f>SUMIF(#REF!,"국"&amp;$C122&amp;"철",#REF!)</f>
        <v>#REF!</v>
      </c>
      <c r="BR122" s="24" t="e">
        <f>COUNTIF(#REF!,"국"&amp;$C122&amp;"체")</f>
        <v>#REF!</v>
      </c>
      <c r="BS122" s="16" t="s">
        <v>156</v>
      </c>
      <c r="BT122" s="25" t="e">
        <f>SUMIF(#REF!,"국"&amp;$C122&amp;"체",#REF!)</f>
        <v>#REF!</v>
      </c>
      <c r="BU122" s="24" t="e">
        <f>COUNTIF(#REF!,"국"&amp;$C122&amp;"가")</f>
        <v>#REF!</v>
      </c>
      <c r="BV122" s="16" t="s">
        <v>156</v>
      </c>
      <c r="BW122" s="25" t="e">
        <f>SUMIF(#REF!,"국"&amp;$C122&amp;"가",#REF!)</f>
        <v>#REF!</v>
      </c>
    </row>
    <row r="123" spans="1:75" ht="25.5" customHeight="1">
      <c r="A123" s="40"/>
      <c r="B123" s="37"/>
      <c r="C123" s="38" t="s">
        <v>33</v>
      </c>
      <c r="D123" s="24" t="e">
        <f t="shared" si="4"/>
        <v>#REF!</v>
      </c>
      <c r="E123" s="16" t="s">
        <v>1</v>
      </c>
      <c r="F123" s="25" t="e">
        <f t="shared" si="5"/>
        <v>#REF!</v>
      </c>
      <c r="G123" s="24" t="e">
        <f>COUNTIF(#REF!,"국"&amp;$C123&amp;"답")</f>
        <v>#REF!</v>
      </c>
      <c r="H123" s="16" t="s">
        <v>156</v>
      </c>
      <c r="I123" s="25" t="e">
        <f>SUMIF(#REF!,"국"&amp;$C123&amp;"답",#REF!)</f>
        <v>#REF!</v>
      </c>
      <c r="J123" s="24" t="e">
        <f>COUNTIF(#REF!,"국"&amp;$C123&amp;"전")</f>
        <v>#REF!</v>
      </c>
      <c r="K123" s="16" t="s">
        <v>156</v>
      </c>
      <c r="L123" s="25" t="e">
        <f>SUMIF(#REF!,"국"&amp;$C123&amp;"전",#REF!)</f>
        <v>#REF!</v>
      </c>
      <c r="M123" s="24" t="e">
        <f>COUNTIF(#REF!,"국"&amp;$C123&amp;"과")</f>
        <v>#REF!</v>
      </c>
      <c r="N123" s="16" t="s">
        <v>156</v>
      </c>
      <c r="O123" s="25" t="e">
        <f>SUMIF(#REF!,"국"&amp;$C123&amp;"과",#REF!)</f>
        <v>#REF!</v>
      </c>
      <c r="P123" s="24" t="e">
        <f>COUNTIF(#REF!,"국"&amp;$C123&amp;"임")</f>
        <v>#REF!</v>
      </c>
      <c r="Q123" s="16" t="s">
        <v>156</v>
      </c>
      <c r="R123" s="25" t="e">
        <f>SUMIF(#REF!,"국"&amp;$C123&amp;"임",#REF!)</f>
        <v>#REF!</v>
      </c>
      <c r="S123" s="24" t="e">
        <f>COUNTIF(#REF!,"국"&amp;$C123&amp;"대")</f>
        <v>#REF!</v>
      </c>
      <c r="T123" s="16" t="s">
        <v>156</v>
      </c>
      <c r="U123" s="25" t="e">
        <f>SUMIF(#REF!,"국"&amp;$C123&amp;"대",#REF!)</f>
        <v>#REF!</v>
      </c>
      <c r="V123" s="24" t="e">
        <f>COUNTIF(#REF!,"국"&amp;$C123&amp;"구")</f>
        <v>#REF!</v>
      </c>
      <c r="W123" s="16" t="s">
        <v>156</v>
      </c>
      <c r="X123" s="25" t="e">
        <f>SUMIF(#REF!,"국"&amp;$C123&amp;"구",#REF!)</f>
        <v>#REF!</v>
      </c>
      <c r="Y123" s="24" t="e">
        <f>COUNTIF(#REF!,"국"&amp;$C123&amp;"도")</f>
        <v>#REF!</v>
      </c>
      <c r="Z123" s="16" t="s">
        <v>156</v>
      </c>
      <c r="AA123" s="25" t="e">
        <f>SUMIF(#REF!,"국"&amp;$C123&amp;"도",#REF!)</f>
        <v>#REF!</v>
      </c>
      <c r="AB123" s="24" t="e">
        <f>COUNTIF(#REF!,"국"&amp;$C123&amp;"목")</f>
        <v>#REF!</v>
      </c>
      <c r="AC123" s="16" t="s">
        <v>156</v>
      </c>
      <c r="AD123" s="25" t="e">
        <f>SUMIF(#REF!,"국"&amp;$C123&amp;"목",#REF!)</f>
        <v>#REF!</v>
      </c>
      <c r="AE123" s="24" t="e">
        <f>COUNTIF(#REF!,"국"&amp;$C123&amp;"묘")</f>
        <v>#REF!</v>
      </c>
      <c r="AF123" s="16" t="s">
        <v>156</v>
      </c>
      <c r="AG123" s="25" t="e">
        <f>SUMIF(#REF!,"국"&amp;$C123&amp;"묘",#REF!)</f>
        <v>#REF!</v>
      </c>
      <c r="AH123" s="24" t="e">
        <f>COUNTIF(#REF!,"국"&amp;$C123&amp;"유")</f>
        <v>#REF!</v>
      </c>
      <c r="AI123" s="16" t="s">
        <v>156</v>
      </c>
      <c r="AJ123" s="25" t="e">
        <f>SUMIF(#REF!,"국"&amp;$C123&amp;"유",#REF!)</f>
        <v>#REF!</v>
      </c>
      <c r="AK123" s="24" t="e">
        <f>COUNTIF(#REF!,"국"&amp;$C123&amp;"잡")</f>
        <v>#REF!</v>
      </c>
      <c r="AL123" s="16" t="s">
        <v>156</v>
      </c>
      <c r="AM123" s="25" t="e">
        <f>SUMIF(#REF!,"국"&amp;$C123&amp;"잡",#REF!)</f>
        <v>#REF!</v>
      </c>
      <c r="AN123" s="24" t="e">
        <f>COUNTIF(#REF!,"국"&amp;$C123&amp;"장")</f>
        <v>#REF!</v>
      </c>
      <c r="AO123" s="16" t="s">
        <v>156</v>
      </c>
      <c r="AP123" s="25" t="e">
        <f>SUMIF(#REF!,"국"&amp;$C123&amp;"장",#REF!)</f>
        <v>#REF!</v>
      </c>
      <c r="AQ123" s="24" t="e">
        <f>COUNTIF(#REF!,"국"&amp;$C123&amp;"수")</f>
        <v>#REF!</v>
      </c>
      <c r="AR123" s="16" t="s">
        <v>156</v>
      </c>
      <c r="AS123" s="25" t="e">
        <f>SUMIF(#REF!,"국"&amp;$C123&amp;"수",#REF!)</f>
        <v>#REF!</v>
      </c>
      <c r="AT123" s="24" t="e">
        <f>COUNTIF(#REF!,"국"&amp;$C123&amp;"제")</f>
        <v>#REF!</v>
      </c>
      <c r="AU123" s="16" t="s">
        <v>156</v>
      </c>
      <c r="AV123" s="25" t="e">
        <f>SUMIF(#REF!,"국"&amp;$C123&amp;"제",#REF!)</f>
        <v>#REF!</v>
      </c>
      <c r="AW123" s="24" t="e">
        <f>COUNTIF(#REF!,"국"&amp;$C123&amp;"종")</f>
        <v>#REF!</v>
      </c>
      <c r="AX123" s="16" t="s">
        <v>156</v>
      </c>
      <c r="AY123" s="25" t="e">
        <f>SUMIF(#REF!,"국"&amp;$C123&amp;"종",#REF!)</f>
        <v>#REF!</v>
      </c>
      <c r="AZ123" s="24" t="e">
        <f>COUNTIF(#REF!,"국"&amp;$C123&amp;"주")</f>
        <v>#REF!</v>
      </c>
      <c r="BA123" s="16" t="s">
        <v>156</v>
      </c>
      <c r="BB123" s="25" t="e">
        <f>SUMIF(#REF!,"국"&amp;$C123&amp;"주",#REF!)</f>
        <v>#REF!</v>
      </c>
      <c r="BC123" s="24" t="e">
        <f>COUNTIF(#REF!,"국"&amp;$C123&amp;"양")</f>
        <v>#REF!</v>
      </c>
      <c r="BD123" s="16" t="s">
        <v>156</v>
      </c>
      <c r="BE123" s="25" t="e">
        <f>SUMIF(#REF!,"국"&amp;$C123&amp;"양",#REF!)</f>
        <v>#REF!</v>
      </c>
      <c r="BF123" s="24" t="e">
        <f>COUNTIF(#REF!,"국"&amp;$C123&amp;"염")</f>
        <v>#REF!</v>
      </c>
      <c r="BG123" s="16" t="s">
        <v>156</v>
      </c>
      <c r="BH123" s="25" t="e">
        <f>SUMIF(#REF!,"국"&amp;$C123&amp;"염",#REF!)</f>
        <v>#REF!</v>
      </c>
      <c r="BI123" s="24" t="e">
        <f>COUNTIF(#REF!,"국"&amp;$C123&amp;"창")</f>
        <v>#REF!</v>
      </c>
      <c r="BJ123" s="16" t="s">
        <v>156</v>
      </c>
      <c r="BK123" s="25" t="e">
        <f>SUMIF(#REF!,"국"&amp;$C123&amp;"창",#REF!)</f>
        <v>#REF!</v>
      </c>
      <c r="BL123" s="24" t="e">
        <f>COUNTIF(#REF!,"국"&amp;$C123&amp;"천")</f>
        <v>#REF!</v>
      </c>
      <c r="BM123" s="16" t="s">
        <v>156</v>
      </c>
      <c r="BN123" s="25" t="e">
        <f>SUMIF(#REF!,"국"&amp;$C123&amp;"천",#REF!)</f>
        <v>#REF!</v>
      </c>
      <c r="BO123" s="24" t="e">
        <f>COUNTIF(#REF!,"국"&amp;$C123&amp;"철")</f>
        <v>#REF!</v>
      </c>
      <c r="BP123" s="16" t="s">
        <v>156</v>
      </c>
      <c r="BQ123" s="25" t="e">
        <f>SUMIF(#REF!,"국"&amp;$C123&amp;"철",#REF!)</f>
        <v>#REF!</v>
      </c>
      <c r="BR123" s="24" t="e">
        <f>COUNTIF(#REF!,"국"&amp;$C123&amp;"체")</f>
        <v>#REF!</v>
      </c>
      <c r="BS123" s="16" t="s">
        <v>156</v>
      </c>
      <c r="BT123" s="25" t="e">
        <f>SUMIF(#REF!,"국"&amp;$C123&amp;"체",#REF!)</f>
        <v>#REF!</v>
      </c>
      <c r="BU123" s="24" t="e">
        <f>COUNTIF(#REF!,"국"&amp;$C123&amp;"가")</f>
        <v>#REF!</v>
      </c>
      <c r="BV123" s="16" t="s">
        <v>156</v>
      </c>
      <c r="BW123" s="25" t="e">
        <f>SUMIF(#REF!,"국"&amp;$C123&amp;"가",#REF!)</f>
        <v>#REF!</v>
      </c>
    </row>
    <row r="124" spans="1:75" ht="25.5" customHeight="1">
      <c r="A124" s="40"/>
      <c r="B124" s="37"/>
      <c r="C124" s="38" t="s">
        <v>34</v>
      </c>
      <c r="D124" s="24" t="e">
        <f t="shared" si="4"/>
        <v>#REF!</v>
      </c>
      <c r="E124" s="16" t="s">
        <v>1</v>
      </c>
      <c r="F124" s="25" t="e">
        <f t="shared" si="5"/>
        <v>#REF!</v>
      </c>
      <c r="G124" s="24" t="e">
        <f>COUNTIF(#REF!,"국"&amp;$C124&amp;"답")</f>
        <v>#REF!</v>
      </c>
      <c r="H124" s="16" t="s">
        <v>156</v>
      </c>
      <c r="I124" s="25" t="e">
        <f>SUMIF(#REF!,"국"&amp;$C124&amp;"답",#REF!)</f>
        <v>#REF!</v>
      </c>
      <c r="J124" s="24" t="e">
        <f>COUNTIF(#REF!,"국"&amp;$C124&amp;"전")</f>
        <v>#REF!</v>
      </c>
      <c r="K124" s="16" t="s">
        <v>156</v>
      </c>
      <c r="L124" s="25" t="e">
        <f>SUMIF(#REF!,"국"&amp;$C124&amp;"전",#REF!)</f>
        <v>#REF!</v>
      </c>
      <c r="M124" s="24" t="e">
        <f>COUNTIF(#REF!,"국"&amp;$C124&amp;"과")</f>
        <v>#REF!</v>
      </c>
      <c r="N124" s="16" t="s">
        <v>156</v>
      </c>
      <c r="O124" s="25" t="e">
        <f>SUMIF(#REF!,"국"&amp;$C124&amp;"과",#REF!)</f>
        <v>#REF!</v>
      </c>
      <c r="P124" s="24" t="e">
        <f>COUNTIF(#REF!,"국"&amp;$C124&amp;"임")</f>
        <v>#REF!</v>
      </c>
      <c r="Q124" s="16" t="s">
        <v>156</v>
      </c>
      <c r="R124" s="25" t="e">
        <f>SUMIF(#REF!,"국"&amp;$C124&amp;"임",#REF!)</f>
        <v>#REF!</v>
      </c>
      <c r="S124" s="24" t="e">
        <f>COUNTIF(#REF!,"국"&amp;$C124&amp;"대")</f>
        <v>#REF!</v>
      </c>
      <c r="T124" s="16" t="s">
        <v>156</v>
      </c>
      <c r="U124" s="25" t="e">
        <f>SUMIF(#REF!,"국"&amp;$C124&amp;"대",#REF!)</f>
        <v>#REF!</v>
      </c>
      <c r="V124" s="24" t="e">
        <f>COUNTIF(#REF!,"국"&amp;$C124&amp;"구")</f>
        <v>#REF!</v>
      </c>
      <c r="W124" s="16" t="s">
        <v>156</v>
      </c>
      <c r="X124" s="25" t="e">
        <f>SUMIF(#REF!,"국"&amp;$C124&amp;"구",#REF!)</f>
        <v>#REF!</v>
      </c>
      <c r="Y124" s="24" t="e">
        <f>COUNTIF(#REF!,"국"&amp;$C124&amp;"도")</f>
        <v>#REF!</v>
      </c>
      <c r="Z124" s="16" t="s">
        <v>156</v>
      </c>
      <c r="AA124" s="25" t="e">
        <f>SUMIF(#REF!,"국"&amp;$C124&amp;"도",#REF!)</f>
        <v>#REF!</v>
      </c>
      <c r="AB124" s="24" t="e">
        <f>COUNTIF(#REF!,"국"&amp;$C124&amp;"목")</f>
        <v>#REF!</v>
      </c>
      <c r="AC124" s="16" t="s">
        <v>156</v>
      </c>
      <c r="AD124" s="25" t="e">
        <f>SUMIF(#REF!,"국"&amp;$C124&amp;"목",#REF!)</f>
        <v>#REF!</v>
      </c>
      <c r="AE124" s="24" t="e">
        <f>COUNTIF(#REF!,"국"&amp;$C124&amp;"묘")</f>
        <v>#REF!</v>
      </c>
      <c r="AF124" s="16" t="s">
        <v>156</v>
      </c>
      <c r="AG124" s="25" t="e">
        <f>SUMIF(#REF!,"국"&amp;$C124&amp;"묘",#REF!)</f>
        <v>#REF!</v>
      </c>
      <c r="AH124" s="24" t="e">
        <f>COUNTIF(#REF!,"국"&amp;$C124&amp;"유")</f>
        <v>#REF!</v>
      </c>
      <c r="AI124" s="16" t="s">
        <v>156</v>
      </c>
      <c r="AJ124" s="25" t="e">
        <f>SUMIF(#REF!,"국"&amp;$C124&amp;"유",#REF!)</f>
        <v>#REF!</v>
      </c>
      <c r="AK124" s="24" t="e">
        <f>COUNTIF(#REF!,"국"&amp;$C124&amp;"잡")</f>
        <v>#REF!</v>
      </c>
      <c r="AL124" s="16" t="s">
        <v>156</v>
      </c>
      <c r="AM124" s="25" t="e">
        <f>SUMIF(#REF!,"국"&amp;$C124&amp;"잡",#REF!)</f>
        <v>#REF!</v>
      </c>
      <c r="AN124" s="24" t="e">
        <f>COUNTIF(#REF!,"국"&amp;$C124&amp;"장")</f>
        <v>#REF!</v>
      </c>
      <c r="AO124" s="16" t="s">
        <v>156</v>
      </c>
      <c r="AP124" s="25" t="e">
        <f>SUMIF(#REF!,"국"&amp;$C124&amp;"장",#REF!)</f>
        <v>#REF!</v>
      </c>
      <c r="AQ124" s="24" t="e">
        <f>COUNTIF(#REF!,"국"&amp;$C124&amp;"수")</f>
        <v>#REF!</v>
      </c>
      <c r="AR124" s="16" t="s">
        <v>156</v>
      </c>
      <c r="AS124" s="25" t="e">
        <f>SUMIF(#REF!,"국"&amp;$C124&amp;"수",#REF!)</f>
        <v>#REF!</v>
      </c>
      <c r="AT124" s="24" t="e">
        <f>COUNTIF(#REF!,"국"&amp;$C124&amp;"제")</f>
        <v>#REF!</v>
      </c>
      <c r="AU124" s="16" t="s">
        <v>156</v>
      </c>
      <c r="AV124" s="25" t="e">
        <f>SUMIF(#REF!,"국"&amp;$C124&amp;"제",#REF!)</f>
        <v>#REF!</v>
      </c>
      <c r="AW124" s="24" t="e">
        <f>COUNTIF(#REF!,"국"&amp;$C124&amp;"종")</f>
        <v>#REF!</v>
      </c>
      <c r="AX124" s="16" t="s">
        <v>156</v>
      </c>
      <c r="AY124" s="25" t="e">
        <f>SUMIF(#REF!,"국"&amp;$C124&amp;"종",#REF!)</f>
        <v>#REF!</v>
      </c>
      <c r="AZ124" s="24" t="e">
        <f>COUNTIF(#REF!,"국"&amp;$C124&amp;"주")</f>
        <v>#REF!</v>
      </c>
      <c r="BA124" s="16" t="s">
        <v>156</v>
      </c>
      <c r="BB124" s="25" t="e">
        <f>SUMIF(#REF!,"국"&amp;$C124&amp;"주",#REF!)</f>
        <v>#REF!</v>
      </c>
      <c r="BC124" s="24" t="e">
        <f>COUNTIF(#REF!,"국"&amp;$C124&amp;"양")</f>
        <v>#REF!</v>
      </c>
      <c r="BD124" s="16" t="s">
        <v>156</v>
      </c>
      <c r="BE124" s="25" t="e">
        <f>SUMIF(#REF!,"국"&amp;$C124&amp;"양",#REF!)</f>
        <v>#REF!</v>
      </c>
      <c r="BF124" s="24" t="e">
        <f>COUNTIF(#REF!,"국"&amp;$C124&amp;"염")</f>
        <v>#REF!</v>
      </c>
      <c r="BG124" s="16" t="s">
        <v>156</v>
      </c>
      <c r="BH124" s="25" t="e">
        <f>SUMIF(#REF!,"국"&amp;$C124&amp;"염",#REF!)</f>
        <v>#REF!</v>
      </c>
      <c r="BI124" s="24" t="e">
        <f>COUNTIF(#REF!,"국"&amp;$C124&amp;"창")</f>
        <v>#REF!</v>
      </c>
      <c r="BJ124" s="16" t="s">
        <v>156</v>
      </c>
      <c r="BK124" s="25" t="e">
        <f>SUMIF(#REF!,"국"&amp;$C124&amp;"창",#REF!)</f>
        <v>#REF!</v>
      </c>
      <c r="BL124" s="24" t="e">
        <f>COUNTIF(#REF!,"국"&amp;$C124&amp;"천")</f>
        <v>#REF!</v>
      </c>
      <c r="BM124" s="16" t="s">
        <v>156</v>
      </c>
      <c r="BN124" s="25" t="e">
        <f>SUMIF(#REF!,"국"&amp;$C124&amp;"천",#REF!)</f>
        <v>#REF!</v>
      </c>
      <c r="BO124" s="24" t="e">
        <f>COUNTIF(#REF!,"국"&amp;$C124&amp;"철")</f>
        <v>#REF!</v>
      </c>
      <c r="BP124" s="16" t="s">
        <v>156</v>
      </c>
      <c r="BQ124" s="25" t="e">
        <f>SUMIF(#REF!,"국"&amp;$C124&amp;"철",#REF!)</f>
        <v>#REF!</v>
      </c>
      <c r="BR124" s="24" t="e">
        <f>COUNTIF(#REF!,"국"&amp;$C124&amp;"체")</f>
        <v>#REF!</v>
      </c>
      <c r="BS124" s="16" t="s">
        <v>156</v>
      </c>
      <c r="BT124" s="25" t="e">
        <f>SUMIF(#REF!,"국"&amp;$C124&amp;"체",#REF!)</f>
        <v>#REF!</v>
      </c>
      <c r="BU124" s="24" t="e">
        <f>COUNTIF(#REF!,"국"&amp;$C124&amp;"가")</f>
        <v>#REF!</v>
      </c>
      <c r="BV124" s="16" t="s">
        <v>156</v>
      </c>
      <c r="BW124" s="25" t="e">
        <f>SUMIF(#REF!,"국"&amp;$C124&amp;"가",#REF!)</f>
        <v>#REF!</v>
      </c>
    </row>
    <row r="125" spans="1:75" ht="25.5" customHeight="1">
      <c r="A125" s="40"/>
      <c r="B125" s="37"/>
      <c r="C125" s="38" t="s">
        <v>35</v>
      </c>
      <c r="D125" s="24" t="e">
        <f t="shared" si="4"/>
        <v>#REF!</v>
      </c>
      <c r="E125" s="16" t="s">
        <v>1</v>
      </c>
      <c r="F125" s="25" t="e">
        <f t="shared" si="5"/>
        <v>#REF!</v>
      </c>
      <c r="G125" s="24" t="e">
        <f>COUNTIF(#REF!,"국"&amp;$C125&amp;"답")</f>
        <v>#REF!</v>
      </c>
      <c r="H125" s="16" t="s">
        <v>156</v>
      </c>
      <c r="I125" s="25" t="e">
        <f>SUMIF(#REF!,"국"&amp;$C125&amp;"답",#REF!)</f>
        <v>#REF!</v>
      </c>
      <c r="J125" s="24" t="e">
        <f>COUNTIF(#REF!,"국"&amp;$C125&amp;"전")</f>
        <v>#REF!</v>
      </c>
      <c r="K125" s="16" t="s">
        <v>156</v>
      </c>
      <c r="L125" s="25" t="e">
        <f>SUMIF(#REF!,"국"&amp;$C125&amp;"전",#REF!)</f>
        <v>#REF!</v>
      </c>
      <c r="M125" s="24" t="e">
        <f>COUNTIF(#REF!,"국"&amp;$C125&amp;"과")</f>
        <v>#REF!</v>
      </c>
      <c r="N125" s="16" t="s">
        <v>156</v>
      </c>
      <c r="O125" s="25" t="e">
        <f>SUMIF(#REF!,"국"&amp;$C125&amp;"과",#REF!)</f>
        <v>#REF!</v>
      </c>
      <c r="P125" s="24" t="e">
        <f>COUNTIF(#REF!,"국"&amp;$C125&amp;"임")</f>
        <v>#REF!</v>
      </c>
      <c r="Q125" s="16" t="s">
        <v>156</v>
      </c>
      <c r="R125" s="25" t="e">
        <f>SUMIF(#REF!,"국"&amp;$C125&amp;"임",#REF!)</f>
        <v>#REF!</v>
      </c>
      <c r="S125" s="24" t="e">
        <f>COUNTIF(#REF!,"국"&amp;$C125&amp;"대")</f>
        <v>#REF!</v>
      </c>
      <c r="T125" s="16" t="s">
        <v>156</v>
      </c>
      <c r="U125" s="25" t="e">
        <f>SUMIF(#REF!,"국"&amp;$C125&amp;"대",#REF!)</f>
        <v>#REF!</v>
      </c>
      <c r="V125" s="24" t="e">
        <f>COUNTIF(#REF!,"국"&amp;$C125&amp;"구")</f>
        <v>#REF!</v>
      </c>
      <c r="W125" s="16" t="s">
        <v>156</v>
      </c>
      <c r="X125" s="25" t="e">
        <f>SUMIF(#REF!,"국"&amp;$C125&amp;"구",#REF!)</f>
        <v>#REF!</v>
      </c>
      <c r="Y125" s="24" t="e">
        <f>COUNTIF(#REF!,"국"&amp;$C125&amp;"도")</f>
        <v>#REF!</v>
      </c>
      <c r="Z125" s="16" t="s">
        <v>156</v>
      </c>
      <c r="AA125" s="25" t="e">
        <f>SUMIF(#REF!,"국"&amp;$C125&amp;"도",#REF!)</f>
        <v>#REF!</v>
      </c>
      <c r="AB125" s="24" t="e">
        <f>COUNTIF(#REF!,"국"&amp;$C125&amp;"목")</f>
        <v>#REF!</v>
      </c>
      <c r="AC125" s="16" t="s">
        <v>156</v>
      </c>
      <c r="AD125" s="25" t="e">
        <f>SUMIF(#REF!,"국"&amp;$C125&amp;"목",#REF!)</f>
        <v>#REF!</v>
      </c>
      <c r="AE125" s="24" t="e">
        <f>COUNTIF(#REF!,"국"&amp;$C125&amp;"묘")</f>
        <v>#REF!</v>
      </c>
      <c r="AF125" s="16" t="s">
        <v>156</v>
      </c>
      <c r="AG125" s="25" t="e">
        <f>SUMIF(#REF!,"국"&amp;$C125&amp;"묘",#REF!)</f>
        <v>#REF!</v>
      </c>
      <c r="AH125" s="24" t="e">
        <f>COUNTIF(#REF!,"국"&amp;$C125&amp;"유")</f>
        <v>#REF!</v>
      </c>
      <c r="AI125" s="16" t="s">
        <v>156</v>
      </c>
      <c r="AJ125" s="25" t="e">
        <f>SUMIF(#REF!,"국"&amp;$C125&amp;"유",#REF!)</f>
        <v>#REF!</v>
      </c>
      <c r="AK125" s="24" t="e">
        <f>COUNTIF(#REF!,"국"&amp;$C125&amp;"잡")</f>
        <v>#REF!</v>
      </c>
      <c r="AL125" s="16" t="s">
        <v>156</v>
      </c>
      <c r="AM125" s="25" t="e">
        <f>SUMIF(#REF!,"국"&amp;$C125&amp;"잡",#REF!)</f>
        <v>#REF!</v>
      </c>
      <c r="AN125" s="24" t="e">
        <f>COUNTIF(#REF!,"국"&amp;$C125&amp;"장")</f>
        <v>#REF!</v>
      </c>
      <c r="AO125" s="16" t="s">
        <v>156</v>
      </c>
      <c r="AP125" s="25" t="e">
        <f>SUMIF(#REF!,"국"&amp;$C125&amp;"장",#REF!)</f>
        <v>#REF!</v>
      </c>
      <c r="AQ125" s="24" t="e">
        <f>COUNTIF(#REF!,"국"&amp;$C125&amp;"수")</f>
        <v>#REF!</v>
      </c>
      <c r="AR125" s="16" t="s">
        <v>156</v>
      </c>
      <c r="AS125" s="25" t="e">
        <f>SUMIF(#REF!,"국"&amp;$C125&amp;"수",#REF!)</f>
        <v>#REF!</v>
      </c>
      <c r="AT125" s="24" t="e">
        <f>COUNTIF(#REF!,"국"&amp;$C125&amp;"제")</f>
        <v>#REF!</v>
      </c>
      <c r="AU125" s="16" t="s">
        <v>156</v>
      </c>
      <c r="AV125" s="25" t="e">
        <f>SUMIF(#REF!,"국"&amp;$C125&amp;"제",#REF!)</f>
        <v>#REF!</v>
      </c>
      <c r="AW125" s="24" t="e">
        <f>COUNTIF(#REF!,"국"&amp;$C125&amp;"종")</f>
        <v>#REF!</v>
      </c>
      <c r="AX125" s="16" t="s">
        <v>156</v>
      </c>
      <c r="AY125" s="25" t="e">
        <f>SUMIF(#REF!,"국"&amp;$C125&amp;"종",#REF!)</f>
        <v>#REF!</v>
      </c>
      <c r="AZ125" s="24" t="e">
        <f>COUNTIF(#REF!,"국"&amp;$C125&amp;"주")</f>
        <v>#REF!</v>
      </c>
      <c r="BA125" s="16" t="s">
        <v>156</v>
      </c>
      <c r="BB125" s="25" t="e">
        <f>SUMIF(#REF!,"국"&amp;$C125&amp;"주",#REF!)</f>
        <v>#REF!</v>
      </c>
      <c r="BC125" s="24" t="e">
        <f>COUNTIF(#REF!,"국"&amp;$C125&amp;"양")</f>
        <v>#REF!</v>
      </c>
      <c r="BD125" s="16" t="s">
        <v>156</v>
      </c>
      <c r="BE125" s="25" t="e">
        <f>SUMIF(#REF!,"국"&amp;$C125&amp;"양",#REF!)</f>
        <v>#REF!</v>
      </c>
      <c r="BF125" s="24" t="e">
        <f>COUNTIF(#REF!,"국"&amp;$C125&amp;"염")</f>
        <v>#REF!</v>
      </c>
      <c r="BG125" s="16" t="s">
        <v>156</v>
      </c>
      <c r="BH125" s="25" t="e">
        <f>SUMIF(#REF!,"국"&amp;$C125&amp;"염",#REF!)</f>
        <v>#REF!</v>
      </c>
      <c r="BI125" s="24" t="e">
        <f>COUNTIF(#REF!,"국"&amp;$C125&amp;"창")</f>
        <v>#REF!</v>
      </c>
      <c r="BJ125" s="16" t="s">
        <v>156</v>
      </c>
      <c r="BK125" s="25" t="e">
        <f>SUMIF(#REF!,"국"&amp;$C125&amp;"창",#REF!)</f>
        <v>#REF!</v>
      </c>
      <c r="BL125" s="24" t="e">
        <f>COUNTIF(#REF!,"국"&amp;$C125&amp;"천")</f>
        <v>#REF!</v>
      </c>
      <c r="BM125" s="16" t="s">
        <v>156</v>
      </c>
      <c r="BN125" s="25" t="e">
        <f>SUMIF(#REF!,"국"&amp;$C125&amp;"천",#REF!)</f>
        <v>#REF!</v>
      </c>
      <c r="BO125" s="24" t="e">
        <f>COUNTIF(#REF!,"국"&amp;$C125&amp;"철")</f>
        <v>#REF!</v>
      </c>
      <c r="BP125" s="16" t="s">
        <v>156</v>
      </c>
      <c r="BQ125" s="25" t="e">
        <f>SUMIF(#REF!,"국"&amp;$C125&amp;"철",#REF!)</f>
        <v>#REF!</v>
      </c>
      <c r="BR125" s="24" t="e">
        <f>COUNTIF(#REF!,"국"&amp;$C125&amp;"체")</f>
        <v>#REF!</v>
      </c>
      <c r="BS125" s="16" t="s">
        <v>156</v>
      </c>
      <c r="BT125" s="25" t="e">
        <f>SUMIF(#REF!,"국"&amp;$C125&amp;"체",#REF!)</f>
        <v>#REF!</v>
      </c>
      <c r="BU125" s="24" t="e">
        <f>COUNTIF(#REF!,"국"&amp;$C125&amp;"가")</f>
        <v>#REF!</v>
      </c>
      <c r="BV125" s="16" t="s">
        <v>156</v>
      </c>
      <c r="BW125" s="25" t="e">
        <f>SUMIF(#REF!,"국"&amp;$C125&amp;"가",#REF!)</f>
        <v>#REF!</v>
      </c>
    </row>
    <row r="126" spans="1:75" ht="25.5" customHeight="1">
      <c r="A126" s="40"/>
      <c r="B126" s="37"/>
      <c r="C126" s="38" t="s">
        <v>36</v>
      </c>
      <c r="D126" s="24" t="e">
        <f t="shared" si="4"/>
        <v>#REF!</v>
      </c>
      <c r="E126" s="16" t="s">
        <v>1</v>
      </c>
      <c r="F126" s="25" t="e">
        <f t="shared" si="5"/>
        <v>#REF!</v>
      </c>
      <c r="G126" s="24" t="e">
        <f>COUNTIF(#REF!,"국"&amp;$C126&amp;"답")</f>
        <v>#REF!</v>
      </c>
      <c r="H126" s="16" t="s">
        <v>156</v>
      </c>
      <c r="I126" s="25" t="e">
        <f>SUMIF(#REF!,"국"&amp;$C126&amp;"답",#REF!)</f>
        <v>#REF!</v>
      </c>
      <c r="J126" s="24" t="e">
        <f>COUNTIF(#REF!,"국"&amp;$C126&amp;"전")</f>
        <v>#REF!</v>
      </c>
      <c r="K126" s="16" t="s">
        <v>156</v>
      </c>
      <c r="L126" s="25" t="e">
        <f>SUMIF(#REF!,"국"&amp;$C126&amp;"전",#REF!)</f>
        <v>#REF!</v>
      </c>
      <c r="M126" s="24" t="e">
        <f>COUNTIF(#REF!,"국"&amp;$C126&amp;"과")</f>
        <v>#REF!</v>
      </c>
      <c r="N126" s="16" t="s">
        <v>156</v>
      </c>
      <c r="O126" s="25" t="e">
        <f>SUMIF(#REF!,"국"&amp;$C126&amp;"과",#REF!)</f>
        <v>#REF!</v>
      </c>
      <c r="P126" s="24" t="e">
        <f>COUNTIF(#REF!,"국"&amp;$C126&amp;"임")</f>
        <v>#REF!</v>
      </c>
      <c r="Q126" s="16" t="s">
        <v>156</v>
      </c>
      <c r="R126" s="25" t="e">
        <f>SUMIF(#REF!,"국"&amp;$C126&amp;"임",#REF!)</f>
        <v>#REF!</v>
      </c>
      <c r="S126" s="24" t="e">
        <f>COUNTIF(#REF!,"국"&amp;$C126&amp;"대")</f>
        <v>#REF!</v>
      </c>
      <c r="T126" s="16" t="s">
        <v>156</v>
      </c>
      <c r="U126" s="25" t="e">
        <f>SUMIF(#REF!,"국"&amp;$C126&amp;"대",#REF!)</f>
        <v>#REF!</v>
      </c>
      <c r="V126" s="24" t="e">
        <f>COUNTIF(#REF!,"국"&amp;$C126&amp;"구")</f>
        <v>#REF!</v>
      </c>
      <c r="W126" s="16" t="s">
        <v>156</v>
      </c>
      <c r="X126" s="25" t="e">
        <f>SUMIF(#REF!,"국"&amp;$C126&amp;"구",#REF!)</f>
        <v>#REF!</v>
      </c>
      <c r="Y126" s="24" t="e">
        <f>COUNTIF(#REF!,"국"&amp;$C126&amp;"도")</f>
        <v>#REF!</v>
      </c>
      <c r="Z126" s="16" t="s">
        <v>156</v>
      </c>
      <c r="AA126" s="25" t="e">
        <f>SUMIF(#REF!,"국"&amp;$C126&amp;"도",#REF!)</f>
        <v>#REF!</v>
      </c>
      <c r="AB126" s="24" t="e">
        <f>COUNTIF(#REF!,"국"&amp;$C126&amp;"목")</f>
        <v>#REF!</v>
      </c>
      <c r="AC126" s="16" t="s">
        <v>156</v>
      </c>
      <c r="AD126" s="25" t="e">
        <f>SUMIF(#REF!,"국"&amp;$C126&amp;"목",#REF!)</f>
        <v>#REF!</v>
      </c>
      <c r="AE126" s="24" t="e">
        <f>COUNTIF(#REF!,"국"&amp;$C126&amp;"묘")</f>
        <v>#REF!</v>
      </c>
      <c r="AF126" s="16" t="s">
        <v>156</v>
      </c>
      <c r="AG126" s="25" t="e">
        <f>SUMIF(#REF!,"국"&amp;$C126&amp;"묘",#REF!)</f>
        <v>#REF!</v>
      </c>
      <c r="AH126" s="24" t="e">
        <f>COUNTIF(#REF!,"국"&amp;$C126&amp;"유")</f>
        <v>#REF!</v>
      </c>
      <c r="AI126" s="16" t="s">
        <v>156</v>
      </c>
      <c r="AJ126" s="25" t="e">
        <f>SUMIF(#REF!,"국"&amp;$C126&amp;"유",#REF!)</f>
        <v>#REF!</v>
      </c>
      <c r="AK126" s="24" t="e">
        <f>COUNTIF(#REF!,"국"&amp;$C126&amp;"잡")</f>
        <v>#REF!</v>
      </c>
      <c r="AL126" s="16" t="s">
        <v>156</v>
      </c>
      <c r="AM126" s="25" t="e">
        <f>SUMIF(#REF!,"국"&amp;$C126&amp;"잡",#REF!)</f>
        <v>#REF!</v>
      </c>
      <c r="AN126" s="24" t="e">
        <f>COUNTIF(#REF!,"국"&amp;$C126&amp;"장")</f>
        <v>#REF!</v>
      </c>
      <c r="AO126" s="16" t="s">
        <v>156</v>
      </c>
      <c r="AP126" s="25" t="e">
        <f>SUMIF(#REF!,"국"&amp;$C126&amp;"장",#REF!)</f>
        <v>#REF!</v>
      </c>
      <c r="AQ126" s="24" t="e">
        <f>COUNTIF(#REF!,"국"&amp;$C126&amp;"수")</f>
        <v>#REF!</v>
      </c>
      <c r="AR126" s="16" t="s">
        <v>156</v>
      </c>
      <c r="AS126" s="25" t="e">
        <f>SUMIF(#REF!,"국"&amp;$C126&amp;"수",#REF!)</f>
        <v>#REF!</v>
      </c>
      <c r="AT126" s="24" t="e">
        <f>COUNTIF(#REF!,"국"&amp;$C126&amp;"제")</f>
        <v>#REF!</v>
      </c>
      <c r="AU126" s="16" t="s">
        <v>156</v>
      </c>
      <c r="AV126" s="25" t="e">
        <f>SUMIF(#REF!,"국"&amp;$C126&amp;"제",#REF!)</f>
        <v>#REF!</v>
      </c>
      <c r="AW126" s="24" t="e">
        <f>COUNTIF(#REF!,"국"&amp;$C126&amp;"종")</f>
        <v>#REF!</v>
      </c>
      <c r="AX126" s="16" t="s">
        <v>156</v>
      </c>
      <c r="AY126" s="25" t="e">
        <f>SUMIF(#REF!,"국"&amp;$C126&amp;"종",#REF!)</f>
        <v>#REF!</v>
      </c>
      <c r="AZ126" s="24" t="e">
        <f>COUNTIF(#REF!,"국"&amp;$C126&amp;"주")</f>
        <v>#REF!</v>
      </c>
      <c r="BA126" s="16" t="s">
        <v>156</v>
      </c>
      <c r="BB126" s="25" t="e">
        <f>SUMIF(#REF!,"국"&amp;$C126&amp;"주",#REF!)</f>
        <v>#REF!</v>
      </c>
      <c r="BC126" s="24" t="e">
        <f>COUNTIF(#REF!,"국"&amp;$C126&amp;"양")</f>
        <v>#REF!</v>
      </c>
      <c r="BD126" s="16" t="s">
        <v>156</v>
      </c>
      <c r="BE126" s="25" t="e">
        <f>SUMIF(#REF!,"국"&amp;$C126&amp;"양",#REF!)</f>
        <v>#REF!</v>
      </c>
      <c r="BF126" s="24" t="e">
        <f>COUNTIF(#REF!,"국"&amp;$C126&amp;"염")</f>
        <v>#REF!</v>
      </c>
      <c r="BG126" s="16" t="s">
        <v>156</v>
      </c>
      <c r="BH126" s="25" t="e">
        <f>SUMIF(#REF!,"국"&amp;$C126&amp;"염",#REF!)</f>
        <v>#REF!</v>
      </c>
      <c r="BI126" s="24" t="e">
        <f>COUNTIF(#REF!,"국"&amp;$C126&amp;"창")</f>
        <v>#REF!</v>
      </c>
      <c r="BJ126" s="16" t="s">
        <v>156</v>
      </c>
      <c r="BK126" s="25" t="e">
        <f>SUMIF(#REF!,"국"&amp;$C126&amp;"창",#REF!)</f>
        <v>#REF!</v>
      </c>
      <c r="BL126" s="24" t="e">
        <f>COUNTIF(#REF!,"국"&amp;$C126&amp;"천")</f>
        <v>#REF!</v>
      </c>
      <c r="BM126" s="16" t="s">
        <v>156</v>
      </c>
      <c r="BN126" s="25" t="e">
        <f>SUMIF(#REF!,"국"&amp;$C126&amp;"천",#REF!)</f>
        <v>#REF!</v>
      </c>
      <c r="BO126" s="24" t="e">
        <f>COUNTIF(#REF!,"국"&amp;$C126&amp;"철")</f>
        <v>#REF!</v>
      </c>
      <c r="BP126" s="16" t="s">
        <v>156</v>
      </c>
      <c r="BQ126" s="25" t="e">
        <f>SUMIF(#REF!,"국"&amp;$C126&amp;"철",#REF!)</f>
        <v>#REF!</v>
      </c>
      <c r="BR126" s="24" t="e">
        <f>COUNTIF(#REF!,"국"&amp;$C126&amp;"체")</f>
        <v>#REF!</v>
      </c>
      <c r="BS126" s="16" t="s">
        <v>156</v>
      </c>
      <c r="BT126" s="25" t="e">
        <f>SUMIF(#REF!,"국"&amp;$C126&amp;"체",#REF!)</f>
        <v>#REF!</v>
      </c>
      <c r="BU126" s="24" t="e">
        <f>COUNTIF(#REF!,"국"&amp;$C126&amp;"가")</f>
        <v>#REF!</v>
      </c>
      <c r="BV126" s="16" t="s">
        <v>156</v>
      </c>
      <c r="BW126" s="25" t="e">
        <f>SUMIF(#REF!,"국"&amp;$C126&amp;"가",#REF!)</f>
        <v>#REF!</v>
      </c>
    </row>
    <row r="127" spans="1:75" ht="25.5" customHeight="1">
      <c r="A127" s="40"/>
      <c r="B127" s="37"/>
      <c r="C127" s="38" t="s">
        <v>37</v>
      </c>
      <c r="D127" s="24" t="e">
        <f t="shared" si="4"/>
        <v>#REF!</v>
      </c>
      <c r="E127" s="16" t="s">
        <v>1</v>
      </c>
      <c r="F127" s="25" t="e">
        <f t="shared" si="5"/>
        <v>#REF!</v>
      </c>
      <c r="G127" s="24" t="e">
        <f>COUNTIF(#REF!,"국"&amp;$C127&amp;"답")</f>
        <v>#REF!</v>
      </c>
      <c r="H127" s="16" t="s">
        <v>156</v>
      </c>
      <c r="I127" s="25" t="e">
        <f>SUMIF(#REF!,"국"&amp;$C127&amp;"답",#REF!)</f>
        <v>#REF!</v>
      </c>
      <c r="J127" s="24" t="e">
        <f>COUNTIF(#REF!,"국"&amp;$C127&amp;"전")</f>
        <v>#REF!</v>
      </c>
      <c r="K127" s="16" t="s">
        <v>156</v>
      </c>
      <c r="L127" s="25" t="e">
        <f>SUMIF(#REF!,"국"&amp;$C127&amp;"전",#REF!)</f>
        <v>#REF!</v>
      </c>
      <c r="M127" s="24" t="e">
        <f>COUNTIF(#REF!,"국"&amp;$C127&amp;"과")</f>
        <v>#REF!</v>
      </c>
      <c r="N127" s="16" t="s">
        <v>156</v>
      </c>
      <c r="O127" s="25" t="e">
        <f>SUMIF(#REF!,"국"&amp;$C127&amp;"과",#REF!)</f>
        <v>#REF!</v>
      </c>
      <c r="P127" s="24" t="e">
        <f>COUNTIF(#REF!,"국"&amp;$C127&amp;"임")</f>
        <v>#REF!</v>
      </c>
      <c r="Q127" s="16" t="s">
        <v>156</v>
      </c>
      <c r="R127" s="25" t="e">
        <f>SUMIF(#REF!,"국"&amp;$C127&amp;"임",#REF!)</f>
        <v>#REF!</v>
      </c>
      <c r="S127" s="24" t="e">
        <f>COUNTIF(#REF!,"국"&amp;$C127&amp;"대")</f>
        <v>#REF!</v>
      </c>
      <c r="T127" s="16" t="s">
        <v>156</v>
      </c>
      <c r="U127" s="25" t="e">
        <f>SUMIF(#REF!,"국"&amp;$C127&amp;"대",#REF!)</f>
        <v>#REF!</v>
      </c>
      <c r="V127" s="24" t="e">
        <f>COUNTIF(#REF!,"국"&amp;$C127&amp;"구")</f>
        <v>#REF!</v>
      </c>
      <c r="W127" s="16" t="s">
        <v>156</v>
      </c>
      <c r="X127" s="25" t="e">
        <f>SUMIF(#REF!,"국"&amp;$C127&amp;"구",#REF!)</f>
        <v>#REF!</v>
      </c>
      <c r="Y127" s="24" t="e">
        <f>COUNTIF(#REF!,"국"&amp;$C127&amp;"도")</f>
        <v>#REF!</v>
      </c>
      <c r="Z127" s="16" t="s">
        <v>156</v>
      </c>
      <c r="AA127" s="25" t="e">
        <f>SUMIF(#REF!,"국"&amp;$C127&amp;"도",#REF!)</f>
        <v>#REF!</v>
      </c>
      <c r="AB127" s="24" t="e">
        <f>COUNTIF(#REF!,"국"&amp;$C127&amp;"목")</f>
        <v>#REF!</v>
      </c>
      <c r="AC127" s="16" t="s">
        <v>156</v>
      </c>
      <c r="AD127" s="25" t="e">
        <f>SUMIF(#REF!,"국"&amp;$C127&amp;"목",#REF!)</f>
        <v>#REF!</v>
      </c>
      <c r="AE127" s="24" t="e">
        <f>COUNTIF(#REF!,"국"&amp;$C127&amp;"묘")</f>
        <v>#REF!</v>
      </c>
      <c r="AF127" s="16" t="s">
        <v>156</v>
      </c>
      <c r="AG127" s="25" t="e">
        <f>SUMIF(#REF!,"국"&amp;$C127&amp;"묘",#REF!)</f>
        <v>#REF!</v>
      </c>
      <c r="AH127" s="24" t="e">
        <f>COUNTIF(#REF!,"국"&amp;$C127&amp;"유")</f>
        <v>#REF!</v>
      </c>
      <c r="AI127" s="16" t="s">
        <v>156</v>
      </c>
      <c r="AJ127" s="25" t="e">
        <f>SUMIF(#REF!,"국"&amp;$C127&amp;"유",#REF!)</f>
        <v>#REF!</v>
      </c>
      <c r="AK127" s="24" t="e">
        <f>COUNTIF(#REF!,"국"&amp;$C127&amp;"잡")</f>
        <v>#REF!</v>
      </c>
      <c r="AL127" s="16" t="s">
        <v>156</v>
      </c>
      <c r="AM127" s="25" t="e">
        <f>SUMIF(#REF!,"국"&amp;$C127&amp;"잡",#REF!)</f>
        <v>#REF!</v>
      </c>
      <c r="AN127" s="24" t="e">
        <f>COUNTIF(#REF!,"국"&amp;$C127&amp;"장")</f>
        <v>#REF!</v>
      </c>
      <c r="AO127" s="16" t="s">
        <v>156</v>
      </c>
      <c r="AP127" s="25" t="e">
        <f>SUMIF(#REF!,"국"&amp;$C127&amp;"장",#REF!)</f>
        <v>#REF!</v>
      </c>
      <c r="AQ127" s="24" t="e">
        <f>COUNTIF(#REF!,"국"&amp;$C127&amp;"수")</f>
        <v>#REF!</v>
      </c>
      <c r="AR127" s="16" t="s">
        <v>156</v>
      </c>
      <c r="AS127" s="25" t="e">
        <f>SUMIF(#REF!,"국"&amp;$C127&amp;"수",#REF!)</f>
        <v>#REF!</v>
      </c>
      <c r="AT127" s="24" t="e">
        <f>COUNTIF(#REF!,"국"&amp;$C127&amp;"제")</f>
        <v>#REF!</v>
      </c>
      <c r="AU127" s="16" t="s">
        <v>156</v>
      </c>
      <c r="AV127" s="25" t="e">
        <f>SUMIF(#REF!,"국"&amp;$C127&amp;"제",#REF!)</f>
        <v>#REF!</v>
      </c>
      <c r="AW127" s="24" t="e">
        <f>COUNTIF(#REF!,"국"&amp;$C127&amp;"종")</f>
        <v>#REF!</v>
      </c>
      <c r="AX127" s="16" t="s">
        <v>156</v>
      </c>
      <c r="AY127" s="25" t="e">
        <f>SUMIF(#REF!,"국"&amp;$C127&amp;"종",#REF!)</f>
        <v>#REF!</v>
      </c>
      <c r="AZ127" s="24" t="e">
        <f>COUNTIF(#REF!,"국"&amp;$C127&amp;"주")</f>
        <v>#REF!</v>
      </c>
      <c r="BA127" s="16" t="s">
        <v>156</v>
      </c>
      <c r="BB127" s="25" t="e">
        <f>SUMIF(#REF!,"국"&amp;$C127&amp;"주",#REF!)</f>
        <v>#REF!</v>
      </c>
      <c r="BC127" s="24" t="e">
        <f>COUNTIF(#REF!,"국"&amp;$C127&amp;"양")</f>
        <v>#REF!</v>
      </c>
      <c r="BD127" s="16" t="s">
        <v>156</v>
      </c>
      <c r="BE127" s="25" t="e">
        <f>SUMIF(#REF!,"국"&amp;$C127&amp;"양",#REF!)</f>
        <v>#REF!</v>
      </c>
      <c r="BF127" s="24" t="e">
        <f>COUNTIF(#REF!,"국"&amp;$C127&amp;"염")</f>
        <v>#REF!</v>
      </c>
      <c r="BG127" s="16" t="s">
        <v>156</v>
      </c>
      <c r="BH127" s="25" t="e">
        <f>SUMIF(#REF!,"국"&amp;$C127&amp;"염",#REF!)</f>
        <v>#REF!</v>
      </c>
      <c r="BI127" s="24" t="e">
        <f>COUNTIF(#REF!,"국"&amp;$C127&amp;"창")</f>
        <v>#REF!</v>
      </c>
      <c r="BJ127" s="16" t="s">
        <v>156</v>
      </c>
      <c r="BK127" s="25" t="e">
        <f>SUMIF(#REF!,"국"&amp;$C127&amp;"창",#REF!)</f>
        <v>#REF!</v>
      </c>
      <c r="BL127" s="24" t="e">
        <f>COUNTIF(#REF!,"국"&amp;$C127&amp;"천")</f>
        <v>#REF!</v>
      </c>
      <c r="BM127" s="16" t="s">
        <v>156</v>
      </c>
      <c r="BN127" s="25" t="e">
        <f>SUMIF(#REF!,"국"&amp;$C127&amp;"천",#REF!)</f>
        <v>#REF!</v>
      </c>
      <c r="BO127" s="24" t="e">
        <f>COUNTIF(#REF!,"국"&amp;$C127&amp;"철")</f>
        <v>#REF!</v>
      </c>
      <c r="BP127" s="16" t="s">
        <v>156</v>
      </c>
      <c r="BQ127" s="25" t="e">
        <f>SUMIF(#REF!,"국"&amp;$C127&amp;"철",#REF!)</f>
        <v>#REF!</v>
      </c>
      <c r="BR127" s="24" t="e">
        <f>COUNTIF(#REF!,"국"&amp;$C127&amp;"체")</f>
        <v>#REF!</v>
      </c>
      <c r="BS127" s="16" t="s">
        <v>156</v>
      </c>
      <c r="BT127" s="25" t="e">
        <f>SUMIF(#REF!,"국"&amp;$C127&amp;"체",#REF!)</f>
        <v>#REF!</v>
      </c>
      <c r="BU127" s="24" t="e">
        <f>COUNTIF(#REF!,"국"&amp;$C127&amp;"가")</f>
        <v>#REF!</v>
      </c>
      <c r="BV127" s="16" t="s">
        <v>156</v>
      </c>
      <c r="BW127" s="25" t="e">
        <f>SUMIF(#REF!,"국"&amp;$C127&amp;"가",#REF!)</f>
        <v>#REF!</v>
      </c>
    </row>
    <row r="128" spans="1:75" ht="25.5" customHeight="1">
      <c r="A128" s="40"/>
      <c r="B128" s="37"/>
      <c r="C128" s="38" t="s">
        <v>38</v>
      </c>
      <c r="D128" s="24" t="e">
        <f t="shared" si="4"/>
        <v>#REF!</v>
      </c>
      <c r="E128" s="16" t="s">
        <v>1</v>
      </c>
      <c r="F128" s="25" t="e">
        <f t="shared" si="5"/>
        <v>#REF!</v>
      </c>
      <c r="G128" s="24" t="e">
        <f>COUNTIF(#REF!,"국"&amp;$C128&amp;"답")</f>
        <v>#REF!</v>
      </c>
      <c r="H128" s="16" t="s">
        <v>156</v>
      </c>
      <c r="I128" s="25" t="e">
        <f>SUMIF(#REF!,"국"&amp;$C128&amp;"답",#REF!)</f>
        <v>#REF!</v>
      </c>
      <c r="J128" s="24" t="e">
        <f>COUNTIF(#REF!,"국"&amp;$C128&amp;"전")</f>
        <v>#REF!</v>
      </c>
      <c r="K128" s="16" t="s">
        <v>156</v>
      </c>
      <c r="L128" s="25" t="e">
        <f>SUMIF(#REF!,"국"&amp;$C128&amp;"전",#REF!)</f>
        <v>#REF!</v>
      </c>
      <c r="M128" s="24" t="e">
        <f>COUNTIF(#REF!,"국"&amp;$C128&amp;"과")</f>
        <v>#REF!</v>
      </c>
      <c r="N128" s="16" t="s">
        <v>156</v>
      </c>
      <c r="O128" s="25" t="e">
        <f>SUMIF(#REF!,"국"&amp;$C128&amp;"과",#REF!)</f>
        <v>#REF!</v>
      </c>
      <c r="P128" s="24" t="e">
        <f>COUNTIF(#REF!,"국"&amp;$C128&amp;"임")</f>
        <v>#REF!</v>
      </c>
      <c r="Q128" s="16" t="s">
        <v>156</v>
      </c>
      <c r="R128" s="25" t="e">
        <f>SUMIF(#REF!,"국"&amp;$C128&amp;"임",#REF!)</f>
        <v>#REF!</v>
      </c>
      <c r="S128" s="24" t="e">
        <f>COUNTIF(#REF!,"국"&amp;$C128&amp;"대")</f>
        <v>#REF!</v>
      </c>
      <c r="T128" s="16" t="s">
        <v>156</v>
      </c>
      <c r="U128" s="25" t="e">
        <f>SUMIF(#REF!,"국"&amp;$C128&amp;"대",#REF!)</f>
        <v>#REF!</v>
      </c>
      <c r="V128" s="24" t="e">
        <f>COUNTIF(#REF!,"국"&amp;$C128&amp;"구")</f>
        <v>#REF!</v>
      </c>
      <c r="W128" s="16" t="s">
        <v>156</v>
      </c>
      <c r="X128" s="25" t="e">
        <f>SUMIF(#REF!,"국"&amp;$C128&amp;"구",#REF!)</f>
        <v>#REF!</v>
      </c>
      <c r="Y128" s="24" t="e">
        <f>COUNTIF(#REF!,"국"&amp;$C128&amp;"도")</f>
        <v>#REF!</v>
      </c>
      <c r="Z128" s="16" t="s">
        <v>156</v>
      </c>
      <c r="AA128" s="25" t="e">
        <f>SUMIF(#REF!,"국"&amp;$C128&amp;"도",#REF!)</f>
        <v>#REF!</v>
      </c>
      <c r="AB128" s="24" t="e">
        <f>COUNTIF(#REF!,"국"&amp;$C128&amp;"목")</f>
        <v>#REF!</v>
      </c>
      <c r="AC128" s="16" t="s">
        <v>156</v>
      </c>
      <c r="AD128" s="25" t="e">
        <f>SUMIF(#REF!,"국"&amp;$C128&amp;"목",#REF!)</f>
        <v>#REF!</v>
      </c>
      <c r="AE128" s="24" t="e">
        <f>COUNTIF(#REF!,"국"&amp;$C128&amp;"묘")</f>
        <v>#REF!</v>
      </c>
      <c r="AF128" s="16" t="s">
        <v>156</v>
      </c>
      <c r="AG128" s="25" t="e">
        <f>SUMIF(#REF!,"국"&amp;$C128&amp;"묘",#REF!)</f>
        <v>#REF!</v>
      </c>
      <c r="AH128" s="24" t="e">
        <f>COUNTIF(#REF!,"국"&amp;$C128&amp;"유")</f>
        <v>#REF!</v>
      </c>
      <c r="AI128" s="16" t="s">
        <v>156</v>
      </c>
      <c r="AJ128" s="25" t="e">
        <f>SUMIF(#REF!,"국"&amp;$C128&amp;"유",#REF!)</f>
        <v>#REF!</v>
      </c>
      <c r="AK128" s="24" t="e">
        <f>COUNTIF(#REF!,"국"&amp;$C128&amp;"잡")</f>
        <v>#REF!</v>
      </c>
      <c r="AL128" s="16" t="s">
        <v>156</v>
      </c>
      <c r="AM128" s="25" t="e">
        <f>SUMIF(#REF!,"국"&amp;$C128&amp;"잡",#REF!)</f>
        <v>#REF!</v>
      </c>
      <c r="AN128" s="24" t="e">
        <f>COUNTIF(#REF!,"국"&amp;$C128&amp;"장")</f>
        <v>#REF!</v>
      </c>
      <c r="AO128" s="16" t="s">
        <v>156</v>
      </c>
      <c r="AP128" s="25" t="e">
        <f>SUMIF(#REF!,"국"&amp;$C128&amp;"장",#REF!)</f>
        <v>#REF!</v>
      </c>
      <c r="AQ128" s="24" t="e">
        <f>COUNTIF(#REF!,"국"&amp;$C128&amp;"수")</f>
        <v>#REF!</v>
      </c>
      <c r="AR128" s="16" t="s">
        <v>156</v>
      </c>
      <c r="AS128" s="25" t="e">
        <f>SUMIF(#REF!,"국"&amp;$C128&amp;"수",#REF!)</f>
        <v>#REF!</v>
      </c>
      <c r="AT128" s="24" t="e">
        <f>COUNTIF(#REF!,"국"&amp;$C128&amp;"제")</f>
        <v>#REF!</v>
      </c>
      <c r="AU128" s="16" t="s">
        <v>156</v>
      </c>
      <c r="AV128" s="25" t="e">
        <f>SUMIF(#REF!,"국"&amp;$C128&amp;"제",#REF!)</f>
        <v>#REF!</v>
      </c>
      <c r="AW128" s="24" t="e">
        <f>COUNTIF(#REF!,"국"&amp;$C128&amp;"종")</f>
        <v>#REF!</v>
      </c>
      <c r="AX128" s="16" t="s">
        <v>156</v>
      </c>
      <c r="AY128" s="25" t="e">
        <f>SUMIF(#REF!,"국"&amp;$C128&amp;"종",#REF!)</f>
        <v>#REF!</v>
      </c>
      <c r="AZ128" s="24" t="e">
        <f>COUNTIF(#REF!,"국"&amp;$C128&amp;"주")</f>
        <v>#REF!</v>
      </c>
      <c r="BA128" s="16" t="s">
        <v>156</v>
      </c>
      <c r="BB128" s="25" t="e">
        <f>SUMIF(#REF!,"국"&amp;$C128&amp;"주",#REF!)</f>
        <v>#REF!</v>
      </c>
      <c r="BC128" s="24" t="e">
        <f>COUNTIF(#REF!,"국"&amp;$C128&amp;"양")</f>
        <v>#REF!</v>
      </c>
      <c r="BD128" s="16" t="s">
        <v>156</v>
      </c>
      <c r="BE128" s="25" t="e">
        <f>SUMIF(#REF!,"국"&amp;$C128&amp;"양",#REF!)</f>
        <v>#REF!</v>
      </c>
      <c r="BF128" s="24" t="e">
        <f>COUNTIF(#REF!,"국"&amp;$C128&amp;"염")</f>
        <v>#REF!</v>
      </c>
      <c r="BG128" s="16" t="s">
        <v>156</v>
      </c>
      <c r="BH128" s="25" t="e">
        <f>SUMIF(#REF!,"국"&amp;$C128&amp;"염",#REF!)</f>
        <v>#REF!</v>
      </c>
      <c r="BI128" s="24" t="e">
        <f>COUNTIF(#REF!,"국"&amp;$C128&amp;"창")</f>
        <v>#REF!</v>
      </c>
      <c r="BJ128" s="16" t="s">
        <v>156</v>
      </c>
      <c r="BK128" s="25" t="e">
        <f>SUMIF(#REF!,"국"&amp;$C128&amp;"창",#REF!)</f>
        <v>#REF!</v>
      </c>
      <c r="BL128" s="24" t="e">
        <f>COUNTIF(#REF!,"국"&amp;$C128&amp;"천")</f>
        <v>#REF!</v>
      </c>
      <c r="BM128" s="16" t="s">
        <v>156</v>
      </c>
      <c r="BN128" s="25" t="e">
        <f>SUMIF(#REF!,"국"&amp;$C128&amp;"천",#REF!)</f>
        <v>#REF!</v>
      </c>
      <c r="BO128" s="24" t="e">
        <f>COUNTIF(#REF!,"국"&amp;$C128&amp;"철")</f>
        <v>#REF!</v>
      </c>
      <c r="BP128" s="16" t="s">
        <v>156</v>
      </c>
      <c r="BQ128" s="25" t="e">
        <f>SUMIF(#REF!,"국"&amp;$C128&amp;"철",#REF!)</f>
        <v>#REF!</v>
      </c>
      <c r="BR128" s="24" t="e">
        <f>COUNTIF(#REF!,"국"&amp;$C128&amp;"체")</f>
        <v>#REF!</v>
      </c>
      <c r="BS128" s="16" t="s">
        <v>156</v>
      </c>
      <c r="BT128" s="25" t="e">
        <f>SUMIF(#REF!,"국"&amp;$C128&amp;"체",#REF!)</f>
        <v>#REF!</v>
      </c>
      <c r="BU128" s="24" t="e">
        <f>COUNTIF(#REF!,"국"&amp;$C128&amp;"가")</f>
        <v>#REF!</v>
      </c>
      <c r="BV128" s="16" t="s">
        <v>156</v>
      </c>
      <c r="BW128" s="25" t="e">
        <f>SUMIF(#REF!,"국"&amp;$C128&amp;"가",#REF!)</f>
        <v>#REF!</v>
      </c>
    </row>
    <row r="129" spans="1:75" ht="25.5" customHeight="1">
      <c r="A129" s="41"/>
      <c r="B129" s="39"/>
      <c r="C129" s="38" t="s">
        <v>39</v>
      </c>
      <c r="D129" s="24" t="e">
        <f t="shared" si="4"/>
        <v>#REF!</v>
      </c>
      <c r="E129" s="16" t="s">
        <v>1</v>
      </c>
      <c r="F129" s="25" t="e">
        <f t="shared" si="5"/>
        <v>#REF!</v>
      </c>
      <c r="G129" s="24" t="e">
        <f>COUNTIF(#REF!,"국"&amp;$C129&amp;"답")</f>
        <v>#REF!</v>
      </c>
      <c r="H129" s="16" t="s">
        <v>156</v>
      </c>
      <c r="I129" s="25" t="e">
        <f>SUMIF(#REF!,"국"&amp;$C129&amp;"답",#REF!)</f>
        <v>#REF!</v>
      </c>
      <c r="J129" s="24" t="e">
        <f>COUNTIF(#REF!,"국"&amp;$C129&amp;"전")</f>
        <v>#REF!</v>
      </c>
      <c r="K129" s="16" t="s">
        <v>156</v>
      </c>
      <c r="L129" s="25" t="e">
        <f>SUMIF(#REF!,"국"&amp;$C129&amp;"전",#REF!)</f>
        <v>#REF!</v>
      </c>
      <c r="M129" s="24" t="e">
        <f>COUNTIF(#REF!,"국"&amp;$C129&amp;"과")</f>
        <v>#REF!</v>
      </c>
      <c r="N129" s="16" t="s">
        <v>156</v>
      </c>
      <c r="O129" s="25" t="e">
        <f>SUMIF(#REF!,"국"&amp;$C129&amp;"과",#REF!)</f>
        <v>#REF!</v>
      </c>
      <c r="P129" s="24" t="e">
        <f>COUNTIF(#REF!,"국"&amp;$C129&amp;"임")</f>
        <v>#REF!</v>
      </c>
      <c r="Q129" s="16" t="s">
        <v>156</v>
      </c>
      <c r="R129" s="25" t="e">
        <f>SUMIF(#REF!,"국"&amp;$C129&amp;"임",#REF!)</f>
        <v>#REF!</v>
      </c>
      <c r="S129" s="24" t="e">
        <f>COUNTIF(#REF!,"국"&amp;$C129&amp;"대")</f>
        <v>#REF!</v>
      </c>
      <c r="T129" s="16" t="s">
        <v>156</v>
      </c>
      <c r="U129" s="25" t="e">
        <f>SUMIF(#REF!,"국"&amp;$C129&amp;"대",#REF!)</f>
        <v>#REF!</v>
      </c>
      <c r="V129" s="24" t="e">
        <f>COUNTIF(#REF!,"국"&amp;$C129&amp;"구")</f>
        <v>#REF!</v>
      </c>
      <c r="W129" s="16" t="s">
        <v>156</v>
      </c>
      <c r="X129" s="25" t="e">
        <f>SUMIF(#REF!,"국"&amp;$C129&amp;"구",#REF!)</f>
        <v>#REF!</v>
      </c>
      <c r="Y129" s="24" t="e">
        <f>COUNTIF(#REF!,"국"&amp;$C129&amp;"도")</f>
        <v>#REF!</v>
      </c>
      <c r="Z129" s="16" t="s">
        <v>156</v>
      </c>
      <c r="AA129" s="25" t="e">
        <f>SUMIF(#REF!,"국"&amp;$C129&amp;"도",#REF!)</f>
        <v>#REF!</v>
      </c>
      <c r="AB129" s="24" t="e">
        <f>COUNTIF(#REF!,"국"&amp;$C129&amp;"목")</f>
        <v>#REF!</v>
      </c>
      <c r="AC129" s="16" t="s">
        <v>156</v>
      </c>
      <c r="AD129" s="25" t="e">
        <f>SUMIF(#REF!,"국"&amp;$C129&amp;"목",#REF!)</f>
        <v>#REF!</v>
      </c>
      <c r="AE129" s="24" t="e">
        <f>COUNTIF(#REF!,"국"&amp;$C129&amp;"묘")</f>
        <v>#REF!</v>
      </c>
      <c r="AF129" s="16" t="s">
        <v>156</v>
      </c>
      <c r="AG129" s="25" t="e">
        <f>SUMIF(#REF!,"국"&amp;$C129&amp;"묘",#REF!)</f>
        <v>#REF!</v>
      </c>
      <c r="AH129" s="24" t="e">
        <f>COUNTIF(#REF!,"국"&amp;$C129&amp;"유")</f>
        <v>#REF!</v>
      </c>
      <c r="AI129" s="16" t="s">
        <v>156</v>
      </c>
      <c r="AJ129" s="25" t="e">
        <f>SUMIF(#REF!,"국"&amp;$C129&amp;"유",#REF!)</f>
        <v>#REF!</v>
      </c>
      <c r="AK129" s="24" t="e">
        <f>COUNTIF(#REF!,"국"&amp;$C129&amp;"잡")</f>
        <v>#REF!</v>
      </c>
      <c r="AL129" s="16" t="s">
        <v>156</v>
      </c>
      <c r="AM129" s="25" t="e">
        <f>SUMIF(#REF!,"국"&amp;$C129&amp;"잡",#REF!)</f>
        <v>#REF!</v>
      </c>
      <c r="AN129" s="24" t="e">
        <f>COUNTIF(#REF!,"국"&amp;$C129&amp;"장")</f>
        <v>#REF!</v>
      </c>
      <c r="AO129" s="16" t="s">
        <v>156</v>
      </c>
      <c r="AP129" s="25" t="e">
        <f>SUMIF(#REF!,"국"&amp;$C129&amp;"장",#REF!)</f>
        <v>#REF!</v>
      </c>
      <c r="AQ129" s="24" t="e">
        <f>COUNTIF(#REF!,"국"&amp;$C129&amp;"수")</f>
        <v>#REF!</v>
      </c>
      <c r="AR129" s="16" t="s">
        <v>156</v>
      </c>
      <c r="AS129" s="25" t="e">
        <f>SUMIF(#REF!,"국"&amp;$C129&amp;"수",#REF!)</f>
        <v>#REF!</v>
      </c>
      <c r="AT129" s="24" t="e">
        <f>COUNTIF(#REF!,"국"&amp;$C129&amp;"제")</f>
        <v>#REF!</v>
      </c>
      <c r="AU129" s="16" t="s">
        <v>156</v>
      </c>
      <c r="AV129" s="25" t="e">
        <f>SUMIF(#REF!,"국"&amp;$C129&amp;"제",#REF!)</f>
        <v>#REF!</v>
      </c>
      <c r="AW129" s="24" t="e">
        <f>COUNTIF(#REF!,"국"&amp;$C129&amp;"종")</f>
        <v>#REF!</v>
      </c>
      <c r="AX129" s="16" t="s">
        <v>156</v>
      </c>
      <c r="AY129" s="25" t="e">
        <f>SUMIF(#REF!,"국"&amp;$C129&amp;"종",#REF!)</f>
        <v>#REF!</v>
      </c>
      <c r="AZ129" s="24" t="e">
        <f>COUNTIF(#REF!,"국"&amp;$C129&amp;"주")</f>
        <v>#REF!</v>
      </c>
      <c r="BA129" s="16" t="s">
        <v>156</v>
      </c>
      <c r="BB129" s="25" t="e">
        <f>SUMIF(#REF!,"국"&amp;$C129&amp;"주",#REF!)</f>
        <v>#REF!</v>
      </c>
      <c r="BC129" s="24" t="e">
        <f>COUNTIF(#REF!,"국"&amp;$C129&amp;"양")</f>
        <v>#REF!</v>
      </c>
      <c r="BD129" s="16" t="s">
        <v>156</v>
      </c>
      <c r="BE129" s="25" t="e">
        <f>SUMIF(#REF!,"국"&amp;$C129&amp;"양",#REF!)</f>
        <v>#REF!</v>
      </c>
      <c r="BF129" s="24" t="e">
        <f>COUNTIF(#REF!,"국"&amp;$C129&amp;"염")</f>
        <v>#REF!</v>
      </c>
      <c r="BG129" s="16" t="s">
        <v>156</v>
      </c>
      <c r="BH129" s="25" t="e">
        <f>SUMIF(#REF!,"국"&amp;$C129&amp;"염",#REF!)</f>
        <v>#REF!</v>
      </c>
      <c r="BI129" s="24" t="e">
        <f>COUNTIF(#REF!,"국"&amp;$C129&amp;"창")</f>
        <v>#REF!</v>
      </c>
      <c r="BJ129" s="16" t="s">
        <v>156</v>
      </c>
      <c r="BK129" s="25" t="e">
        <f>SUMIF(#REF!,"국"&amp;$C129&amp;"창",#REF!)</f>
        <v>#REF!</v>
      </c>
      <c r="BL129" s="24" t="e">
        <f>COUNTIF(#REF!,"국"&amp;$C129&amp;"천")</f>
        <v>#REF!</v>
      </c>
      <c r="BM129" s="16" t="s">
        <v>156</v>
      </c>
      <c r="BN129" s="25" t="e">
        <f>SUMIF(#REF!,"국"&amp;$C129&amp;"천",#REF!)</f>
        <v>#REF!</v>
      </c>
      <c r="BO129" s="24" t="e">
        <f>COUNTIF(#REF!,"국"&amp;$C129&amp;"철")</f>
        <v>#REF!</v>
      </c>
      <c r="BP129" s="16" t="s">
        <v>156</v>
      </c>
      <c r="BQ129" s="25" t="e">
        <f>SUMIF(#REF!,"국"&amp;$C129&amp;"철",#REF!)</f>
        <v>#REF!</v>
      </c>
      <c r="BR129" s="24" t="e">
        <f>COUNTIF(#REF!,"국"&amp;$C129&amp;"체")</f>
        <v>#REF!</v>
      </c>
      <c r="BS129" s="16" t="s">
        <v>156</v>
      </c>
      <c r="BT129" s="25" t="e">
        <f>SUMIF(#REF!,"국"&amp;$C129&amp;"체",#REF!)</f>
        <v>#REF!</v>
      </c>
      <c r="BU129" s="24" t="e">
        <f>COUNTIF(#REF!,"국"&amp;$C129&amp;"가")</f>
        <v>#REF!</v>
      </c>
      <c r="BV129" s="16" t="s">
        <v>156</v>
      </c>
      <c r="BW129" s="25" t="e">
        <f>SUMIF(#REF!,"국"&amp;$C129&amp;"가",#REF!)</f>
        <v>#REF!</v>
      </c>
    </row>
    <row r="130" spans="1:75" s="31" customFormat="1" ht="25.5" customHeight="1">
      <c r="A130" s="122" t="s">
        <v>160</v>
      </c>
      <c r="B130" s="123"/>
      <c r="C130" s="123"/>
      <c r="D130" s="28" t="e">
        <f t="shared" si="4"/>
        <v>#REF!</v>
      </c>
      <c r="E130" s="29" t="s">
        <v>1</v>
      </c>
      <c r="F130" s="30" t="e">
        <f t="shared" si="5"/>
        <v>#REF!</v>
      </c>
      <c r="G130" s="28" t="e">
        <f>SUM(G131,G145)</f>
        <v>#REF!</v>
      </c>
      <c r="H130" s="29" t="s">
        <v>156</v>
      </c>
      <c r="I130" s="30" t="e">
        <f>SUM(I131,I145)</f>
        <v>#REF!</v>
      </c>
      <c r="J130" s="28" t="e">
        <f>SUM(J131,J145)</f>
        <v>#REF!</v>
      </c>
      <c r="K130" s="29" t="s">
        <v>156</v>
      </c>
      <c r="L130" s="30" t="e">
        <f>SUM(L131,L145)</f>
        <v>#REF!</v>
      </c>
      <c r="M130" s="28" t="e">
        <f>SUM(M131,M145)</f>
        <v>#REF!</v>
      </c>
      <c r="N130" s="29" t="s">
        <v>156</v>
      </c>
      <c r="O130" s="30" t="e">
        <f>SUM(O131,O145)</f>
        <v>#REF!</v>
      </c>
      <c r="P130" s="28" t="e">
        <f>SUM(P131,P145)</f>
        <v>#REF!</v>
      </c>
      <c r="Q130" s="29" t="s">
        <v>156</v>
      </c>
      <c r="R130" s="30" t="e">
        <f>SUM(R131,R145)</f>
        <v>#REF!</v>
      </c>
      <c r="S130" s="28" t="e">
        <f>SUM(S131,S145)</f>
        <v>#REF!</v>
      </c>
      <c r="T130" s="29" t="s">
        <v>156</v>
      </c>
      <c r="U130" s="30" t="e">
        <f>SUM(U131,U145)</f>
        <v>#REF!</v>
      </c>
      <c r="V130" s="28" t="e">
        <f>SUM(V131,V145)</f>
        <v>#REF!</v>
      </c>
      <c r="W130" s="29" t="s">
        <v>156</v>
      </c>
      <c r="X130" s="30" t="e">
        <f>SUM(X131,X145)</f>
        <v>#REF!</v>
      </c>
      <c r="Y130" s="28" t="e">
        <f>SUM(Y131,Y145)</f>
        <v>#REF!</v>
      </c>
      <c r="Z130" s="29" t="s">
        <v>156</v>
      </c>
      <c r="AA130" s="30" t="e">
        <f>SUM(AA131,AA145)</f>
        <v>#REF!</v>
      </c>
      <c r="AB130" s="28" t="e">
        <f>SUM(AB131,AB145)</f>
        <v>#REF!</v>
      </c>
      <c r="AC130" s="29" t="s">
        <v>156</v>
      </c>
      <c r="AD130" s="30" t="e">
        <f>SUM(AD131,AD145)</f>
        <v>#REF!</v>
      </c>
      <c r="AE130" s="28" t="e">
        <f>SUM(AE131,AE145)</f>
        <v>#REF!</v>
      </c>
      <c r="AF130" s="29" t="s">
        <v>156</v>
      </c>
      <c r="AG130" s="30" t="e">
        <f>SUM(AG131,AG145)</f>
        <v>#REF!</v>
      </c>
      <c r="AH130" s="28" t="e">
        <f>SUM(AH131,AH145)</f>
        <v>#REF!</v>
      </c>
      <c r="AI130" s="29" t="s">
        <v>156</v>
      </c>
      <c r="AJ130" s="30" t="e">
        <f>SUM(AJ131,AJ145)</f>
        <v>#REF!</v>
      </c>
      <c r="AK130" s="28" t="e">
        <f>SUM(AK131,AK145)</f>
        <v>#REF!</v>
      </c>
      <c r="AL130" s="29" t="s">
        <v>156</v>
      </c>
      <c r="AM130" s="30" t="e">
        <f>SUM(AM131,AM145)</f>
        <v>#REF!</v>
      </c>
      <c r="AN130" s="28" t="e">
        <f>SUM(AN131,AN145)</f>
        <v>#REF!</v>
      </c>
      <c r="AO130" s="29" t="s">
        <v>156</v>
      </c>
      <c r="AP130" s="30" t="e">
        <f>SUM(AP131,AP145)</f>
        <v>#REF!</v>
      </c>
      <c r="AQ130" s="28" t="e">
        <f>SUM(AQ131,AQ145)</f>
        <v>#REF!</v>
      </c>
      <c r="AR130" s="29" t="s">
        <v>156</v>
      </c>
      <c r="AS130" s="30" t="e">
        <f>SUM(AS131,AS145)</f>
        <v>#REF!</v>
      </c>
      <c r="AT130" s="28" t="e">
        <f>SUM(AT131,AT145)</f>
        <v>#REF!</v>
      </c>
      <c r="AU130" s="29" t="s">
        <v>156</v>
      </c>
      <c r="AV130" s="30" t="e">
        <f>SUM(AV131,AV145)</f>
        <v>#REF!</v>
      </c>
      <c r="AW130" s="28" t="e">
        <f>SUM(AW131,AW145)</f>
        <v>#REF!</v>
      </c>
      <c r="AX130" s="29" t="s">
        <v>156</v>
      </c>
      <c r="AY130" s="30" t="e">
        <f>SUM(AY131,AY145)</f>
        <v>#REF!</v>
      </c>
      <c r="AZ130" s="28" t="e">
        <f>SUM(AZ131,AZ145)</f>
        <v>#REF!</v>
      </c>
      <c r="BA130" s="29" t="s">
        <v>156</v>
      </c>
      <c r="BB130" s="30" t="e">
        <f>SUM(BB131,BB145)</f>
        <v>#REF!</v>
      </c>
      <c r="BC130" s="28" t="e">
        <f>SUM(BC131,BC145)</f>
        <v>#REF!</v>
      </c>
      <c r="BD130" s="29" t="s">
        <v>156</v>
      </c>
      <c r="BE130" s="30" t="e">
        <f>SUM(BE131,BE145)</f>
        <v>#REF!</v>
      </c>
      <c r="BF130" s="28" t="e">
        <f>SUM(BF131,BF145)</f>
        <v>#REF!</v>
      </c>
      <c r="BG130" s="29" t="s">
        <v>156</v>
      </c>
      <c r="BH130" s="30" t="e">
        <f>SUM(BH131,BH145)</f>
        <v>#REF!</v>
      </c>
      <c r="BI130" s="28" t="e">
        <f>SUM(BI131,BI145)</f>
        <v>#REF!</v>
      </c>
      <c r="BJ130" s="29" t="s">
        <v>156</v>
      </c>
      <c r="BK130" s="30" t="e">
        <f>SUM(BK131,BK145)</f>
        <v>#REF!</v>
      </c>
      <c r="BL130" s="28" t="e">
        <f>SUM(BL131,BL145)</f>
        <v>#REF!</v>
      </c>
      <c r="BM130" s="29" t="s">
        <v>156</v>
      </c>
      <c r="BN130" s="30" t="e">
        <f>SUM(BN131,BN145)</f>
        <v>#REF!</v>
      </c>
      <c r="BO130" s="28" t="e">
        <f>SUM(BO131,BO145)</f>
        <v>#REF!</v>
      </c>
      <c r="BP130" s="29" t="s">
        <v>156</v>
      </c>
      <c r="BQ130" s="30" t="e">
        <f>SUM(BQ131,BQ145)</f>
        <v>#REF!</v>
      </c>
      <c r="BR130" s="28" t="e">
        <f>SUM(BR131,BR145)</f>
        <v>#REF!</v>
      </c>
      <c r="BS130" s="29" t="s">
        <v>156</v>
      </c>
      <c r="BT130" s="30" t="e">
        <f>SUM(BT131,BT145)</f>
        <v>#REF!</v>
      </c>
      <c r="BU130" s="28" t="e">
        <f>SUM(BU131,BU145)</f>
        <v>#REF!</v>
      </c>
      <c r="BV130" s="29" t="s">
        <v>156</v>
      </c>
      <c r="BW130" s="30" t="e">
        <f>SUM(BW131,BW145)</f>
        <v>#REF!</v>
      </c>
    </row>
    <row r="131" spans="1:75" s="36" customFormat="1" ht="25.5" customHeight="1">
      <c r="A131" s="40"/>
      <c r="B131" s="120" t="s">
        <v>40</v>
      </c>
      <c r="C131" s="121"/>
      <c r="D131" s="33" t="e">
        <f t="shared" si="4"/>
        <v>#REF!</v>
      </c>
      <c r="E131" s="34" t="s">
        <v>1</v>
      </c>
      <c r="F131" s="35" t="e">
        <f t="shared" si="5"/>
        <v>#REF!</v>
      </c>
      <c r="G131" s="33" t="e">
        <f>SUM(G132:G144)</f>
        <v>#REF!</v>
      </c>
      <c r="H131" s="34" t="s">
        <v>156</v>
      </c>
      <c r="I131" s="35" t="e">
        <f>SUM(I132:I144)</f>
        <v>#REF!</v>
      </c>
      <c r="J131" s="33" t="e">
        <f>SUM(J132:J144)</f>
        <v>#REF!</v>
      </c>
      <c r="K131" s="34" t="s">
        <v>156</v>
      </c>
      <c r="L131" s="35" t="e">
        <f>SUM(L132:L144)</f>
        <v>#REF!</v>
      </c>
      <c r="M131" s="33" t="e">
        <f>SUM(M132:M144)</f>
        <v>#REF!</v>
      </c>
      <c r="N131" s="34" t="s">
        <v>156</v>
      </c>
      <c r="O131" s="35" t="e">
        <f>SUM(O132:O144)</f>
        <v>#REF!</v>
      </c>
      <c r="P131" s="33" t="e">
        <f>SUM(P132:P144)</f>
        <v>#REF!</v>
      </c>
      <c r="Q131" s="34" t="s">
        <v>156</v>
      </c>
      <c r="R131" s="35" t="e">
        <f>SUM(R132:R144)</f>
        <v>#REF!</v>
      </c>
      <c r="S131" s="33" t="e">
        <f>SUM(S132:S144)</f>
        <v>#REF!</v>
      </c>
      <c r="T131" s="34" t="s">
        <v>156</v>
      </c>
      <c r="U131" s="35" t="e">
        <f>SUM(U132:U144)</f>
        <v>#REF!</v>
      </c>
      <c r="V131" s="33" t="e">
        <f>SUM(V132:V144)</f>
        <v>#REF!</v>
      </c>
      <c r="W131" s="34" t="s">
        <v>156</v>
      </c>
      <c r="X131" s="35" t="e">
        <f>SUM(X132:X144)</f>
        <v>#REF!</v>
      </c>
      <c r="Y131" s="33" t="e">
        <f>SUM(Y132:Y144)</f>
        <v>#REF!</v>
      </c>
      <c r="Z131" s="34" t="s">
        <v>156</v>
      </c>
      <c r="AA131" s="35" t="e">
        <f>SUM(AA132:AA144)</f>
        <v>#REF!</v>
      </c>
      <c r="AB131" s="33" t="e">
        <f>SUM(AB132:AB144)</f>
        <v>#REF!</v>
      </c>
      <c r="AC131" s="34" t="s">
        <v>156</v>
      </c>
      <c r="AD131" s="35" t="e">
        <f>SUM(AD132:AD144)</f>
        <v>#REF!</v>
      </c>
      <c r="AE131" s="33" t="e">
        <f>SUM(AE132:AE144)</f>
        <v>#REF!</v>
      </c>
      <c r="AF131" s="34" t="s">
        <v>156</v>
      </c>
      <c r="AG131" s="35" t="e">
        <f>SUM(AG132:AG144)</f>
        <v>#REF!</v>
      </c>
      <c r="AH131" s="33" t="e">
        <f>SUM(AH132:AH144)</f>
        <v>#REF!</v>
      </c>
      <c r="AI131" s="34" t="s">
        <v>156</v>
      </c>
      <c r="AJ131" s="35" t="e">
        <f>SUM(AJ132:AJ144)</f>
        <v>#REF!</v>
      </c>
      <c r="AK131" s="33" t="e">
        <f>SUM(AK132:AK144)</f>
        <v>#REF!</v>
      </c>
      <c r="AL131" s="34" t="s">
        <v>156</v>
      </c>
      <c r="AM131" s="35" t="e">
        <f>SUM(AM132:AM144)</f>
        <v>#REF!</v>
      </c>
      <c r="AN131" s="33" t="e">
        <f>SUM(AN132:AN144)</f>
        <v>#REF!</v>
      </c>
      <c r="AO131" s="34" t="s">
        <v>156</v>
      </c>
      <c r="AP131" s="35" t="e">
        <f>SUM(AP132:AP144)</f>
        <v>#REF!</v>
      </c>
      <c r="AQ131" s="33" t="e">
        <f>SUM(AQ132:AQ144)</f>
        <v>#REF!</v>
      </c>
      <c r="AR131" s="34" t="s">
        <v>156</v>
      </c>
      <c r="AS131" s="35" t="e">
        <f>SUM(AS132:AS144)</f>
        <v>#REF!</v>
      </c>
      <c r="AT131" s="33" t="e">
        <f>SUM(AT132:AT144)</f>
        <v>#REF!</v>
      </c>
      <c r="AU131" s="34" t="s">
        <v>156</v>
      </c>
      <c r="AV131" s="35" t="e">
        <f>SUM(AV132:AV144)</f>
        <v>#REF!</v>
      </c>
      <c r="AW131" s="33" t="e">
        <f>SUM(AW132:AW144)</f>
        <v>#REF!</v>
      </c>
      <c r="AX131" s="34" t="s">
        <v>156</v>
      </c>
      <c r="AY131" s="35" t="e">
        <f>SUM(AY132:AY144)</f>
        <v>#REF!</v>
      </c>
      <c r="AZ131" s="33" t="e">
        <f>SUM(AZ132:AZ144)</f>
        <v>#REF!</v>
      </c>
      <c r="BA131" s="34" t="s">
        <v>156</v>
      </c>
      <c r="BB131" s="35" t="e">
        <f>SUM(BB132:BB144)</f>
        <v>#REF!</v>
      </c>
      <c r="BC131" s="33" t="e">
        <f>SUM(BC132:BC144)</f>
        <v>#REF!</v>
      </c>
      <c r="BD131" s="34" t="s">
        <v>156</v>
      </c>
      <c r="BE131" s="35" t="e">
        <f>SUM(BE132:BE144)</f>
        <v>#REF!</v>
      </c>
      <c r="BF131" s="33" t="e">
        <f>SUM(BF132:BF144)</f>
        <v>#REF!</v>
      </c>
      <c r="BG131" s="34" t="s">
        <v>156</v>
      </c>
      <c r="BH131" s="35" t="e">
        <f>SUM(BH132:BH144)</f>
        <v>#REF!</v>
      </c>
      <c r="BI131" s="33" t="e">
        <f>SUM(BI132:BI144)</f>
        <v>#REF!</v>
      </c>
      <c r="BJ131" s="34" t="s">
        <v>156</v>
      </c>
      <c r="BK131" s="35" t="e">
        <f>SUM(BK132:BK144)</f>
        <v>#REF!</v>
      </c>
      <c r="BL131" s="33" t="e">
        <f>SUM(BL132:BL144)</f>
        <v>#REF!</v>
      </c>
      <c r="BM131" s="34" t="s">
        <v>156</v>
      </c>
      <c r="BN131" s="35" t="e">
        <f>SUM(BN132:BN144)</f>
        <v>#REF!</v>
      </c>
      <c r="BO131" s="33" t="e">
        <f>SUM(BO132:BO144)</f>
        <v>#REF!</v>
      </c>
      <c r="BP131" s="34" t="s">
        <v>156</v>
      </c>
      <c r="BQ131" s="35" t="e">
        <f>SUM(BQ132:BQ144)</f>
        <v>#REF!</v>
      </c>
      <c r="BR131" s="33" t="e">
        <f>SUM(BR132:BR144)</f>
        <v>#REF!</v>
      </c>
      <c r="BS131" s="34" t="s">
        <v>156</v>
      </c>
      <c r="BT131" s="35" t="e">
        <f>SUM(BT132:BT144)</f>
        <v>#REF!</v>
      </c>
      <c r="BU131" s="33" t="e">
        <f>SUM(BU132:BU144)</f>
        <v>#REF!</v>
      </c>
      <c r="BV131" s="34" t="s">
        <v>156</v>
      </c>
      <c r="BW131" s="35" t="e">
        <f>SUM(BW132:BW144)</f>
        <v>#REF!</v>
      </c>
    </row>
    <row r="132" spans="1:75" ht="25.5" customHeight="1">
      <c r="A132" s="40"/>
      <c r="B132" s="37"/>
      <c r="C132" s="38" t="s">
        <v>41</v>
      </c>
      <c r="D132" s="24" t="e">
        <f t="shared" si="4"/>
        <v>#REF!</v>
      </c>
      <c r="E132" s="16" t="s">
        <v>1</v>
      </c>
      <c r="F132" s="25" t="e">
        <f t="shared" si="5"/>
        <v>#REF!</v>
      </c>
      <c r="G132" s="24" t="e">
        <f>COUNTIF(#REF!,"국"&amp;$C132&amp;"답")</f>
        <v>#REF!</v>
      </c>
      <c r="H132" s="16" t="s">
        <v>156</v>
      </c>
      <c r="I132" s="25" t="e">
        <f>SUMIF(#REF!,"국"&amp;$C132&amp;"답",#REF!)</f>
        <v>#REF!</v>
      </c>
      <c r="J132" s="24" t="e">
        <f>COUNTIF(#REF!,"국"&amp;$C132&amp;"전")</f>
        <v>#REF!</v>
      </c>
      <c r="K132" s="16" t="s">
        <v>156</v>
      </c>
      <c r="L132" s="25" t="e">
        <f>SUMIF(#REF!,"국"&amp;$C132&amp;"전",#REF!)</f>
        <v>#REF!</v>
      </c>
      <c r="M132" s="24" t="e">
        <f>COUNTIF(#REF!,"국"&amp;$C132&amp;"과")</f>
        <v>#REF!</v>
      </c>
      <c r="N132" s="16" t="s">
        <v>156</v>
      </c>
      <c r="O132" s="25" t="e">
        <f>SUMIF(#REF!,"국"&amp;$C132&amp;"과",#REF!)</f>
        <v>#REF!</v>
      </c>
      <c r="P132" s="24" t="e">
        <f>COUNTIF(#REF!,"국"&amp;$C132&amp;"임")</f>
        <v>#REF!</v>
      </c>
      <c r="Q132" s="16" t="s">
        <v>156</v>
      </c>
      <c r="R132" s="25" t="e">
        <f>SUMIF(#REF!,"국"&amp;$C132&amp;"임",#REF!)</f>
        <v>#REF!</v>
      </c>
      <c r="S132" s="24" t="e">
        <f>COUNTIF(#REF!,"국"&amp;$C132&amp;"대")</f>
        <v>#REF!</v>
      </c>
      <c r="T132" s="16" t="s">
        <v>156</v>
      </c>
      <c r="U132" s="25" t="e">
        <f>SUMIF(#REF!,"국"&amp;$C132&amp;"대",#REF!)</f>
        <v>#REF!</v>
      </c>
      <c r="V132" s="24" t="e">
        <f>COUNTIF(#REF!,"국"&amp;$C132&amp;"구")</f>
        <v>#REF!</v>
      </c>
      <c r="W132" s="16" t="s">
        <v>156</v>
      </c>
      <c r="X132" s="25" t="e">
        <f>SUMIF(#REF!,"국"&amp;$C132&amp;"구",#REF!)</f>
        <v>#REF!</v>
      </c>
      <c r="Y132" s="24" t="e">
        <f>COUNTIF(#REF!,"국"&amp;$C132&amp;"도")</f>
        <v>#REF!</v>
      </c>
      <c r="Z132" s="16" t="s">
        <v>156</v>
      </c>
      <c r="AA132" s="25" t="e">
        <f>SUMIF(#REF!,"국"&amp;$C132&amp;"도",#REF!)</f>
        <v>#REF!</v>
      </c>
      <c r="AB132" s="24" t="e">
        <f>COUNTIF(#REF!,"국"&amp;$C132&amp;"목")</f>
        <v>#REF!</v>
      </c>
      <c r="AC132" s="16" t="s">
        <v>156</v>
      </c>
      <c r="AD132" s="25" t="e">
        <f>SUMIF(#REF!,"국"&amp;$C132&amp;"목",#REF!)</f>
        <v>#REF!</v>
      </c>
      <c r="AE132" s="24" t="e">
        <f>COUNTIF(#REF!,"국"&amp;$C132&amp;"묘")</f>
        <v>#REF!</v>
      </c>
      <c r="AF132" s="16" t="s">
        <v>156</v>
      </c>
      <c r="AG132" s="25" t="e">
        <f>SUMIF(#REF!,"국"&amp;$C132&amp;"묘",#REF!)</f>
        <v>#REF!</v>
      </c>
      <c r="AH132" s="24" t="e">
        <f>COUNTIF(#REF!,"국"&amp;$C132&amp;"유")</f>
        <v>#REF!</v>
      </c>
      <c r="AI132" s="16" t="s">
        <v>156</v>
      </c>
      <c r="AJ132" s="25" t="e">
        <f>SUMIF(#REF!,"국"&amp;$C132&amp;"유",#REF!)</f>
        <v>#REF!</v>
      </c>
      <c r="AK132" s="24" t="e">
        <f>COUNTIF(#REF!,"국"&amp;$C132&amp;"잡")</f>
        <v>#REF!</v>
      </c>
      <c r="AL132" s="16" t="s">
        <v>156</v>
      </c>
      <c r="AM132" s="25" t="e">
        <f>SUMIF(#REF!,"국"&amp;$C132&amp;"잡",#REF!)</f>
        <v>#REF!</v>
      </c>
      <c r="AN132" s="24" t="e">
        <f>COUNTIF(#REF!,"국"&amp;$C132&amp;"장")</f>
        <v>#REF!</v>
      </c>
      <c r="AO132" s="16" t="s">
        <v>156</v>
      </c>
      <c r="AP132" s="25" t="e">
        <f>SUMIF(#REF!,"국"&amp;$C132&amp;"장",#REF!)</f>
        <v>#REF!</v>
      </c>
      <c r="AQ132" s="24" t="e">
        <f>COUNTIF(#REF!,"국"&amp;$C132&amp;"수")</f>
        <v>#REF!</v>
      </c>
      <c r="AR132" s="16" t="s">
        <v>156</v>
      </c>
      <c r="AS132" s="25" t="e">
        <f>SUMIF(#REF!,"국"&amp;$C132&amp;"수",#REF!)</f>
        <v>#REF!</v>
      </c>
      <c r="AT132" s="24" t="e">
        <f>COUNTIF(#REF!,"국"&amp;$C132&amp;"제")</f>
        <v>#REF!</v>
      </c>
      <c r="AU132" s="16" t="s">
        <v>156</v>
      </c>
      <c r="AV132" s="25" t="e">
        <f>SUMIF(#REF!,"국"&amp;$C132&amp;"제",#REF!)</f>
        <v>#REF!</v>
      </c>
      <c r="AW132" s="24" t="e">
        <f>COUNTIF(#REF!,"국"&amp;$C132&amp;"종")</f>
        <v>#REF!</v>
      </c>
      <c r="AX132" s="16" t="s">
        <v>156</v>
      </c>
      <c r="AY132" s="25" t="e">
        <f>SUMIF(#REF!,"국"&amp;$C132&amp;"종",#REF!)</f>
        <v>#REF!</v>
      </c>
      <c r="AZ132" s="24" t="e">
        <f>COUNTIF(#REF!,"국"&amp;$C132&amp;"주")</f>
        <v>#REF!</v>
      </c>
      <c r="BA132" s="16" t="s">
        <v>156</v>
      </c>
      <c r="BB132" s="25" t="e">
        <f>SUMIF(#REF!,"국"&amp;$C132&amp;"주",#REF!)</f>
        <v>#REF!</v>
      </c>
      <c r="BC132" s="24" t="e">
        <f>COUNTIF(#REF!,"국"&amp;$C132&amp;"양")</f>
        <v>#REF!</v>
      </c>
      <c r="BD132" s="16" t="s">
        <v>156</v>
      </c>
      <c r="BE132" s="25" t="e">
        <f>SUMIF(#REF!,"국"&amp;$C132&amp;"양",#REF!)</f>
        <v>#REF!</v>
      </c>
      <c r="BF132" s="24" t="e">
        <f>COUNTIF(#REF!,"국"&amp;$C132&amp;"염")</f>
        <v>#REF!</v>
      </c>
      <c r="BG132" s="16" t="s">
        <v>156</v>
      </c>
      <c r="BH132" s="25" t="e">
        <f>SUMIF(#REF!,"국"&amp;$C132&amp;"염",#REF!)</f>
        <v>#REF!</v>
      </c>
      <c r="BI132" s="24" t="e">
        <f>COUNTIF(#REF!,"국"&amp;$C132&amp;"창")</f>
        <v>#REF!</v>
      </c>
      <c r="BJ132" s="16" t="s">
        <v>156</v>
      </c>
      <c r="BK132" s="25" t="e">
        <f>SUMIF(#REF!,"국"&amp;$C132&amp;"창",#REF!)</f>
        <v>#REF!</v>
      </c>
      <c r="BL132" s="24" t="e">
        <f>COUNTIF(#REF!,"국"&amp;$C132&amp;"천")</f>
        <v>#REF!</v>
      </c>
      <c r="BM132" s="16" t="s">
        <v>156</v>
      </c>
      <c r="BN132" s="25" t="e">
        <f>SUMIF(#REF!,"국"&amp;$C132&amp;"천",#REF!)</f>
        <v>#REF!</v>
      </c>
      <c r="BO132" s="24" t="e">
        <f>COUNTIF(#REF!,"국"&amp;$C132&amp;"철")</f>
        <v>#REF!</v>
      </c>
      <c r="BP132" s="16" t="s">
        <v>156</v>
      </c>
      <c r="BQ132" s="25" t="e">
        <f>SUMIF(#REF!,"국"&amp;$C132&amp;"철",#REF!)</f>
        <v>#REF!</v>
      </c>
      <c r="BR132" s="24" t="e">
        <f>COUNTIF(#REF!,"국"&amp;$C132&amp;"체")</f>
        <v>#REF!</v>
      </c>
      <c r="BS132" s="16" t="s">
        <v>156</v>
      </c>
      <c r="BT132" s="25" t="e">
        <f>SUMIF(#REF!,"국"&amp;$C132&amp;"체",#REF!)</f>
        <v>#REF!</v>
      </c>
      <c r="BU132" s="24" t="e">
        <f>COUNTIF(#REF!,"국"&amp;$C132&amp;"가")</f>
        <v>#REF!</v>
      </c>
      <c r="BV132" s="16" t="s">
        <v>156</v>
      </c>
      <c r="BW132" s="25" t="e">
        <f>SUMIF(#REF!,"국"&amp;$C132&amp;"가",#REF!)</f>
        <v>#REF!</v>
      </c>
    </row>
    <row r="133" spans="1:75" ht="25.5" customHeight="1">
      <c r="A133" s="40"/>
      <c r="B133" s="37"/>
      <c r="C133" s="38" t="s">
        <v>42</v>
      </c>
      <c r="D133" s="24" t="e">
        <f t="shared" si="4"/>
        <v>#REF!</v>
      </c>
      <c r="E133" s="16" t="s">
        <v>1</v>
      </c>
      <c r="F133" s="25" t="e">
        <f t="shared" si="5"/>
        <v>#REF!</v>
      </c>
      <c r="G133" s="24" t="e">
        <f>COUNTIF(#REF!,"국"&amp;$C133&amp;"답")</f>
        <v>#REF!</v>
      </c>
      <c r="H133" s="16" t="s">
        <v>156</v>
      </c>
      <c r="I133" s="25" t="e">
        <f>SUMIF(#REF!,"국"&amp;$C133&amp;"답",#REF!)</f>
        <v>#REF!</v>
      </c>
      <c r="J133" s="24" t="e">
        <f>COUNTIF(#REF!,"국"&amp;$C133&amp;"전")</f>
        <v>#REF!</v>
      </c>
      <c r="K133" s="16" t="s">
        <v>156</v>
      </c>
      <c r="L133" s="25" t="e">
        <f>SUMIF(#REF!,"국"&amp;$C133&amp;"전",#REF!)</f>
        <v>#REF!</v>
      </c>
      <c r="M133" s="24" t="e">
        <f>COUNTIF(#REF!,"국"&amp;$C133&amp;"과")</f>
        <v>#REF!</v>
      </c>
      <c r="N133" s="16" t="s">
        <v>156</v>
      </c>
      <c r="O133" s="25" t="e">
        <f>SUMIF(#REF!,"국"&amp;$C133&amp;"과",#REF!)</f>
        <v>#REF!</v>
      </c>
      <c r="P133" s="24" t="e">
        <f>COUNTIF(#REF!,"국"&amp;$C133&amp;"임")</f>
        <v>#REF!</v>
      </c>
      <c r="Q133" s="16" t="s">
        <v>156</v>
      </c>
      <c r="R133" s="25" t="e">
        <f>SUMIF(#REF!,"국"&amp;$C133&amp;"임",#REF!)</f>
        <v>#REF!</v>
      </c>
      <c r="S133" s="24" t="e">
        <f>COUNTIF(#REF!,"국"&amp;$C133&amp;"대")</f>
        <v>#REF!</v>
      </c>
      <c r="T133" s="16" t="s">
        <v>156</v>
      </c>
      <c r="U133" s="25" t="e">
        <f>SUMIF(#REF!,"국"&amp;$C133&amp;"대",#REF!)</f>
        <v>#REF!</v>
      </c>
      <c r="V133" s="24" t="e">
        <f>COUNTIF(#REF!,"국"&amp;$C133&amp;"구")</f>
        <v>#REF!</v>
      </c>
      <c r="W133" s="16" t="s">
        <v>156</v>
      </c>
      <c r="X133" s="25" t="e">
        <f>SUMIF(#REF!,"국"&amp;$C133&amp;"구",#REF!)</f>
        <v>#REF!</v>
      </c>
      <c r="Y133" s="24" t="e">
        <f>COUNTIF(#REF!,"국"&amp;$C133&amp;"도")</f>
        <v>#REF!</v>
      </c>
      <c r="Z133" s="16" t="s">
        <v>156</v>
      </c>
      <c r="AA133" s="25" t="e">
        <f>SUMIF(#REF!,"국"&amp;$C133&amp;"도",#REF!)</f>
        <v>#REF!</v>
      </c>
      <c r="AB133" s="24" t="e">
        <f>COUNTIF(#REF!,"국"&amp;$C133&amp;"목")</f>
        <v>#REF!</v>
      </c>
      <c r="AC133" s="16" t="s">
        <v>156</v>
      </c>
      <c r="AD133" s="25" t="e">
        <f>SUMIF(#REF!,"국"&amp;$C133&amp;"목",#REF!)</f>
        <v>#REF!</v>
      </c>
      <c r="AE133" s="24" t="e">
        <f>COUNTIF(#REF!,"국"&amp;$C133&amp;"묘")</f>
        <v>#REF!</v>
      </c>
      <c r="AF133" s="16" t="s">
        <v>156</v>
      </c>
      <c r="AG133" s="25" t="e">
        <f>SUMIF(#REF!,"국"&amp;$C133&amp;"묘",#REF!)</f>
        <v>#REF!</v>
      </c>
      <c r="AH133" s="24" t="e">
        <f>COUNTIF(#REF!,"국"&amp;$C133&amp;"유")</f>
        <v>#REF!</v>
      </c>
      <c r="AI133" s="16" t="s">
        <v>156</v>
      </c>
      <c r="AJ133" s="25" t="e">
        <f>SUMIF(#REF!,"국"&amp;$C133&amp;"유",#REF!)</f>
        <v>#REF!</v>
      </c>
      <c r="AK133" s="24" t="e">
        <f>COUNTIF(#REF!,"국"&amp;$C133&amp;"잡")</f>
        <v>#REF!</v>
      </c>
      <c r="AL133" s="16" t="s">
        <v>156</v>
      </c>
      <c r="AM133" s="25" t="e">
        <f>SUMIF(#REF!,"국"&amp;$C133&amp;"잡",#REF!)</f>
        <v>#REF!</v>
      </c>
      <c r="AN133" s="24" t="e">
        <f>COUNTIF(#REF!,"국"&amp;$C133&amp;"장")</f>
        <v>#REF!</v>
      </c>
      <c r="AO133" s="16" t="s">
        <v>156</v>
      </c>
      <c r="AP133" s="25" t="e">
        <f>SUMIF(#REF!,"국"&amp;$C133&amp;"장",#REF!)</f>
        <v>#REF!</v>
      </c>
      <c r="AQ133" s="24" t="e">
        <f>COUNTIF(#REF!,"국"&amp;$C133&amp;"수")</f>
        <v>#REF!</v>
      </c>
      <c r="AR133" s="16" t="s">
        <v>156</v>
      </c>
      <c r="AS133" s="25" t="e">
        <f>SUMIF(#REF!,"국"&amp;$C133&amp;"수",#REF!)</f>
        <v>#REF!</v>
      </c>
      <c r="AT133" s="24" t="e">
        <f>COUNTIF(#REF!,"국"&amp;$C133&amp;"제")</f>
        <v>#REF!</v>
      </c>
      <c r="AU133" s="16" t="s">
        <v>156</v>
      </c>
      <c r="AV133" s="25" t="e">
        <f>SUMIF(#REF!,"국"&amp;$C133&amp;"제",#REF!)</f>
        <v>#REF!</v>
      </c>
      <c r="AW133" s="24" t="e">
        <f>COUNTIF(#REF!,"국"&amp;$C133&amp;"종")</f>
        <v>#REF!</v>
      </c>
      <c r="AX133" s="16" t="s">
        <v>156</v>
      </c>
      <c r="AY133" s="25" t="e">
        <f>SUMIF(#REF!,"국"&amp;$C133&amp;"종",#REF!)</f>
        <v>#REF!</v>
      </c>
      <c r="AZ133" s="24" t="e">
        <f>COUNTIF(#REF!,"국"&amp;$C133&amp;"주")</f>
        <v>#REF!</v>
      </c>
      <c r="BA133" s="16" t="s">
        <v>156</v>
      </c>
      <c r="BB133" s="25" t="e">
        <f>SUMIF(#REF!,"국"&amp;$C133&amp;"주",#REF!)</f>
        <v>#REF!</v>
      </c>
      <c r="BC133" s="24" t="e">
        <f>COUNTIF(#REF!,"국"&amp;$C133&amp;"양")</f>
        <v>#REF!</v>
      </c>
      <c r="BD133" s="16" t="s">
        <v>156</v>
      </c>
      <c r="BE133" s="25" t="e">
        <f>SUMIF(#REF!,"국"&amp;$C133&amp;"양",#REF!)</f>
        <v>#REF!</v>
      </c>
      <c r="BF133" s="24" t="e">
        <f>COUNTIF(#REF!,"국"&amp;$C133&amp;"염")</f>
        <v>#REF!</v>
      </c>
      <c r="BG133" s="16" t="s">
        <v>156</v>
      </c>
      <c r="BH133" s="25" t="e">
        <f>SUMIF(#REF!,"국"&amp;$C133&amp;"염",#REF!)</f>
        <v>#REF!</v>
      </c>
      <c r="BI133" s="24" t="e">
        <f>COUNTIF(#REF!,"국"&amp;$C133&amp;"창")</f>
        <v>#REF!</v>
      </c>
      <c r="BJ133" s="16" t="s">
        <v>156</v>
      </c>
      <c r="BK133" s="25" t="e">
        <f>SUMIF(#REF!,"국"&amp;$C133&amp;"창",#REF!)</f>
        <v>#REF!</v>
      </c>
      <c r="BL133" s="24" t="e">
        <f>COUNTIF(#REF!,"국"&amp;$C133&amp;"천")</f>
        <v>#REF!</v>
      </c>
      <c r="BM133" s="16" t="s">
        <v>156</v>
      </c>
      <c r="BN133" s="25" t="e">
        <f>SUMIF(#REF!,"국"&amp;$C133&amp;"천",#REF!)</f>
        <v>#REF!</v>
      </c>
      <c r="BO133" s="24" t="e">
        <f>COUNTIF(#REF!,"국"&amp;$C133&amp;"철")</f>
        <v>#REF!</v>
      </c>
      <c r="BP133" s="16" t="s">
        <v>156</v>
      </c>
      <c r="BQ133" s="25" t="e">
        <f>SUMIF(#REF!,"국"&amp;$C133&amp;"철",#REF!)</f>
        <v>#REF!</v>
      </c>
      <c r="BR133" s="24" t="e">
        <f>COUNTIF(#REF!,"국"&amp;$C133&amp;"체")</f>
        <v>#REF!</v>
      </c>
      <c r="BS133" s="16" t="s">
        <v>156</v>
      </c>
      <c r="BT133" s="25" t="e">
        <f>SUMIF(#REF!,"국"&amp;$C133&amp;"체",#REF!)</f>
        <v>#REF!</v>
      </c>
      <c r="BU133" s="24" t="e">
        <f>COUNTIF(#REF!,"국"&amp;$C133&amp;"가")</f>
        <v>#REF!</v>
      </c>
      <c r="BV133" s="16" t="s">
        <v>156</v>
      </c>
      <c r="BW133" s="25" t="e">
        <f>SUMIF(#REF!,"국"&amp;$C133&amp;"가",#REF!)</f>
        <v>#REF!</v>
      </c>
    </row>
    <row r="134" spans="1:75" ht="25.5" customHeight="1">
      <c r="A134" s="40"/>
      <c r="B134" s="37"/>
      <c r="C134" s="38" t="s">
        <v>43</v>
      </c>
      <c r="D134" s="24" t="e">
        <f t="shared" si="4"/>
        <v>#REF!</v>
      </c>
      <c r="E134" s="16" t="s">
        <v>1</v>
      </c>
      <c r="F134" s="25" t="e">
        <f t="shared" si="5"/>
        <v>#REF!</v>
      </c>
      <c r="G134" s="24" t="e">
        <f>COUNTIF(#REF!,"국"&amp;$C134&amp;"답")</f>
        <v>#REF!</v>
      </c>
      <c r="H134" s="16" t="s">
        <v>156</v>
      </c>
      <c r="I134" s="25" t="e">
        <f>SUMIF(#REF!,"국"&amp;$C134&amp;"답",#REF!)</f>
        <v>#REF!</v>
      </c>
      <c r="J134" s="24" t="e">
        <f>COUNTIF(#REF!,"국"&amp;$C134&amp;"전")</f>
        <v>#REF!</v>
      </c>
      <c r="K134" s="16" t="s">
        <v>156</v>
      </c>
      <c r="L134" s="25" t="e">
        <f>SUMIF(#REF!,"국"&amp;$C134&amp;"전",#REF!)</f>
        <v>#REF!</v>
      </c>
      <c r="M134" s="24" t="e">
        <f>COUNTIF(#REF!,"국"&amp;$C134&amp;"과")</f>
        <v>#REF!</v>
      </c>
      <c r="N134" s="16" t="s">
        <v>156</v>
      </c>
      <c r="O134" s="25" t="e">
        <f>SUMIF(#REF!,"국"&amp;$C134&amp;"과",#REF!)</f>
        <v>#REF!</v>
      </c>
      <c r="P134" s="24" t="e">
        <f>COUNTIF(#REF!,"국"&amp;$C134&amp;"임")</f>
        <v>#REF!</v>
      </c>
      <c r="Q134" s="16" t="s">
        <v>156</v>
      </c>
      <c r="R134" s="25" t="e">
        <f>SUMIF(#REF!,"국"&amp;$C134&amp;"임",#REF!)</f>
        <v>#REF!</v>
      </c>
      <c r="S134" s="24" t="e">
        <f>COUNTIF(#REF!,"국"&amp;$C134&amp;"대")</f>
        <v>#REF!</v>
      </c>
      <c r="T134" s="16" t="s">
        <v>156</v>
      </c>
      <c r="U134" s="25" t="e">
        <f>SUMIF(#REF!,"국"&amp;$C134&amp;"대",#REF!)</f>
        <v>#REF!</v>
      </c>
      <c r="V134" s="24" t="e">
        <f>COUNTIF(#REF!,"국"&amp;$C134&amp;"구")</f>
        <v>#REF!</v>
      </c>
      <c r="W134" s="16" t="s">
        <v>156</v>
      </c>
      <c r="X134" s="25" t="e">
        <f>SUMIF(#REF!,"국"&amp;$C134&amp;"구",#REF!)</f>
        <v>#REF!</v>
      </c>
      <c r="Y134" s="24" t="e">
        <f>COUNTIF(#REF!,"국"&amp;$C134&amp;"도")</f>
        <v>#REF!</v>
      </c>
      <c r="Z134" s="16" t="s">
        <v>156</v>
      </c>
      <c r="AA134" s="25" t="e">
        <f>SUMIF(#REF!,"국"&amp;$C134&amp;"도",#REF!)</f>
        <v>#REF!</v>
      </c>
      <c r="AB134" s="24" t="e">
        <f>COUNTIF(#REF!,"국"&amp;$C134&amp;"목")</f>
        <v>#REF!</v>
      </c>
      <c r="AC134" s="16" t="s">
        <v>156</v>
      </c>
      <c r="AD134" s="25" t="e">
        <f>SUMIF(#REF!,"국"&amp;$C134&amp;"목",#REF!)</f>
        <v>#REF!</v>
      </c>
      <c r="AE134" s="24" t="e">
        <f>COUNTIF(#REF!,"국"&amp;$C134&amp;"묘")</f>
        <v>#REF!</v>
      </c>
      <c r="AF134" s="16" t="s">
        <v>156</v>
      </c>
      <c r="AG134" s="25" t="e">
        <f>SUMIF(#REF!,"국"&amp;$C134&amp;"묘",#REF!)</f>
        <v>#REF!</v>
      </c>
      <c r="AH134" s="24" t="e">
        <f>COUNTIF(#REF!,"국"&amp;$C134&amp;"유")</f>
        <v>#REF!</v>
      </c>
      <c r="AI134" s="16" t="s">
        <v>156</v>
      </c>
      <c r="AJ134" s="25" t="e">
        <f>SUMIF(#REF!,"국"&amp;$C134&amp;"유",#REF!)</f>
        <v>#REF!</v>
      </c>
      <c r="AK134" s="24" t="e">
        <f>COUNTIF(#REF!,"국"&amp;$C134&amp;"잡")</f>
        <v>#REF!</v>
      </c>
      <c r="AL134" s="16" t="s">
        <v>156</v>
      </c>
      <c r="AM134" s="25" t="e">
        <f>SUMIF(#REF!,"국"&amp;$C134&amp;"잡",#REF!)</f>
        <v>#REF!</v>
      </c>
      <c r="AN134" s="24" t="e">
        <f>COUNTIF(#REF!,"국"&amp;$C134&amp;"장")</f>
        <v>#REF!</v>
      </c>
      <c r="AO134" s="16" t="s">
        <v>156</v>
      </c>
      <c r="AP134" s="25" t="e">
        <f>SUMIF(#REF!,"국"&amp;$C134&amp;"장",#REF!)</f>
        <v>#REF!</v>
      </c>
      <c r="AQ134" s="24" t="e">
        <f>COUNTIF(#REF!,"국"&amp;$C134&amp;"수")</f>
        <v>#REF!</v>
      </c>
      <c r="AR134" s="16" t="s">
        <v>156</v>
      </c>
      <c r="AS134" s="25" t="e">
        <f>SUMIF(#REF!,"국"&amp;$C134&amp;"수",#REF!)</f>
        <v>#REF!</v>
      </c>
      <c r="AT134" s="24" t="e">
        <f>COUNTIF(#REF!,"국"&amp;$C134&amp;"제")</f>
        <v>#REF!</v>
      </c>
      <c r="AU134" s="16" t="s">
        <v>156</v>
      </c>
      <c r="AV134" s="25" t="e">
        <f>SUMIF(#REF!,"국"&amp;$C134&amp;"제",#REF!)</f>
        <v>#REF!</v>
      </c>
      <c r="AW134" s="24" t="e">
        <f>COUNTIF(#REF!,"국"&amp;$C134&amp;"종")</f>
        <v>#REF!</v>
      </c>
      <c r="AX134" s="16" t="s">
        <v>156</v>
      </c>
      <c r="AY134" s="25" t="e">
        <f>SUMIF(#REF!,"국"&amp;$C134&amp;"종",#REF!)</f>
        <v>#REF!</v>
      </c>
      <c r="AZ134" s="24" t="e">
        <f>COUNTIF(#REF!,"국"&amp;$C134&amp;"주")</f>
        <v>#REF!</v>
      </c>
      <c r="BA134" s="16" t="s">
        <v>156</v>
      </c>
      <c r="BB134" s="25" t="e">
        <f>SUMIF(#REF!,"국"&amp;$C134&amp;"주",#REF!)</f>
        <v>#REF!</v>
      </c>
      <c r="BC134" s="24" t="e">
        <f>COUNTIF(#REF!,"국"&amp;$C134&amp;"양")</f>
        <v>#REF!</v>
      </c>
      <c r="BD134" s="16" t="s">
        <v>156</v>
      </c>
      <c r="BE134" s="25" t="e">
        <f>SUMIF(#REF!,"국"&amp;$C134&amp;"양",#REF!)</f>
        <v>#REF!</v>
      </c>
      <c r="BF134" s="24" t="e">
        <f>COUNTIF(#REF!,"국"&amp;$C134&amp;"염")</f>
        <v>#REF!</v>
      </c>
      <c r="BG134" s="16" t="s">
        <v>156</v>
      </c>
      <c r="BH134" s="25" t="e">
        <f>SUMIF(#REF!,"국"&amp;$C134&amp;"염",#REF!)</f>
        <v>#REF!</v>
      </c>
      <c r="BI134" s="24" t="e">
        <f>COUNTIF(#REF!,"국"&amp;$C134&amp;"창")</f>
        <v>#REF!</v>
      </c>
      <c r="BJ134" s="16" t="s">
        <v>156</v>
      </c>
      <c r="BK134" s="25" t="e">
        <f>SUMIF(#REF!,"국"&amp;$C134&amp;"창",#REF!)</f>
        <v>#REF!</v>
      </c>
      <c r="BL134" s="24" t="e">
        <f>COUNTIF(#REF!,"국"&amp;$C134&amp;"천")</f>
        <v>#REF!</v>
      </c>
      <c r="BM134" s="16" t="s">
        <v>156</v>
      </c>
      <c r="BN134" s="25" t="e">
        <f>SUMIF(#REF!,"국"&amp;$C134&amp;"천",#REF!)</f>
        <v>#REF!</v>
      </c>
      <c r="BO134" s="24" t="e">
        <f>COUNTIF(#REF!,"국"&amp;$C134&amp;"철")</f>
        <v>#REF!</v>
      </c>
      <c r="BP134" s="16" t="s">
        <v>156</v>
      </c>
      <c r="BQ134" s="25" t="e">
        <f>SUMIF(#REF!,"국"&amp;$C134&amp;"철",#REF!)</f>
        <v>#REF!</v>
      </c>
      <c r="BR134" s="24" t="e">
        <f>COUNTIF(#REF!,"국"&amp;$C134&amp;"체")</f>
        <v>#REF!</v>
      </c>
      <c r="BS134" s="16" t="s">
        <v>156</v>
      </c>
      <c r="BT134" s="25" t="e">
        <f>SUMIF(#REF!,"국"&amp;$C134&amp;"체",#REF!)</f>
        <v>#REF!</v>
      </c>
      <c r="BU134" s="24" t="e">
        <f>COUNTIF(#REF!,"국"&amp;$C134&amp;"가")</f>
        <v>#REF!</v>
      </c>
      <c r="BV134" s="16" t="s">
        <v>156</v>
      </c>
      <c r="BW134" s="25" t="e">
        <f>SUMIF(#REF!,"국"&amp;$C134&amp;"가",#REF!)</f>
        <v>#REF!</v>
      </c>
    </row>
    <row r="135" spans="1:75" ht="25.5" customHeight="1">
      <c r="A135" s="40"/>
      <c r="B135" s="37"/>
      <c r="C135" s="38" t="s">
        <v>44</v>
      </c>
      <c r="D135" s="24" t="e">
        <f t="shared" si="4"/>
        <v>#REF!</v>
      </c>
      <c r="E135" s="16" t="s">
        <v>1</v>
      </c>
      <c r="F135" s="25" t="e">
        <f t="shared" si="5"/>
        <v>#REF!</v>
      </c>
      <c r="G135" s="24" t="e">
        <f>COUNTIF(#REF!,"국"&amp;$C135&amp;"답")</f>
        <v>#REF!</v>
      </c>
      <c r="H135" s="16" t="s">
        <v>156</v>
      </c>
      <c r="I135" s="25" t="e">
        <f>SUMIF(#REF!,"국"&amp;$C135&amp;"답",#REF!)</f>
        <v>#REF!</v>
      </c>
      <c r="J135" s="24" t="e">
        <f>COUNTIF(#REF!,"국"&amp;$C135&amp;"전")</f>
        <v>#REF!</v>
      </c>
      <c r="K135" s="16" t="s">
        <v>156</v>
      </c>
      <c r="L135" s="25" t="e">
        <f>SUMIF(#REF!,"국"&amp;$C135&amp;"전",#REF!)</f>
        <v>#REF!</v>
      </c>
      <c r="M135" s="24" t="e">
        <f>COUNTIF(#REF!,"국"&amp;$C135&amp;"과")</f>
        <v>#REF!</v>
      </c>
      <c r="N135" s="16" t="s">
        <v>156</v>
      </c>
      <c r="O135" s="25" t="e">
        <f>SUMIF(#REF!,"국"&amp;$C135&amp;"과",#REF!)</f>
        <v>#REF!</v>
      </c>
      <c r="P135" s="24" t="e">
        <f>COUNTIF(#REF!,"국"&amp;$C135&amp;"임")</f>
        <v>#REF!</v>
      </c>
      <c r="Q135" s="16" t="s">
        <v>156</v>
      </c>
      <c r="R135" s="25" t="e">
        <f>SUMIF(#REF!,"국"&amp;$C135&amp;"임",#REF!)</f>
        <v>#REF!</v>
      </c>
      <c r="S135" s="24" t="e">
        <f>COUNTIF(#REF!,"국"&amp;$C135&amp;"대")</f>
        <v>#REF!</v>
      </c>
      <c r="T135" s="16" t="s">
        <v>156</v>
      </c>
      <c r="U135" s="25" t="e">
        <f>SUMIF(#REF!,"국"&amp;$C135&amp;"대",#REF!)</f>
        <v>#REF!</v>
      </c>
      <c r="V135" s="24" t="e">
        <f>COUNTIF(#REF!,"국"&amp;$C135&amp;"구")</f>
        <v>#REF!</v>
      </c>
      <c r="W135" s="16" t="s">
        <v>156</v>
      </c>
      <c r="X135" s="25" t="e">
        <f>SUMIF(#REF!,"국"&amp;$C135&amp;"구",#REF!)</f>
        <v>#REF!</v>
      </c>
      <c r="Y135" s="24" t="e">
        <f>COUNTIF(#REF!,"국"&amp;$C135&amp;"도")</f>
        <v>#REF!</v>
      </c>
      <c r="Z135" s="16" t="s">
        <v>156</v>
      </c>
      <c r="AA135" s="25" t="e">
        <f>SUMIF(#REF!,"국"&amp;$C135&amp;"도",#REF!)</f>
        <v>#REF!</v>
      </c>
      <c r="AB135" s="24" t="e">
        <f>COUNTIF(#REF!,"국"&amp;$C135&amp;"목")</f>
        <v>#REF!</v>
      </c>
      <c r="AC135" s="16" t="s">
        <v>156</v>
      </c>
      <c r="AD135" s="25" t="e">
        <f>SUMIF(#REF!,"국"&amp;$C135&amp;"목",#REF!)</f>
        <v>#REF!</v>
      </c>
      <c r="AE135" s="24" t="e">
        <f>COUNTIF(#REF!,"국"&amp;$C135&amp;"묘")</f>
        <v>#REF!</v>
      </c>
      <c r="AF135" s="16" t="s">
        <v>156</v>
      </c>
      <c r="AG135" s="25" t="e">
        <f>SUMIF(#REF!,"국"&amp;$C135&amp;"묘",#REF!)</f>
        <v>#REF!</v>
      </c>
      <c r="AH135" s="24" t="e">
        <f>COUNTIF(#REF!,"국"&amp;$C135&amp;"유")</f>
        <v>#REF!</v>
      </c>
      <c r="AI135" s="16" t="s">
        <v>156</v>
      </c>
      <c r="AJ135" s="25" t="e">
        <f>SUMIF(#REF!,"국"&amp;$C135&amp;"유",#REF!)</f>
        <v>#REF!</v>
      </c>
      <c r="AK135" s="24" t="e">
        <f>COUNTIF(#REF!,"국"&amp;$C135&amp;"잡")</f>
        <v>#REF!</v>
      </c>
      <c r="AL135" s="16" t="s">
        <v>156</v>
      </c>
      <c r="AM135" s="25" t="e">
        <f>SUMIF(#REF!,"국"&amp;$C135&amp;"잡",#REF!)</f>
        <v>#REF!</v>
      </c>
      <c r="AN135" s="24" t="e">
        <f>COUNTIF(#REF!,"국"&amp;$C135&amp;"장")</f>
        <v>#REF!</v>
      </c>
      <c r="AO135" s="16" t="s">
        <v>156</v>
      </c>
      <c r="AP135" s="25" t="e">
        <f>SUMIF(#REF!,"국"&amp;$C135&amp;"장",#REF!)</f>
        <v>#REF!</v>
      </c>
      <c r="AQ135" s="24" t="e">
        <f>COUNTIF(#REF!,"국"&amp;$C135&amp;"수")</f>
        <v>#REF!</v>
      </c>
      <c r="AR135" s="16" t="s">
        <v>156</v>
      </c>
      <c r="AS135" s="25" t="e">
        <f>SUMIF(#REF!,"국"&amp;$C135&amp;"수",#REF!)</f>
        <v>#REF!</v>
      </c>
      <c r="AT135" s="24" t="e">
        <f>COUNTIF(#REF!,"국"&amp;$C135&amp;"제")</f>
        <v>#REF!</v>
      </c>
      <c r="AU135" s="16" t="s">
        <v>156</v>
      </c>
      <c r="AV135" s="25" t="e">
        <f>SUMIF(#REF!,"국"&amp;$C135&amp;"제",#REF!)</f>
        <v>#REF!</v>
      </c>
      <c r="AW135" s="24" t="e">
        <f>COUNTIF(#REF!,"국"&amp;$C135&amp;"종")</f>
        <v>#REF!</v>
      </c>
      <c r="AX135" s="16" t="s">
        <v>156</v>
      </c>
      <c r="AY135" s="25" t="e">
        <f>SUMIF(#REF!,"국"&amp;$C135&amp;"종",#REF!)</f>
        <v>#REF!</v>
      </c>
      <c r="AZ135" s="24" t="e">
        <f>COUNTIF(#REF!,"국"&amp;$C135&amp;"주")</f>
        <v>#REF!</v>
      </c>
      <c r="BA135" s="16" t="s">
        <v>156</v>
      </c>
      <c r="BB135" s="25" t="e">
        <f>SUMIF(#REF!,"국"&amp;$C135&amp;"주",#REF!)</f>
        <v>#REF!</v>
      </c>
      <c r="BC135" s="24" t="e">
        <f>COUNTIF(#REF!,"국"&amp;$C135&amp;"양")</f>
        <v>#REF!</v>
      </c>
      <c r="BD135" s="16" t="s">
        <v>156</v>
      </c>
      <c r="BE135" s="25" t="e">
        <f>SUMIF(#REF!,"국"&amp;$C135&amp;"양",#REF!)</f>
        <v>#REF!</v>
      </c>
      <c r="BF135" s="24" t="e">
        <f>COUNTIF(#REF!,"국"&amp;$C135&amp;"염")</f>
        <v>#REF!</v>
      </c>
      <c r="BG135" s="16" t="s">
        <v>156</v>
      </c>
      <c r="BH135" s="25" t="e">
        <f>SUMIF(#REF!,"국"&amp;$C135&amp;"염",#REF!)</f>
        <v>#REF!</v>
      </c>
      <c r="BI135" s="24" t="e">
        <f>COUNTIF(#REF!,"국"&amp;$C135&amp;"창")</f>
        <v>#REF!</v>
      </c>
      <c r="BJ135" s="16" t="s">
        <v>156</v>
      </c>
      <c r="BK135" s="25" t="e">
        <f>SUMIF(#REF!,"국"&amp;$C135&amp;"창",#REF!)</f>
        <v>#REF!</v>
      </c>
      <c r="BL135" s="24" t="e">
        <f>COUNTIF(#REF!,"국"&amp;$C135&amp;"천")</f>
        <v>#REF!</v>
      </c>
      <c r="BM135" s="16" t="s">
        <v>156</v>
      </c>
      <c r="BN135" s="25" t="e">
        <f>SUMIF(#REF!,"국"&amp;$C135&amp;"천",#REF!)</f>
        <v>#REF!</v>
      </c>
      <c r="BO135" s="24" t="e">
        <f>COUNTIF(#REF!,"국"&amp;$C135&amp;"철")</f>
        <v>#REF!</v>
      </c>
      <c r="BP135" s="16" t="s">
        <v>156</v>
      </c>
      <c r="BQ135" s="25" t="e">
        <f>SUMIF(#REF!,"국"&amp;$C135&amp;"철",#REF!)</f>
        <v>#REF!</v>
      </c>
      <c r="BR135" s="24" t="e">
        <f>COUNTIF(#REF!,"국"&amp;$C135&amp;"체")</f>
        <v>#REF!</v>
      </c>
      <c r="BS135" s="16" t="s">
        <v>156</v>
      </c>
      <c r="BT135" s="25" t="e">
        <f>SUMIF(#REF!,"국"&amp;$C135&amp;"체",#REF!)</f>
        <v>#REF!</v>
      </c>
      <c r="BU135" s="24" t="e">
        <f>COUNTIF(#REF!,"국"&amp;$C135&amp;"가")</f>
        <v>#REF!</v>
      </c>
      <c r="BV135" s="16" t="s">
        <v>156</v>
      </c>
      <c r="BW135" s="25" t="e">
        <f>SUMIF(#REF!,"국"&amp;$C135&amp;"가",#REF!)</f>
        <v>#REF!</v>
      </c>
    </row>
    <row r="136" spans="1:75" ht="25.5" customHeight="1">
      <c r="A136" s="40"/>
      <c r="B136" s="37"/>
      <c r="C136" s="38" t="s">
        <v>45</v>
      </c>
      <c r="D136" s="24" t="e">
        <f t="shared" si="4"/>
        <v>#REF!</v>
      </c>
      <c r="E136" s="16" t="s">
        <v>1</v>
      </c>
      <c r="F136" s="25" t="e">
        <f t="shared" si="5"/>
        <v>#REF!</v>
      </c>
      <c r="G136" s="24" t="e">
        <f>COUNTIF(#REF!,"국"&amp;$C136&amp;"답")</f>
        <v>#REF!</v>
      </c>
      <c r="H136" s="16" t="s">
        <v>156</v>
      </c>
      <c r="I136" s="25" t="e">
        <f>SUMIF(#REF!,"국"&amp;$C136&amp;"답",#REF!)</f>
        <v>#REF!</v>
      </c>
      <c r="J136" s="24" t="e">
        <f>COUNTIF(#REF!,"국"&amp;$C136&amp;"전")</f>
        <v>#REF!</v>
      </c>
      <c r="K136" s="16" t="s">
        <v>156</v>
      </c>
      <c r="L136" s="25" t="e">
        <f>SUMIF(#REF!,"국"&amp;$C136&amp;"전",#REF!)</f>
        <v>#REF!</v>
      </c>
      <c r="M136" s="24" t="e">
        <f>COUNTIF(#REF!,"국"&amp;$C136&amp;"과")</f>
        <v>#REF!</v>
      </c>
      <c r="N136" s="16" t="s">
        <v>156</v>
      </c>
      <c r="O136" s="25" t="e">
        <f>SUMIF(#REF!,"국"&amp;$C136&amp;"과",#REF!)</f>
        <v>#REF!</v>
      </c>
      <c r="P136" s="24" t="e">
        <f>COUNTIF(#REF!,"국"&amp;$C136&amp;"임")</f>
        <v>#REF!</v>
      </c>
      <c r="Q136" s="16" t="s">
        <v>156</v>
      </c>
      <c r="R136" s="25" t="e">
        <f>SUMIF(#REF!,"국"&amp;$C136&amp;"임",#REF!)</f>
        <v>#REF!</v>
      </c>
      <c r="S136" s="24" t="e">
        <f>COUNTIF(#REF!,"국"&amp;$C136&amp;"대")</f>
        <v>#REF!</v>
      </c>
      <c r="T136" s="16" t="s">
        <v>156</v>
      </c>
      <c r="U136" s="25" t="e">
        <f>SUMIF(#REF!,"국"&amp;$C136&amp;"대",#REF!)</f>
        <v>#REF!</v>
      </c>
      <c r="V136" s="24" t="e">
        <f>COUNTIF(#REF!,"국"&amp;$C136&amp;"구")</f>
        <v>#REF!</v>
      </c>
      <c r="W136" s="16" t="s">
        <v>156</v>
      </c>
      <c r="X136" s="25" t="e">
        <f>SUMIF(#REF!,"국"&amp;$C136&amp;"구",#REF!)</f>
        <v>#REF!</v>
      </c>
      <c r="Y136" s="24" t="e">
        <f>COUNTIF(#REF!,"국"&amp;$C136&amp;"도")</f>
        <v>#REF!</v>
      </c>
      <c r="Z136" s="16" t="s">
        <v>156</v>
      </c>
      <c r="AA136" s="25" t="e">
        <f>SUMIF(#REF!,"국"&amp;$C136&amp;"도",#REF!)</f>
        <v>#REF!</v>
      </c>
      <c r="AB136" s="24" t="e">
        <f>COUNTIF(#REF!,"국"&amp;$C136&amp;"목")</f>
        <v>#REF!</v>
      </c>
      <c r="AC136" s="16" t="s">
        <v>156</v>
      </c>
      <c r="AD136" s="25" t="e">
        <f>SUMIF(#REF!,"국"&amp;$C136&amp;"목",#REF!)</f>
        <v>#REF!</v>
      </c>
      <c r="AE136" s="24" t="e">
        <f>COUNTIF(#REF!,"국"&amp;$C136&amp;"묘")</f>
        <v>#REF!</v>
      </c>
      <c r="AF136" s="16" t="s">
        <v>156</v>
      </c>
      <c r="AG136" s="25" t="e">
        <f>SUMIF(#REF!,"국"&amp;$C136&amp;"묘",#REF!)</f>
        <v>#REF!</v>
      </c>
      <c r="AH136" s="24" t="e">
        <f>COUNTIF(#REF!,"국"&amp;$C136&amp;"유")</f>
        <v>#REF!</v>
      </c>
      <c r="AI136" s="16" t="s">
        <v>156</v>
      </c>
      <c r="AJ136" s="25" t="e">
        <f>SUMIF(#REF!,"국"&amp;$C136&amp;"유",#REF!)</f>
        <v>#REF!</v>
      </c>
      <c r="AK136" s="24" t="e">
        <f>COUNTIF(#REF!,"국"&amp;$C136&amp;"잡")</f>
        <v>#REF!</v>
      </c>
      <c r="AL136" s="16" t="s">
        <v>156</v>
      </c>
      <c r="AM136" s="25" t="e">
        <f>SUMIF(#REF!,"국"&amp;$C136&amp;"잡",#REF!)</f>
        <v>#REF!</v>
      </c>
      <c r="AN136" s="24" t="e">
        <f>COUNTIF(#REF!,"국"&amp;$C136&amp;"장")</f>
        <v>#REF!</v>
      </c>
      <c r="AO136" s="16" t="s">
        <v>156</v>
      </c>
      <c r="AP136" s="25" t="e">
        <f>SUMIF(#REF!,"국"&amp;$C136&amp;"장",#REF!)</f>
        <v>#REF!</v>
      </c>
      <c r="AQ136" s="24" t="e">
        <f>COUNTIF(#REF!,"국"&amp;$C136&amp;"수")</f>
        <v>#REF!</v>
      </c>
      <c r="AR136" s="16" t="s">
        <v>156</v>
      </c>
      <c r="AS136" s="25" t="e">
        <f>SUMIF(#REF!,"국"&amp;$C136&amp;"수",#REF!)</f>
        <v>#REF!</v>
      </c>
      <c r="AT136" s="24" t="e">
        <f>COUNTIF(#REF!,"국"&amp;$C136&amp;"제")</f>
        <v>#REF!</v>
      </c>
      <c r="AU136" s="16" t="s">
        <v>156</v>
      </c>
      <c r="AV136" s="25" t="e">
        <f>SUMIF(#REF!,"국"&amp;$C136&amp;"제",#REF!)</f>
        <v>#REF!</v>
      </c>
      <c r="AW136" s="24" t="e">
        <f>COUNTIF(#REF!,"국"&amp;$C136&amp;"종")</f>
        <v>#REF!</v>
      </c>
      <c r="AX136" s="16" t="s">
        <v>156</v>
      </c>
      <c r="AY136" s="25" t="e">
        <f>SUMIF(#REF!,"국"&amp;$C136&amp;"종",#REF!)</f>
        <v>#REF!</v>
      </c>
      <c r="AZ136" s="24" t="e">
        <f>COUNTIF(#REF!,"국"&amp;$C136&amp;"주")</f>
        <v>#REF!</v>
      </c>
      <c r="BA136" s="16" t="s">
        <v>156</v>
      </c>
      <c r="BB136" s="25" t="e">
        <f>SUMIF(#REF!,"국"&amp;$C136&amp;"주",#REF!)</f>
        <v>#REF!</v>
      </c>
      <c r="BC136" s="24" t="e">
        <f>COUNTIF(#REF!,"국"&amp;$C136&amp;"양")</f>
        <v>#REF!</v>
      </c>
      <c r="BD136" s="16" t="s">
        <v>156</v>
      </c>
      <c r="BE136" s="25" t="e">
        <f>SUMIF(#REF!,"국"&amp;$C136&amp;"양",#REF!)</f>
        <v>#REF!</v>
      </c>
      <c r="BF136" s="24" t="e">
        <f>COUNTIF(#REF!,"국"&amp;$C136&amp;"염")</f>
        <v>#REF!</v>
      </c>
      <c r="BG136" s="16" t="s">
        <v>156</v>
      </c>
      <c r="BH136" s="25" t="e">
        <f>SUMIF(#REF!,"국"&amp;$C136&amp;"염",#REF!)</f>
        <v>#REF!</v>
      </c>
      <c r="BI136" s="24" t="e">
        <f>COUNTIF(#REF!,"국"&amp;$C136&amp;"창")</f>
        <v>#REF!</v>
      </c>
      <c r="BJ136" s="16" t="s">
        <v>156</v>
      </c>
      <c r="BK136" s="25" t="e">
        <f>SUMIF(#REF!,"국"&amp;$C136&amp;"창",#REF!)</f>
        <v>#REF!</v>
      </c>
      <c r="BL136" s="24" t="e">
        <f>COUNTIF(#REF!,"국"&amp;$C136&amp;"천")</f>
        <v>#REF!</v>
      </c>
      <c r="BM136" s="16" t="s">
        <v>156</v>
      </c>
      <c r="BN136" s="25" t="e">
        <f>SUMIF(#REF!,"국"&amp;$C136&amp;"천",#REF!)</f>
        <v>#REF!</v>
      </c>
      <c r="BO136" s="24" t="e">
        <f>COUNTIF(#REF!,"국"&amp;$C136&amp;"철")</f>
        <v>#REF!</v>
      </c>
      <c r="BP136" s="16" t="s">
        <v>156</v>
      </c>
      <c r="BQ136" s="25" t="e">
        <f>SUMIF(#REF!,"국"&amp;$C136&amp;"철",#REF!)</f>
        <v>#REF!</v>
      </c>
      <c r="BR136" s="24" t="e">
        <f>COUNTIF(#REF!,"국"&amp;$C136&amp;"체")</f>
        <v>#REF!</v>
      </c>
      <c r="BS136" s="16" t="s">
        <v>156</v>
      </c>
      <c r="BT136" s="25" t="e">
        <f>SUMIF(#REF!,"국"&amp;$C136&amp;"체",#REF!)</f>
        <v>#REF!</v>
      </c>
      <c r="BU136" s="24" t="e">
        <f>COUNTIF(#REF!,"국"&amp;$C136&amp;"가")</f>
        <v>#REF!</v>
      </c>
      <c r="BV136" s="16" t="s">
        <v>156</v>
      </c>
      <c r="BW136" s="25" t="e">
        <f>SUMIF(#REF!,"국"&amp;$C136&amp;"가",#REF!)</f>
        <v>#REF!</v>
      </c>
    </row>
    <row r="137" spans="1:75" ht="25.5" customHeight="1">
      <c r="A137" s="40"/>
      <c r="B137" s="37"/>
      <c r="C137" s="38" t="s">
        <v>46</v>
      </c>
      <c r="D137" s="24" t="e">
        <f t="shared" si="4"/>
        <v>#REF!</v>
      </c>
      <c r="E137" s="16" t="s">
        <v>1</v>
      </c>
      <c r="F137" s="25" t="e">
        <f t="shared" si="5"/>
        <v>#REF!</v>
      </c>
      <c r="G137" s="24" t="e">
        <f>COUNTIF(#REF!,"국"&amp;$C137&amp;"답")</f>
        <v>#REF!</v>
      </c>
      <c r="H137" s="16" t="s">
        <v>156</v>
      </c>
      <c r="I137" s="25" t="e">
        <f>SUMIF(#REF!,"국"&amp;$C137&amp;"답",#REF!)</f>
        <v>#REF!</v>
      </c>
      <c r="J137" s="24" t="e">
        <f>COUNTIF(#REF!,"국"&amp;$C137&amp;"전")</f>
        <v>#REF!</v>
      </c>
      <c r="K137" s="16" t="s">
        <v>156</v>
      </c>
      <c r="L137" s="25" t="e">
        <f>SUMIF(#REF!,"국"&amp;$C137&amp;"전",#REF!)</f>
        <v>#REF!</v>
      </c>
      <c r="M137" s="24" t="e">
        <f>COUNTIF(#REF!,"국"&amp;$C137&amp;"과")</f>
        <v>#REF!</v>
      </c>
      <c r="N137" s="16" t="s">
        <v>156</v>
      </c>
      <c r="O137" s="25" t="e">
        <f>SUMIF(#REF!,"국"&amp;$C137&amp;"과",#REF!)</f>
        <v>#REF!</v>
      </c>
      <c r="P137" s="24" t="e">
        <f>COUNTIF(#REF!,"국"&amp;$C137&amp;"임")</f>
        <v>#REF!</v>
      </c>
      <c r="Q137" s="16" t="s">
        <v>156</v>
      </c>
      <c r="R137" s="25" t="e">
        <f>SUMIF(#REF!,"국"&amp;$C137&amp;"임",#REF!)</f>
        <v>#REF!</v>
      </c>
      <c r="S137" s="24" t="e">
        <f>COUNTIF(#REF!,"국"&amp;$C137&amp;"대")</f>
        <v>#REF!</v>
      </c>
      <c r="T137" s="16" t="s">
        <v>156</v>
      </c>
      <c r="U137" s="25" t="e">
        <f>SUMIF(#REF!,"국"&amp;$C137&amp;"대",#REF!)</f>
        <v>#REF!</v>
      </c>
      <c r="V137" s="24" t="e">
        <f>COUNTIF(#REF!,"국"&amp;$C137&amp;"구")</f>
        <v>#REF!</v>
      </c>
      <c r="W137" s="16" t="s">
        <v>156</v>
      </c>
      <c r="X137" s="25" t="e">
        <f>SUMIF(#REF!,"국"&amp;$C137&amp;"구",#REF!)</f>
        <v>#REF!</v>
      </c>
      <c r="Y137" s="24" t="e">
        <f>COUNTIF(#REF!,"국"&amp;$C137&amp;"도")</f>
        <v>#REF!</v>
      </c>
      <c r="Z137" s="16" t="s">
        <v>156</v>
      </c>
      <c r="AA137" s="25" t="e">
        <f>SUMIF(#REF!,"국"&amp;$C137&amp;"도",#REF!)</f>
        <v>#REF!</v>
      </c>
      <c r="AB137" s="24" t="e">
        <f>COUNTIF(#REF!,"국"&amp;$C137&amp;"목")</f>
        <v>#REF!</v>
      </c>
      <c r="AC137" s="16" t="s">
        <v>156</v>
      </c>
      <c r="AD137" s="25" t="e">
        <f>SUMIF(#REF!,"국"&amp;$C137&amp;"목",#REF!)</f>
        <v>#REF!</v>
      </c>
      <c r="AE137" s="24" t="e">
        <f>COUNTIF(#REF!,"국"&amp;$C137&amp;"묘")</f>
        <v>#REF!</v>
      </c>
      <c r="AF137" s="16" t="s">
        <v>156</v>
      </c>
      <c r="AG137" s="25" t="e">
        <f>SUMIF(#REF!,"국"&amp;$C137&amp;"묘",#REF!)</f>
        <v>#REF!</v>
      </c>
      <c r="AH137" s="24" t="e">
        <f>COUNTIF(#REF!,"국"&amp;$C137&amp;"유")</f>
        <v>#REF!</v>
      </c>
      <c r="AI137" s="16" t="s">
        <v>156</v>
      </c>
      <c r="AJ137" s="25" t="e">
        <f>SUMIF(#REF!,"국"&amp;$C137&amp;"유",#REF!)</f>
        <v>#REF!</v>
      </c>
      <c r="AK137" s="24" t="e">
        <f>COUNTIF(#REF!,"국"&amp;$C137&amp;"잡")</f>
        <v>#REF!</v>
      </c>
      <c r="AL137" s="16" t="s">
        <v>156</v>
      </c>
      <c r="AM137" s="25" t="e">
        <f>SUMIF(#REF!,"국"&amp;$C137&amp;"잡",#REF!)</f>
        <v>#REF!</v>
      </c>
      <c r="AN137" s="24" t="e">
        <f>COUNTIF(#REF!,"국"&amp;$C137&amp;"장")</f>
        <v>#REF!</v>
      </c>
      <c r="AO137" s="16" t="s">
        <v>156</v>
      </c>
      <c r="AP137" s="25" t="e">
        <f>SUMIF(#REF!,"국"&amp;$C137&amp;"장",#REF!)</f>
        <v>#REF!</v>
      </c>
      <c r="AQ137" s="24" t="e">
        <f>COUNTIF(#REF!,"국"&amp;$C137&amp;"수")</f>
        <v>#REF!</v>
      </c>
      <c r="AR137" s="16" t="s">
        <v>156</v>
      </c>
      <c r="AS137" s="25" t="e">
        <f>SUMIF(#REF!,"국"&amp;$C137&amp;"수",#REF!)</f>
        <v>#REF!</v>
      </c>
      <c r="AT137" s="24" t="e">
        <f>COUNTIF(#REF!,"국"&amp;$C137&amp;"제")</f>
        <v>#REF!</v>
      </c>
      <c r="AU137" s="16" t="s">
        <v>156</v>
      </c>
      <c r="AV137" s="25" t="e">
        <f>SUMIF(#REF!,"국"&amp;$C137&amp;"제",#REF!)</f>
        <v>#REF!</v>
      </c>
      <c r="AW137" s="24" t="e">
        <f>COUNTIF(#REF!,"국"&amp;$C137&amp;"종")</f>
        <v>#REF!</v>
      </c>
      <c r="AX137" s="16" t="s">
        <v>156</v>
      </c>
      <c r="AY137" s="25" t="e">
        <f>SUMIF(#REF!,"국"&amp;$C137&amp;"종",#REF!)</f>
        <v>#REF!</v>
      </c>
      <c r="AZ137" s="24" t="e">
        <f>COUNTIF(#REF!,"국"&amp;$C137&amp;"주")</f>
        <v>#REF!</v>
      </c>
      <c r="BA137" s="16" t="s">
        <v>156</v>
      </c>
      <c r="BB137" s="25" t="e">
        <f>SUMIF(#REF!,"국"&amp;$C137&amp;"주",#REF!)</f>
        <v>#REF!</v>
      </c>
      <c r="BC137" s="24" t="e">
        <f>COUNTIF(#REF!,"국"&amp;$C137&amp;"양")</f>
        <v>#REF!</v>
      </c>
      <c r="BD137" s="16" t="s">
        <v>156</v>
      </c>
      <c r="BE137" s="25" t="e">
        <f>SUMIF(#REF!,"국"&amp;$C137&amp;"양",#REF!)</f>
        <v>#REF!</v>
      </c>
      <c r="BF137" s="24" t="e">
        <f>COUNTIF(#REF!,"국"&amp;$C137&amp;"염")</f>
        <v>#REF!</v>
      </c>
      <c r="BG137" s="16" t="s">
        <v>156</v>
      </c>
      <c r="BH137" s="25" t="e">
        <f>SUMIF(#REF!,"국"&amp;$C137&amp;"염",#REF!)</f>
        <v>#REF!</v>
      </c>
      <c r="BI137" s="24" t="e">
        <f>COUNTIF(#REF!,"국"&amp;$C137&amp;"창")</f>
        <v>#REF!</v>
      </c>
      <c r="BJ137" s="16" t="s">
        <v>156</v>
      </c>
      <c r="BK137" s="25" t="e">
        <f>SUMIF(#REF!,"국"&amp;$C137&amp;"창",#REF!)</f>
        <v>#REF!</v>
      </c>
      <c r="BL137" s="24" t="e">
        <f>COUNTIF(#REF!,"국"&amp;$C137&amp;"천")</f>
        <v>#REF!</v>
      </c>
      <c r="BM137" s="16" t="s">
        <v>156</v>
      </c>
      <c r="BN137" s="25" t="e">
        <f>SUMIF(#REF!,"국"&amp;$C137&amp;"천",#REF!)</f>
        <v>#REF!</v>
      </c>
      <c r="BO137" s="24" t="e">
        <f>COUNTIF(#REF!,"국"&amp;$C137&amp;"철")</f>
        <v>#REF!</v>
      </c>
      <c r="BP137" s="16" t="s">
        <v>156</v>
      </c>
      <c r="BQ137" s="25" t="e">
        <f>SUMIF(#REF!,"국"&amp;$C137&amp;"철",#REF!)</f>
        <v>#REF!</v>
      </c>
      <c r="BR137" s="24" t="e">
        <f>COUNTIF(#REF!,"국"&amp;$C137&amp;"체")</f>
        <v>#REF!</v>
      </c>
      <c r="BS137" s="16" t="s">
        <v>156</v>
      </c>
      <c r="BT137" s="25" t="e">
        <f>SUMIF(#REF!,"국"&amp;$C137&amp;"체",#REF!)</f>
        <v>#REF!</v>
      </c>
      <c r="BU137" s="24" t="e">
        <f>COUNTIF(#REF!,"국"&amp;$C137&amp;"가")</f>
        <v>#REF!</v>
      </c>
      <c r="BV137" s="16" t="s">
        <v>156</v>
      </c>
      <c r="BW137" s="25" t="e">
        <f>SUMIF(#REF!,"국"&amp;$C137&amp;"가",#REF!)</f>
        <v>#REF!</v>
      </c>
    </row>
    <row r="138" spans="1:75" ht="25.5" customHeight="1">
      <c r="A138" s="40"/>
      <c r="B138" s="37"/>
      <c r="C138" s="38" t="s">
        <v>47</v>
      </c>
      <c r="D138" s="24" t="e">
        <f t="shared" si="4"/>
        <v>#REF!</v>
      </c>
      <c r="E138" s="16" t="s">
        <v>1</v>
      </c>
      <c r="F138" s="25" t="e">
        <f t="shared" si="5"/>
        <v>#REF!</v>
      </c>
      <c r="G138" s="24" t="e">
        <f>COUNTIF(#REF!,"국"&amp;$C138&amp;"답")</f>
        <v>#REF!</v>
      </c>
      <c r="H138" s="16" t="s">
        <v>156</v>
      </c>
      <c r="I138" s="25" t="e">
        <f>SUMIF(#REF!,"국"&amp;$C138&amp;"답",#REF!)</f>
        <v>#REF!</v>
      </c>
      <c r="J138" s="24" t="e">
        <f>COUNTIF(#REF!,"국"&amp;$C138&amp;"전")</f>
        <v>#REF!</v>
      </c>
      <c r="K138" s="16" t="s">
        <v>156</v>
      </c>
      <c r="L138" s="25" t="e">
        <f>SUMIF(#REF!,"국"&amp;$C138&amp;"전",#REF!)</f>
        <v>#REF!</v>
      </c>
      <c r="M138" s="24" t="e">
        <f>COUNTIF(#REF!,"국"&amp;$C138&amp;"과")</f>
        <v>#REF!</v>
      </c>
      <c r="N138" s="16" t="s">
        <v>156</v>
      </c>
      <c r="O138" s="25" t="e">
        <f>SUMIF(#REF!,"국"&amp;$C138&amp;"과",#REF!)</f>
        <v>#REF!</v>
      </c>
      <c r="P138" s="24" t="e">
        <f>COUNTIF(#REF!,"국"&amp;$C138&amp;"임")</f>
        <v>#REF!</v>
      </c>
      <c r="Q138" s="16" t="s">
        <v>156</v>
      </c>
      <c r="R138" s="25" t="e">
        <f>SUMIF(#REF!,"국"&amp;$C138&amp;"임",#REF!)</f>
        <v>#REF!</v>
      </c>
      <c r="S138" s="24" t="e">
        <f>COUNTIF(#REF!,"국"&amp;$C138&amp;"대")</f>
        <v>#REF!</v>
      </c>
      <c r="T138" s="16" t="s">
        <v>156</v>
      </c>
      <c r="U138" s="25" t="e">
        <f>SUMIF(#REF!,"국"&amp;$C138&amp;"대",#REF!)</f>
        <v>#REF!</v>
      </c>
      <c r="V138" s="24" t="e">
        <f>COUNTIF(#REF!,"국"&amp;$C138&amp;"구")</f>
        <v>#REF!</v>
      </c>
      <c r="W138" s="16" t="s">
        <v>156</v>
      </c>
      <c r="X138" s="25" t="e">
        <f>SUMIF(#REF!,"국"&amp;$C138&amp;"구",#REF!)</f>
        <v>#REF!</v>
      </c>
      <c r="Y138" s="24" t="e">
        <f>COUNTIF(#REF!,"국"&amp;$C138&amp;"도")</f>
        <v>#REF!</v>
      </c>
      <c r="Z138" s="16" t="s">
        <v>156</v>
      </c>
      <c r="AA138" s="25" t="e">
        <f>SUMIF(#REF!,"국"&amp;$C138&amp;"도",#REF!)</f>
        <v>#REF!</v>
      </c>
      <c r="AB138" s="24" t="e">
        <f>COUNTIF(#REF!,"국"&amp;$C138&amp;"목")</f>
        <v>#REF!</v>
      </c>
      <c r="AC138" s="16" t="s">
        <v>156</v>
      </c>
      <c r="AD138" s="25" t="e">
        <f>SUMIF(#REF!,"국"&amp;$C138&amp;"목",#REF!)</f>
        <v>#REF!</v>
      </c>
      <c r="AE138" s="24" t="e">
        <f>COUNTIF(#REF!,"국"&amp;$C138&amp;"묘")</f>
        <v>#REF!</v>
      </c>
      <c r="AF138" s="16" t="s">
        <v>156</v>
      </c>
      <c r="AG138" s="25" t="e">
        <f>SUMIF(#REF!,"국"&amp;$C138&amp;"묘",#REF!)</f>
        <v>#REF!</v>
      </c>
      <c r="AH138" s="24" t="e">
        <f>COUNTIF(#REF!,"국"&amp;$C138&amp;"유")</f>
        <v>#REF!</v>
      </c>
      <c r="AI138" s="16" t="s">
        <v>156</v>
      </c>
      <c r="AJ138" s="25" t="e">
        <f>SUMIF(#REF!,"국"&amp;$C138&amp;"유",#REF!)</f>
        <v>#REF!</v>
      </c>
      <c r="AK138" s="24" t="e">
        <f>COUNTIF(#REF!,"국"&amp;$C138&amp;"잡")</f>
        <v>#REF!</v>
      </c>
      <c r="AL138" s="16" t="s">
        <v>156</v>
      </c>
      <c r="AM138" s="25" t="e">
        <f>SUMIF(#REF!,"국"&amp;$C138&amp;"잡",#REF!)</f>
        <v>#REF!</v>
      </c>
      <c r="AN138" s="24" t="e">
        <f>COUNTIF(#REF!,"국"&amp;$C138&amp;"장")</f>
        <v>#REF!</v>
      </c>
      <c r="AO138" s="16" t="s">
        <v>156</v>
      </c>
      <c r="AP138" s="25" t="e">
        <f>SUMIF(#REF!,"국"&amp;$C138&amp;"장",#REF!)</f>
        <v>#REF!</v>
      </c>
      <c r="AQ138" s="24" t="e">
        <f>COUNTIF(#REF!,"국"&amp;$C138&amp;"수")</f>
        <v>#REF!</v>
      </c>
      <c r="AR138" s="16" t="s">
        <v>156</v>
      </c>
      <c r="AS138" s="25" t="e">
        <f>SUMIF(#REF!,"국"&amp;$C138&amp;"수",#REF!)</f>
        <v>#REF!</v>
      </c>
      <c r="AT138" s="24" t="e">
        <f>COUNTIF(#REF!,"국"&amp;$C138&amp;"제")</f>
        <v>#REF!</v>
      </c>
      <c r="AU138" s="16" t="s">
        <v>156</v>
      </c>
      <c r="AV138" s="25" t="e">
        <f>SUMIF(#REF!,"국"&amp;$C138&amp;"제",#REF!)</f>
        <v>#REF!</v>
      </c>
      <c r="AW138" s="24" t="e">
        <f>COUNTIF(#REF!,"국"&amp;$C138&amp;"종")</f>
        <v>#REF!</v>
      </c>
      <c r="AX138" s="16" t="s">
        <v>156</v>
      </c>
      <c r="AY138" s="25" t="e">
        <f>SUMIF(#REF!,"국"&amp;$C138&amp;"종",#REF!)</f>
        <v>#REF!</v>
      </c>
      <c r="AZ138" s="24" t="e">
        <f>COUNTIF(#REF!,"국"&amp;$C138&amp;"주")</f>
        <v>#REF!</v>
      </c>
      <c r="BA138" s="16" t="s">
        <v>156</v>
      </c>
      <c r="BB138" s="25" t="e">
        <f>SUMIF(#REF!,"국"&amp;$C138&amp;"주",#REF!)</f>
        <v>#REF!</v>
      </c>
      <c r="BC138" s="24" t="e">
        <f>COUNTIF(#REF!,"국"&amp;$C138&amp;"양")</f>
        <v>#REF!</v>
      </c>
      <c r="BD138" s="16" t="s">
        <v>156</v>
      </c>
      <c r="BE138" s="25" t="e">
        <f>SUMIF(#REF!,"국"&amp;$C138&amp;"양",#REF!)</f>
        <v>#REF!</v>
      </c>
      <c r="BF138" s="24" t="e">
        <f>COUNTIF(#REF!,"국"&amp;$C138&amp;"염")</f>
        <v>#REF!</v>
      </c>
      <c r="BG138" s="16" t="s">
        <v>156</v>
      </c>
      <c r="BH138" s="25" t="e">
        <f>SUMIF(#REF!,"국"&amp;$C138&amp;"염",#REF!)</f>
        <v>#REF!</v>
      </c>
      <c r="BI138" s="24" t="e">
        <f>COUNTIF(#REF!,"국"&amp;$C138&amp;"창")</f>
        <v>#REF!</v>
      </c>
      <c r="BJ138" s="16" t="s">
        <v>156</v>
      </c>
      <c r="BK138" s="25" t="e">
        <f>SUMIF(#REF!,"국"&amp;$C138&amp;"창",#REF!)</f>
        <v>#REF!</v>
      </c>
      <c r="BL138" s="24" t="e">
        <f>COUNTIF(#REF!,"국"&amp;$C138&amp;"천")</f>
        <v>#REF!</v>
      </c>
      <c r="BM138" s="16" t="s">
        <v>156</v>
      </c>
      <c r="BN138" s="25" t="e">
        <f>SUMIF(#REF!,"국"&amp;$C138&amp;"천",#REF!)</f>
        <v>#REF!</v>
      </c>
      <c r="BO138" s="24" t="e">
        <f>COUNTIF(#REF!,"국"&amp;$C138&amp;"철")</f>
        <v>#REF!</v>
      </c>
      <c r="BP138" s="16" t="s">
        <v>156</v>
      </c>
      <c r="BQ138" s="25" t="e">
        <f>SUMIF(#REF!,"국"&amp;$C138&amp;"철",#REF!)</f>
        <v>#REF!</v>
      </c>
      <c r="BR138" s="24" t="e">
        <f>COUNTIF(#REF!,"국"&amp;$C138&amp;"체")</f>
        <v>#REF!</v>
      </c>
      <c r="BS138" s="16" t="s">
        <v>156</v>
      </c>
      <c r="BT138" s="25" t="e">
        <f>SUMIF(#REF!,"국"&amp;$C138&amp;"체",#REF!)</f>
        <v>#REF!</v>
      </c>
      <c r="BU138" s="24" t="e">
        <f>COUNTIF(#REF!,"국"&amp;$C138&amp;"가")</f>
        <v>#REF!</v>
      </c>
      <c r="BV138" s="16" t="s">
        <v>156</v>
      </c>
      <c r="BW138" s="25" t="e">
        <f>SUMIF(#REF!,"국"&amp;$C138&amp;"가",#REF!)</f>
        <v>#REF!</v>
      </c>
    </row>
    <row r="139" spans="1:75" ht="25.5" customHeight="1">
      <c r="A139" s="40"/>
      <c r="B139" s="37"/>
      <c r="C139" s="38" t="s">
        <v>48</v>
      </c>
      <c r="D139" s="24" t="e">
        <f t="shared" si="4"/>
        <v>#REF!</v>
      </c>
      <c r="E139" s="16" t="s">
        <v>1</v>
      </c>
      <c r="F139" s="25" t="e">
        <f t="shared" si="5"/>
        <v>#REF!</v>
      </c>
      <c r="G139" s="24" t="e">
        <f>COUNTIF(#REF!,"국"&amp;$C139&amp;"답")</f>
        <v>#REF!</v>
      </c>
      <c r="H139" s="16" t="s">
        <v>156</v>
      </c>
      <c r="I139" s="25" t="e">
        <f>SUMIF(#REF!,"국"&amp;$C139&amp;"답",#REF!)</f>
        <v>#REF!</v>
      </c>
      <c r="J139" s="24" t="e">
        <f>COUNTIF(#REF!,"국"&amp;$C139&amp;"전")</f>
        <v>#REF!</v>
      </c>
      <c r="K139" s="16" t="s">
        <v>156</v>
      </c>
      <c r="L139" s="25" t="e">
        <f>SUMIF(#REF!,"국"&amp;$C139&amp;"전",#REF!)</f>
        <v>#REF!</v>
      </c>
      <c r="M139" s="24" t="e">
        <f>COUNTIF(#REF!,"국"&amp;$C139&amp;"과")</f>
        <v>#REF!</v>
      </c>
      <c r="N139" s="16" t="s">
        <v>156</v>
      </c>
      <c r="O139" s="25" t="e">
        <f>SUMIF(#REF!,"국"&amp;$C139&amp;"과",#REF!)</f>
        <v>#REF!</v>
      </c>
      <c r="P139" s="24" t="e">
        <f>COUNTIF(#REF!,"국"&amp;$C139&amp;"임")</f>
        <v>#REF!</v>
      </c>
      <c r="Q139" s="16" t="s">
        <v>156</v>
      </c>
      <c r="R139" s="25" t="e">
        <f>SUMIF(#REF!,"국"&amp;$C139&amp;"임",#REF!)</f>
        <v>#REF!</v>
      </c>
      <c r="S139" s="24" t="e">
        <f>COUNTIF(#REF!,"국"&amp;$C139&amp;"대")</f>
        <v>#REF!</v>
      </c>
      <c r="T139" s="16" t="s">
        <v>156</v>
      </c>
      <c r="U139" s="25" t="e">
        <f>SUMIF(#REF!,"국"&amp;$C139&amp;"대",#REF!)</f>
        <v>#REF!</v>
      </c>
      <c r="V139" s="24" t="e">
        <f>COUNTIF(#REF!,"국"&amp;$C139&amp;"구")</f>
        <v>#REF!</v>
      </c>
      <c r="W139" s="16" t="s">
        <v>156</v>
      </c>
      <c r="X139" s="25" t="e">
        <f>SUMIF(#REF!,"국"&amp;$C139&amp;"구",#REF!)</f>
        <v>#REF!</v>
      </c>
      <c r="Y139" s="24" t="e">
        <f>COUNTIF(#REF!,"국"&amp;$C139&amp;"도")</f>
        <v>#REF!</v>
      </c>
      <c r="Z139" s="16" t="s">
        <v>156</v>
      </c>
      <c r="AA139" s="25" t="e">
        <f>SUMIF(#REF!,"국"&amp;$C139&amp;"도",#REF!)</f>
        <v>#REF!</v>
      </c>
      <c r="AB139" s="24" t="e">
        <f>COUNTIF(#REF!,"국"&amp;$C139&amp;"목")</f>
        <v>#REF!</v>
      </c>
      <c r="AC139" s="16" t="s">
        <v>156</v>
      </c>
      <c r="AD139" s="25" t="e">
        <f>SUMIF(#REF!,"국"&amp;$C139&amp;"목",#REF!)</f>
        <v>#REF!</v>
      </c>
      <c r="AE139" s="24" t="e">
        <f>COUNTIF(#REF!,"국"&amp;$C139&amp;"묘")</f>
        <v>#REF!</v>
      </c>
      <c r="AF139" s="16" t="s">
        <v>156</v>
      </c>
      <c r="AG139" s="25" t="e">
        <f>SUMIF(#REF!,"국"&amp;$C139&amp;"묘",#REF!)</f>
        <v>#REF!</v>
      </c>
      <c r="AH139" s="24" t="e">
        <f>COUNTIF(#REF!,"국"&amp;$C139&amp;"유")</f>
        <v>#REF!</v>
      </c>
      <c r="AI139" s="16" t="s">
        <v>156</v>
      </c>
      <c r="AJ139" s="25" t="e">
        <f>SUMIF(#REF!,"국"&amp;$C139&amp;"유",#REF!)</f>
        <v>#REF!</v>
      </c>
      <c r="AK139" s="24" t="e">
        <f>COUNTIF(#REF!,"국"&amp;$C139&amp;"잡")</f>
        <v>#REF!</v>
      </c>
      <c r="AL139" s="16" t="s">
        <v>156</v>
      </c>
      <c r="AM139" s="25" t="e">
        <f>SUMIF(#REF!,"국"&amp;$C139&amp;"잡",#REF!)</f>
        <v>#REF!</v>
      </c>
      <c r="AN139" s="24" t="e">
        <f>COUNTIF(#REF!,"국"&amp;$C139&amp;"장")</f>
        <v>#REF!</v>
      </c>
      <c r="AO139" s="16" t="s">
        <v>156</v>
      </c>
      <c r="AP139" s="25" t="e">
        <f>SUMIF(#REF!,"국"&amp;$C139&amp;"장",#REF!)</f>
        <v>#REF!</v>
      </c>
      <c r="AQ139" s="24" t="e">
        <f>COUNTIF(#REF!,"국"&amp;$C139&amp;"수")</f>
        <v>#REF!</v>
      </c>
      <c r="AR139" s="16" t="s">
        <v>156</v>
      </c>
      <c r="AS139" s="25" t="e">
        <f>SUMIF(#REF!,"국"&amp;$C139&amp;"수",#REF!)</f>
        <v>#REF!</v>
      </c>
      <c r="AT139" s="24" t="e">
        <f>COUNTIF(#REF!,"국"&amp;$C139&amp;"제")</f>
        <v>#REF!</v>
      </c>
      <c r="AU139" s="16" t="s">
        <v>156</v>
      </c>
      <c r="AV139" s="25" t="e">
        <f>SUMIF(#REF!,"국"&amp;$C139&amp;"제",#REF!)</f>
        <v>#REF!</v>
      </c>
      <c r="AW139" s="24" t="e">
        <f>COUNTIF(#REF!,"국"&amp;$C139&amp;"종")</f>
        <v>#REF!</v>
      </c>
      <c r="AX139" s="16" t="s">
        <v>156</v>
      </c>
      <c r="AY139" s="25" t="e">
        <f>SUMIF(#REF!,"국"&amp;$C139&amp;"종",#REF!)</f>
        <v>#REF!</v>
      </c>
      <c r="AZ139" s="24" t="e">
        <f>COUNTIF(#REF!,"국"&amp;$C139&amp;"주")</f>
        <v>#REF!</v>
      </c>
      <c r="BA139" s="16" t="s">
        <v>156</v>
      </c>
      <c r="BB139" s="25" t="e">
        <f>SUMIF(#REF!,"국"&amp;$C139&amp;"주",#REF!)</f>
        <v>#REF!</v>
      </c>
      <c r="BC139" s="24" t="e">
        <f>COUNTIF(#REF!,"국"&amp;$C139&amp;"양")</f>
        <v>#REF!</v>
      </c>
      <c r="BD139" s="16" t="s">
        <v>156</v>
      </c>
      <c r="BE139" s="25" t="e">
        <f>SUMIF(#REF!,"국"&amp;$C139&amp;"양",#REF!)</f>
        <v>#REF!</v>
      </c>
      <c r="BF139" s="24" t="e">
        <f>COUNTIF(#REF!,"국"&amp;$C139&amp;"염")</f>
        <v>#REF!</v>
      </c>
      <c r="BG139" s="16" t="s">
        <v>156</v>
      </c>
      <c r="BH139" s="25" t="e">
        <f>SUMIF(#REF!,"국"&amp;$C139&amp;"염",#REF!)</f>
        <v>#REF!</v>
      </c>
      <c r="BI139" s="24" t="e">
        <f>COUNTIF(#REF!,"국"&amp;$C139&amp;"창")</f>
        <v>#REF!</v>
      </c>
      <c r="BJ139" s="16" t="s">
        <v>156</v>
      </c>
      <c r="BK139" s="25" t="e">
        <f>SUMIF(#REF!,"국"&amp;$C139&amp;"창",#REF!)</f>
        <v>#REF!</v>
      </c>
      <c r="BL139" s="24" t="e">
        <f>COUNTIF(#REF!,"국"&amp;$C139&amp;"천")</f>
        <v>#REF!</v>
      </c>
      <c r="BM139" s="16" t="s">
        <v>156</v>
      </c>
      <c r="BN139" s="25" t="e">
        <f>SUMIF(#REF!,"국"&amp;$C139&amp;"천",#REF!)</f>
        <v>#REF!</v>
      </c>
      <c r="BO139" s="24" t="e">
        <f>COUNTIF(#REF!,"국"&amp;$C139&amp;"철")</f>
        <v>#REF!</v>
      </c>
      <c r="BP139" s="16" t="s">
        <v>156</v>
      </c>
      <c r="BQ139" s="25" t="e">
        <f>SUMIF(#REF!,"국"&amp;$C139&amp;"철",#REF!)</f>
        <v>#REF!</v>
      </c>
      <c r="BR139" s="24" t="e">
        <f>COUNTIF(#REF!,"국"&amp;$C139&amp;"체")</f>
        <v>#REF!</v>
      </c>
      <c r="BS139" s="16" t="s">
        <v>156</v>
      </c>
      <c r="BT139" s="25" t="e">
        <f>SUMIF(#REF!,"국"&amp;$C139&amp;"체",#REF!)</f>
        <v>#REF!</v>
      </c>
      <c r="BU139" s="24" t="e">
        <f>COUNTIF(#REF!,"국"&amp;$C139&amp;"가")</f>
        <v>#REF!</v>
      </c>
      <c r="BV139" s="16" t="s">
        <v>156</v>
      </c>
      <c r="BW139" s="25" t="e">
        <f>SUMIF(#REF!,"국"&amp;$C139&amp;"가",#REF!)</f>
        <v>#REF!</v>
      </c>
    </row>
    <row r="140" spans="1:75" ht="25.5" customHeight="1">
      <c r="A140" s="40"/>
      <c r="B140" s="37"/>
      <c r="C140" s="38" t="s">
        <v>49</v>
      </c>
      <c r="D140" s="24" t="e">
        <f t="shared" si="4"/>
        <v>#REF!</v>
      </c>
      <c r="E140" s="16" t="s">
        <v>1</v>
      </c>
      <c r="F140" s="25" t="e">
        <f t="shared" si="5"/>
        <v>#REF!</v>
      </c>
      <c r="G140" s="24" t="e">
        <f>COUNTIF(#REF!,"국"&amp;$C140&amp;"답")</f>
        <v>#REF!</v>
      </c>
      <c r="H140" s="16" t="s">
        <v>156</v>
      </c>
      <c r="I140" s="25" t="e">
        <f>SUMIF(#REF!,"국"&amp;$C140&amp;"답",#REF!)</f>
        <v>#REF!</v>
      </c>
      <c r="J140" s="24" t="e">
        <f>COUNTIF(#REF!,"국"&amp;$C140&amp;"전")</f>
        <v>#REF!</v>
      </c>
      <c r="K140" s="16" t="s">
        <v>156</v>
      </c>
      <c r="L140" s="25" t="e">
        <f>SUMIF(#REF!,"국"&amp;$C140&amp;"전",#REF!)</f>
        <v>#REF!</v>
      </c>
      <c r="M140" s="24" t="e">
        <f>COUNTIF(#REF!,"국"&amp;$C140&amp;"과")</f>
        <v>#REF!</v>
      </c>
      <c r="N140" s="16" t="s">
        <v>156</v>
      </c>
      <c r="O140" s="25" t="e">
        <f>SUMIF(#REF!,"국"&amp;$C140&amp;"과",#REF!)</f>
        <v>#REF!</v>
      </c>
      <c r="P140" s="24" t="e">
        <f>COUNTIF(#REF!,"국"&amp;$C140&amp;"임")</f>
        <v>#REF!</v>
      </c>
      <c r="Q140" s="16" t="s">
        <v>156</v>
      </c>
      <c r="R140" s="25" t="e">
        <f>SUMIF(#REF!,"국"&amp;$C140&amp;"임",#REF!)</f>
        <v>#REF!</v>
      </c>
      <c r="S140" s="24" t="e">
        <f>COUNTIF(#REF!,"국"&amp;$C140&amp;"대")</f>
        <v>#REF!</v>
      </c>
      <c r="T140" s="16" t="s">
        <v>156</v>
      </c>
      <c r="U140" s="25" t="e">
        <f>SUMIF(#REF!,"국"&amp;$C140&amp;"대",#REF!)</f>
        <v>#REF!</v>
      </c>
      <c r="V140" s="24" t="e">
        <f>COUNTIF(#REF!,"국"&amp;$C140&amp;"구")</f>
        <v>#REF!</v>
      </c>
      <c r="W140" s="16" t="s">
        <v>156</v>
      </c>
      <c r="X140" s="25" t="e">
        <f>SUMIF(#REF!,"국"&amp;$C140&amp;"구",#REF!)</f>
        <v>#REF!</v>
      </c>
      <c r="Y140" s="24" t="e">
        <f>COUNTIF(#REF!,"국"&amp;$C140&amp;"도")</f>
        <v>#REF!</v>
      </c>
      <c r="Z140" s="16" t="s">
        <v>156</v>
      </c>
      <c r="AA140" s="25" t="e">
        <f>SUMIF(#REF!,"국"&amp;$C140&amp;"도",#REF!)</f>
        <v>#REF!</v>
      </c>
      <c r="AB140" s="24" t="e">
        <f>COUNTIF(#REF!,"국"&amp;$C140&amp;"목")</f>
        <v>#REF!</v>
      </c>
      <c r="AC140" s="16" t="s">
        <v>156</v>
      </c>
      <c r="AD140" s="25" t="e">
        <f>SUMIF(#REF!,"국"&amp;$C140&amp;"목",#REF!)</f>
        <v>#REF!</v>
      </c>
      <c r="AE140" s="24" t="e">
        <f>COUNTIF(#REF!,"국"&amp;$C140&amp;"묘")</f>
        <v>#REF!</v>
      </c>
      <c r="AF140" s="16" t="s">
        <v>156</v>
      </c>
      <c r="AG140" s="25" t="e">
        <f>SUMIF(#REF!,"국"&amp;$C140&amp;"묘",#REF!)</f>
        <v>#REF!</v>
      </c>
      <c r="AH140" s="24" t="e">
        <f>COUNTIF(#REF!,"국"&amp;$C140&amp;"유")</f>
        <v>#REF!</v>
      </c>
      <c r="AI140" s="16" t="s">
        <v>156</v>
      </c>
      <c r="AJ140" s="25" t="e">
        <f>SUMIF(#REF!,"국"&amp;$C140&amp;"유",#REF!)</f>
        <v>#REF!</v>
      </c>
      <c r="AK140" s="24" t="e">
        <f>COUNTIF(#REF!,"국"&amp;$C140&amp;"잡")</f>
        <v>#REF!</v>
      </c>
      <c r="AL140" s="16" t="s">
        <v>156</v>
      </c>
      <c r="AM140" s="25" t="e">
        <f>SUMIF(#REF!,"국"&amp;$C140&amp;"잡",#REF!)</f>
        <v>#REF!</v>
      </c>
      <c r="AN140" s="24" t="e">
        <f>COUNTIF(#REF!,"국"&amp;$C140&amp;"장")</f>
        <v>#REF!</v>
      </c>
      <c r="AO140" s="16" t="s">
        <v>156</v>
      </c>
      <c r="AP140" s="25" t="e">
        <f>SUMIF(#REF!,"국"&amp;$C140&amp;"장",#REF!)</f>
        <v>#REF!</v>
      </c>
      <c r="AQ140" s="24" t="e">
        <f>COUNTIF(#REF!,"국"&amp;$C140&amp;"수")</f>
        <v>#REF!</v>
      </c>
      <c r="AR140" s="16" t="s">
        <v>156</v>
      </c>
      <c r="AS140" s="25" t="e">
        <f>SUMIF(#REF!,"국"&amp;$C140&amp;"수",#REF!)</f>
        <v>#REF!</v>
      </c>
      <c r="AT140" s="24" t="e">
        <f>COUNTIF(#REF!,"국"&amp;$C140&amp;"제")</f>
        <v>#REF!</v>
      </c>
      <c r="AU140" s="16" t="s">
        <v>156</v>
      </c>
      <c r="AV140" s="25" t="e">
        <f>SUMIF(#REF!,"국"&amp;$C140&amp;"제",#REF!)</f>
        <v>#REF!</v>
      </c>
      <c r="AW140" s="24" t="e">
        <f>COUNTIF(#REF!,"국"&amp;$C140&amp;"종")</f>
        <v>#REF!</v>
      </c>
      <c r="AX140" s="16" t="s">
        <v>156</v>
      </c>
      <c r="AY140" s="25" t="e">
        <f>SUMIF(#REF!,"국"&amp;$C140&amp;"종",#REF!)</f>
        <v>#REF!</v>
      </c>
      <c r="AZ140" s="24" t="e">
        <f>COUNTIF(#REF!,"국"&amp;$C140&amp;"주")</f>
        <v>#REF!</v>
      </c>
      <c r="BA140" s="16" t="s">
        <v>156</v>
      </c>
      <c r="BB140" s="25" t="e">
        <f>SUMIF(#REF!,"국"&amp;$C140&amp;"주",#REF!)</f>
        <v>#REF!</v>
      </c>
      <c r="BC140" s="24" t="e">
        <f>COUNTIF(#REF!,"국"&amp;$C140&amp;"양")</f>
        <v>#REF!</v>
      </c>
      <c r="BD140" s="16" t="s">
        <v>156</v>
      </c>
      <c r="BE140" s="25" t="e">
        <f>SUMIF(#REF!,"국"&amp;$C140&amp;"양",#REF!)</f>
        <v>#REF!</v>
      </c>
      <c r="BF140" s="24" t="e">
        <f>COUNTIF(#REF!,"국"&amp;$C140&amp;"염")</f>
        <v>#REF!</v>
      </c>
      <c r="BG140" s="16" t="s">
        <v>156</v>
      </c>
      <c r="BH140" s="25" t="e">
        <f>SUMIF(#REF!,"국"&amp;$C140&amp;"염",#REF!)</f>
        <v>#REF!</v>
      </c>
      <c r="BI140" s="24" t="e">
        <f>COUNTIF(#REF!,"국"&amp;$C140&amp;"창")</f>
        <v>#REF!</v>
      </c>
      <c r="BJ140" s="16" t="s">
        <v>156</v>
      </c>
      <c r="BK140" s="25" t="e">
        <f>SUMIF(#REF!,"국"&amp;$C140&amp;"창",#REF!)</f>
        <v>#REF!</v>
      </c>
      <c r="BL140" s="24" t="e">
        <f>COUNTIF(#REF!,"국"&amp;$C140&amp;"천")</f>
        <v>#REF!</v>
      </c>
      <c r="BM140" s="16" t="s">
        <v>156</v>
      </c>
      <c r="BN140" s="25" t="e">
        <f>SUMIF(#REF!,"국"&amp;$C140&amp;"천",#REF!)</f>
        <v>#REF!</v>
      </c>
      <c r="BO140" s="24" t="e">
        <f>COUNTIF(#REF!,"국"&amp;$C140&amp;"철")</f>
        <v>#REF!</v>
      </c>
      <c r="BP140" s="16" t="s">
        <v>156</v>
      </c>
      <c r="BQ140" s="25" t="e">
        <f>SUMIF(#REF!,"국"&amp;$C140&amp;"철",#REF!)</f>
        <v>#REF!</v>
      </c>
      <c r="BR140" s="24" t="e">
        <f>COUNTIF(#REF!,"국"&amp;$C140&amp;"체")</f>
        <v>#REF!</v>
      </c>
      <c r="BS140" s="16" t="s">
        <v>156</v>
      </c>
      <c r="BT140" s="25" t="e">
        <f>SUMIF(#REF!,"국"&amp;$C140&amp;"체",#REF!)</f>
        <v>#REF!</v>
      </c>
      <c r="BU140" s="24" t="e">
        <f>COUNTIF(#REF!,"국"&amp;$C140&amp;"가")</f>
        <v>#REF!</v>
      </c>
      <c r="BV140" s="16" t="s">
        <v>156</v>
      </c>
      <c r="BW140" s="25" t="e">
        <f>SUMIF(#REF!,"국"&amp;$C140&amp;"가",#REF!)</f>
        <v>#REF!</v>
      </c>
    </row>
    <row r="141" spans="1:75" ht="25.5" customHeight="1">
      <c r="A141" s="40"/>
      <c r="B141" s="37"/>
      <c r="C141" s="38" t="s">
        <v>50</v>
      </c>
      <c r="D141" s="24" t="e">
        <f t="shared" si="4"/>
        <v>#REF!</v>
      </c>
      <c r="E141" s="16" t="s">
        <v>1</v>
      </c>
      <c r="F141" s="25" t="e">
        <f t="shared" si="5"/>
        <v>#REF!</v>
      </c>
      <c r="G141" s="24" t="e">
        <f>COUNTIF(#REF!,"국"&amp;$C141&amp;"답")</f>
        <v>#REF!</v>
      </c>
      <c r="H141" s="16" t="s">
        <v>156</v>
      </c>
      <c r="I141" s="25" t="e">
        <f>SUMIF(#REF!,"국"&amp;$C141&amp;"답",#REF!)</f>
        <v>#REF!</v>
      </c>
      <c r="J141" s="24" t="e">
        <f>COUNTIF(#REF!,"국"&amp;$C141&amp;"전")</f>
        <v>#REF!</v>
      </c>
      <c r="K141" s="16" t="s">
        <v>156</v>
      </c>
      <c r="L141" s="25" t="e">
        <f>SUMIF(#REF!,"국"&amp;$C141&amp;"전",#REF!)</f>
        <v>#REF!</v>
      </c>
      <c r="M141" s="24" t="e">
        <f>COUNTIF(#REF!,"국"&amp;$C141&amp;"과")</f>
        <v>#REF!</v>
      </c>
      <c r="N141" s="16" t="s">
        <v>156</v>
      </c>
      <c r="O141" s="25" t="e">
        <f>SUMIF(#REF!,"국"&amp;$C141&amp;"과",#REF!)</f>
        <v>#REF!</v>
      </c>
      <c r="P141" s="24" t="e">
        <f>COUNTIF(#REF!,"국"&amp;$C141&amp;"임")</f>
        <v>#REF!</v>
      </c>
      <c r="Q141" s="16" t="s">
        <v>156</v>
      </c>
      <c r="R141" s="25" t="e">
        <f>SUMIF(#REF!,"국"&amp;$C141&amp;"임",#REF!)</f>
        <v>#REF!</v>
      </c>
      <c r="S141" s="24" t="e">
        <f>COUNTIF(#REF!,"국"&amp;$C141&amp;"대")</f>
        <v>#REF!</v>
      </c>
      <c r="T141" s="16" t="s">
        <v>156</v>
      </c>
      <c r="U141" s="25" t="e">
        <f>SUMIF(#REF!,"국"&amp;$C141&amp;"대",#REF!)</f>
        <v>#REF!</v>
      </c>
      <c r="V141" s="24" t="e">
        <f>COUNTIF(#REF!,"국"&amp;$C141&amp;"구")</f>
        <v>#REF!</v>
      </c>
      <c r="W141" s="16" t="s">
        <v>156</v>
      </c>
      <c r="X141" s="25" t="e">
        <f>SUMIF(#REF!,"국"&amp;$C141&amp;"구",#REF!)</f>
        <v>#REF!</v>
      </c>
      <c r="Y141" s="24" t="e">
        <f>COUNTIF(#REF!,"국"&amp;$C141&amp;"도")</f>
        <v>#REF!</v>
      </c>
      <c r="Z141" s="16" t="s">
        <v>156</v>
      </c>
      <c r="AA141" s="25" t="e">
        <f>SUMIF(#REF!,"국"&amp;$C141&amp;"도",#REF!)</f>
        <v>#REF!</v>
      </c>
      <c r="AB141" s="24" t="e">
        <f>COUNTIF(#REF!,"국"&amp;$C141&amp;"목")</f>
        <v>#REF!</v>
      </c>
      <c r="AC141" s="16" t="s">
        <v>156</v>
      </c>
      <c r="AD141" s="25" t="e">
        <f>SUMIF(#REF!,"국"&amp;$C141&amp;"목",#REF!)</f>
        <v>#REF!</v>
      </c>
      <c r="AE141" s="24" t="e">
        <f>COUNTIF(#REF!,"국"&amp;$C141&amp;"묘")</f>
        <v>#REF!</v>
      </c>
      <c r="AF141" s="16" t="s">
        <v>156</v>
      </c>
      <c r="AG141" s="25" t="e">
        <f>SUMIF(#REF!,"국"&amp;$C141&amp;"묘",#REF!)</f>
        <v>#REF!</v>
      </c>
      <c r="AH141" s="24" t="e">
        <f>COUNTIF(#REF!,"국"&amp;$C141&amp;"유")</f>
        <v>#REF!</v>
      </c>
      <c r="AI141" s="16" t="s">
        <v>156</v>
      </c>
      <c r="AJ141" s="25" t="e">
        <f>SUMIF(#REF!,"국"&amp;$C141&amp;"유",#REF!)</f>
        <v>#REF!</v>
      </c>
      <c r="AK141" s="24" t="e">
        <f>COUNTIF(#REF!,"국"&amp;$C141&amp;"잡")</f>
        <v>#REF!</v>
      </c>
      <c r="AL141" s="16" t="s">
        <v>156</v>
      </c>
      <c r="AM141" s="25" t="e">
        <f>SUMIF(#REF!,"국"&amp;$C141&amp;"잡",#REF!)</f>
        <v>#REF!</v>
      </c>
      <c r="AN141" s="24" t="e">
        <f>COUNTIF(#REF!,"국"&amp;$C141&amp;"장")</f>
        <v>#REF!</v>
      </c>
      <c r="AO141" s="16" t="s">
        <v>156</v>
      </c>
      <c r="AP141" s="25" t="e">
        <f>SUMIF(#REF!,"국"&amp;$C141&amp;"장",#REF!)</f>
        <v>#REF!</v>
      </c>
      <c r="AQ141" s="24" t="e">
        <f>COUNTIF(#REF!,"국"&amp;$C141&amp;"수")</f>
        <v>#REF!</v>
      </c>
      <c r="AR141" s="16" t="s">
        <v>156</v>
      </c>
      <c r="AS141" s="25" t="e">
        <f>SUMIF(#REF!,"국"&amp;$C141&amp;"수",#REF!)</f>
        <v>#REF!</v>
      </c>
      <c r="AT141" s="24" t="e">
        <f>COUNTIF(#REF!,"국"&amp;$C141&amp;"제")</f>
        <v>#REF!</v>
      </c>
      <c r="AU141" s="16" t="s">
        <v>156</v>
      </c>
      <c r="AV141" s="25" t="e">
        <f>SUMIF(#REF!,"국"&amp;$C141&amp;"제",#REF!)</f>
        <v>#REF!</v>
      </c>
      <c r="AW141" s="24" t="e">
        <f>COUNTIF(#REF!,"국"&amp;$C141&amp;"종")</f>
        <v>#REF!</v>
      </c>
      <c r="AX141" s="16" t="s">
        <v>156</v>
      </c>
      <c r="AY141" s="25" t="e">
        <f>SUMIF(#REF!,"국"&amp;$C141&amp;"종",#REF!)</f>
        <v>#REF!</v>
      </c>
      <c r="AZ141" s="24" t="e">
        <f>COUNTIF(#REF!,"국"&amp;$C141&amp;"주")</f>
        <v>#REF!</v>
      </c>
      <c r="BA141" s="16" t="s">
        <v>156</v>
      </c>
      <c r="BB141" s="25" t="e">
        <f>SUMIF(#REF!,"국"&amp;$C141&amp;"주",#REF!)</f>
        <v>#REF!</v>
      </c>
      <c r="BC141" s="24" t="e">
        <f>COUNTIF(#REF!,"국"&amp;$C141&amp;"양")</f>
        <v>#REF!</v>
      </c>
      <c r="BD141" s="16" t="s">
        <v>156</v>
      </c>
      <c r="BE141" s="25" t="e">
        <f>SUMIF(#REF!,"국"&amp;$C141&amp;"양",#REF!)</f>
        <v>#REF!</v>
      </c>
      <c r="BF141" s="24" t="e">
        <f>COUNTIF(#REF!,"국"&amp;$C141&amp;"염")</f>
        <v>#REF!</v>
      </c>
      <c r="BG141" s="16" t="s">
        <v>156</v>
      </c>
      <c r="BH141" s="25" t="e">
        <f>SUMIF(#REF!,"국"&amp;$C141&amp;"염",#REF!)</f>
        <v>#REF!</v>
      </c>
      <c r="BI141" s="24" t="e">
        <f>COUNTIF(#REF!,"국"&amp;$C141&amp;"창")</f>
        <v>#REF!</v>
      </c>
      <c r="BJ141" s="16" t="s">
        <v>156</v>
      </c>
      <c r="BK141" s="25" t="e">
        <f>SUMIF(#REF!,"국"&amp;$C141&amp;"창",#REF!)</f>
        <v>#REF!</v>
      </c>
      <c r="BL141" s="24" t="e">
        <f>COUNTIF(#REF!,"국"&amp;$C141&amp;"천")</f>
        <v>#REF!</v>
      </c>
      <c r="BM141" s="16" t="s">
        <v>156</v>
      </c>
      <c r="BN141" s="25" t="e">
        <f>SUMIF(#REF!,"국"&amp;$C141&amp;"천",#REF!)</f>
        <v>#REF!</v>
      </c>
      <c r="BO141" s="24" t="e">
        <f>COUNTIF(#REF!,"국"&amp;$C141&amp;"철")</f>
        <v>#REF!</v>
      </c>
      <c r="BP141" s="16" t="s">
        <v>156</v>
      </c>
      <c r="BQ141" s="25" t="e">
        <f>SUMIF(#REF!,"국"&amp;$C141&amp;"철",#REF!)</f>
        <v>#REF!</v>
      </c>
      <c r="BR141" s="24" t="e">
        <f>COUNTIF(#REF!,"국"&amp;$C141&amp;"체")</f>
        <v>#REF!</v>
      </c>
      <c r="BS141" s="16" t="s">
        <v>156</v>
      </c>
      <c r="BT141" s="25" t="e">
        <f>SUMIF(#REF!,"국"&amp;$C141&amp;"체",#REF!)</f>
        <v>#REF!</v>
      </c>
      <c r="BU141" s="24" t="e">
        <f>COUNTIF(#REF!,"국"&amp;$C141&amp;"가")</f>
        <v>#REF!</v>
      </c>
      <c r="BV141" s="16" t="s">
        <v>156</v>
      </c>
      <c r="BW141" s="25" t="e">
        <f>SUMIF(#REF!,"국"&amp;$C141&amp;"가",#REF!)</f>
        <v>#REF!</v>
      </c>
    </row>
    <row r="142" spans="1:75" ht="25.5" customHeight="1">
      <c r="A142" s="40"/>
      <c r="B142" s="37"/>
      <c r="C142" s="38" t="s">
        <v>51</v>
      </c>
      <c r="D142" s="24" t="e">
        <f t="shared" si="4"/>
        <v>#REF!</v>
      </c>
      <c r="E142" s="16" t="s">
        <v>1</v>
      </c>
      <c r="F142" s="25" t="e">
        <f t="shared" si="5"/>
        <v>#REF!</v>
      </c>
      <c r="G142" s="24" t="e">
        <f>COUNTIF(#REF!,"국"&amp;$C142&amp;"답")</f>
        <v>#REF!</v>
      </c>
      <c r="H142" s="16" t="s">
        <v>156</v>
      </c>
      <c r="I142" s="25" t="e">
        <f>SUMIF(#REF!,"국"&amp;$C142&amp;"답",#REF!)</f>
        <v>#REF!</v>
      </c>
      <c r="J142" s="24" t="e">
        <f>COUNTIF(#REF!,"국"&amp;$C142&amp;"전")</f>
        <v>#REF!</v>
      </c>
      <c r="K142" s="16" t="s">
        <v>156</v>
      </c>
      <c r="L142" s="25" t="e">
        <f>SUMIF(#REF!,"국"&amp;$C142&amp;"전",#REF!)</f>
        <v>#REF!</v>
      </c>
      <c r="M142" s="24" t="e">
        <f>COUNTIF(#REF!,"국"&amp;$C142&amp;"과")</f>
        <v>#REF!</v>
      </c>
      <c r="N142" s="16" t="s">
        <v>156</v>
      </c>
      <c r="O142" s="25" t="e">
        <f>SUMIF(#REF!,"국"&amp;$C142&amp;"과",#REF!)</f>
        <v>#REF!</v>
      </c>
      <c r="P142" s="24" t="e">
        <f>COUNTIF(#REF!,"국"&amp;$C142&amp;"임")</f>
        <v>#REF!</v>
      </c>
      <c r="Q142" s="16" t="s">
        <v>156</v>
      </c>
      <c r="R142" s="25" t="e">
        <f>SUMIF(#REF!,"국"&amp;$C142&amp;"임",#REF!)</f>
        <v>#REF!</v>
      </c>
      <c r="S142" s="24" t="e">
        <f>COUNTIF(#REF!,"국"&amp;$C142&amp;"대")</f>
        <v>#REF!</v>
      </c>
      <c r="T142" s="16" t="s">
        <v>156</v>
      </c>
      <c r="U142" s="25" t="e">
        <f>SUMIF(#REF!,"국"&amp;$C142&amp;"대",#REF!)</f>
        <v>#REF!</v>
      </c>
      <c r="V142" s="24" t="e">
        <f>COUNTIF(#REF!,"국"&amp;$C142&amp;"구")</f>
        <v>#REF!</v>
      </c>
      <c r="W142" s="16" t="s">
        <v>156</v>
      </c>
      <c r="X142" s="25" t="e">
        <f>SUMIF(#REF!,"국"&amp;$C142&amp;"구",#REF!)</f>
        <v>#REF!</v>
      </c>
      <c r="Y142" s="24" t="e">
        <f>COUNTIF(#REF!,"국"&amp;$C142&amp;"도")</f>
        <v>#REF!</v>
      </c>
      <c r="Z142" s="16" t="s">
        <v>156</v>
      </c>
      <c r="AA142" s="25" t="e">
        <f>SUMIF(#REF!,"국"&amp;$C142&amp;"도",#REF!)</f>
        <v>#REF!</v>
      </c>
      <c r="AB142" s="24" t="e">
        <f>COUNTIF(#REF!,"국"&amp;$C142&amp;"목")</f>
        <v>#REF!</v>
      </c>
      <c r="AC142" s="16" t="s">
        <v>156</v>
      </c>
      <c r="AD142" s="25" t="e">
        <f>SUMIF(#REF!,"국"&amp;$C142&amp;"목",#REF!)</f>
        <v>#REF!</v>
      </c>
      <c r="AE142" s="24" t="e">
        <f>COUNTIF(#REF!,"국"&amp;$C142&amp;"묘")</f>
        <v>#REF!</v>
      </c>
      <c r="AF142" s="16" t="s">
        <v>156</v>
      </c>
      <c r="AG142" s="25" t="e">
        <f>SUMIF(#REF!,"국"&amp;$C142&amp;"묘",#REF!)</f>
        <v>#REF!</v>
      </c>
      <c r="AH142" s="24" t="e">
        <f>COUNTIF(#REF!,"국"&amp;$C142&amp;"유")</f>
        <v>#REF!</v>
      </c>
      <c r="AI142" s="16" t="s">
        <v>156</v>
      </c>
      <c r="AJ142" s="25" t="e">
        <f>SUMIF(#REF!,"국"&amp;$C142&amp;"유",#REF!)</f>
        <v>#REF!</v>
      </c>
      <c r="AK142" s="24" t="e">
        <f>COUNTIF(#REF!,"국"&amp;$C142&amp;"잡")</f>
        <v>#REF!</v>
      </c>
      <c r="AL142" s="16" t="s">
        <v>156</v>
      </c>
      <c r="AM142" s="25" t="e">
        <f>SUMIF(#REF!,"국"&amp;$C142&amp;"잡",#REF!)</f>
        <v>#REF!</v>
      </c>
      <c r="AN142" s="24" t="e">
        <f>COUNTIF(#REF!,"국"&amp;$C142&amp;"장")</f>
        <v>#REF!</v>
      </c>
      <c r="AO142" s="16" t="s">
        <v>156</v>
      </c>
      <c r="AP142" s="25" t="e">
        <f>SUMIF(#REF!,"국"&amp;$C142&amp;"장",#REF!)</f>
        <v>#REF!</v>
      </c>
      <c r="AQ142" s="24" t="e">
        <f>COUNTIF(#REF!,"국"&amp;$C142&amp;"수")</f>
        <v>#REF!</v>
      </c>
      <c r="AR142" s="16" t="s">
        <v>156</v>
      </c>
      <c r="AS142" s="25" t="e">
        <f>SUMIF(#REF!,"국"&amp;$C142&amp;"수",#REF!)</f>
        <v>#REF!</v>
      </c>
      <c r="AT142" s="24" t="e">
        <f>COUNTIF(#REF!,"국"&amp;$C142&amp;"제")</f>
        <v>#REF!</v>
      </c>
      <c r="AU142" s="16" t="s">
        <v>156</v>
      </c>
      <c r="AV142" s="25" t="e">
        <f>SUMIF(#REF!,"국"&amp;$C142&amp;"제",#REF!)</f>
        <v>#REF!</v>
      </c>
      <c r="AW142" s="24" t="e">
        <f>COUNTIF(#REF!,"국"&amp;$C142&amp;"종")</f>
        <v>#REF!</v>
      </c>
      <c r="AX142" s="16" t="s">
        <v>156</v>
      </c>
      <c r="AY142" s="25" t="e">
        <f>SUMIF(#REF!,"국"&amp;$C142&amp;"종",#REF!)</f>
        <v>#REF!</v>
      </c>
      <c r="AZ142" s="24" t="e">
        <f>COUNTIF(#REF!,"국"&amp;$C142&amp;"주")</f>
        <v>#REF!</v>
      </c>
      <c r="BA142" s="16" t="s">
        <v>156</v>
      </c>
      <c r="BB142" s="25" t="e">
        <f>SUMIF(#REF!,"국"&amp;$C142&amp;"주",#REF!)</f>
        <v>#REF!</v>
      </c>
      <c r="BC142" s="24" t="e">
        <f>COUNTIF(#REF!,"국"&amp;$C142&amp;"양")</f>
        <v>#REF!</v>
      </c>
      <c r="BD142" s="16" t="s">
        <v>156</v>
      </c>
      <c r="BE142" s="25" t="e">
        <f>SUMIF(#REF!,"국"&amp;$C142&amp;"양",#REF!)</f>
        <v>#REF!</v>
      </c>
      <c r="BF142" s="24" t="e">
        <f>COUNTIF(#REF!,"국"&amp;$C142&amp;"염")</f>
        <v>#REF!</v>
      </c>
      <c r="BG142" s="16" t="s">
        <v>156</v>
      </c>
      <c r="BH142" s="25" t="e">
        <f>SUMIF(#REF!,"국"&amp;$C142&amp;"염",#REF!)</f>
        <v>#REF!</v>
      </c>
      <c r="BI142" s="24" t="e">
        <f>COUNTIF(#REF!,"국"&amp;$C142&amp;"창")</f>
        <v>#REF!</v>
      </c>
      <c r="BJ142" s="16" t="s">
        <v>156</v>
      </c>
      <c r="BK142" s="25" t="e">
        <f>SUMIF(#REF!,"국"&amp;$C142&amp;"창",#REF!)</f>
        <v>#REF!</v>
      </c>
      <c r="BL142" s="24" t="e">
        <f>COUNTIF(#REF!,"국"&amp;$C142&amp;"천")</f>
        <v>#REF!</v>
      </c>
      <c r="BM142" s="16" t="s">
        <v>156</v>
      </c>
      <c r="BN142" s="25" t="e">
        <f>SUMIF(#REF!,"국"&amp;$C142&amp;"천",#REF!)</f>
        <v>#REF!</v>
      </c>
      <c r="BO142" s="24" t="e">
        <f>COUNTIF(#REF!,"국"&amp;$C142&amp;"철")</f>
        <v>#REF!</v>
      </c>
      <c r="BP142" s="16" t="s">
        <v>156</v>
      </c>
      <c r="BQ142" s="25" t="e">
        <f>SUMIF(#REF!,"국"&amp;$C142&amp;"철",#REF!)</f>
        <v>#REF!</v>
      </c>
      <c r="BR142" s="24" t="e">
        <f>COUNTIF(#REF!,"국"&amp;$C142&amp;"체")</f>
        <v>#REF!</v>
      </c>
      <c r="BS142" s="16" t="s">
        <v>156</v>
      </c>
      <c r="BT142" s="25" t="e">
        <f>SUMIF(#REF!,"국"&amp;$C142&amp;"체",#REF!)</f>
        <v>#REF!</v>
      </c>
      <c r="BU142" s="24" t="e">
        <f>COUNTIF(#REF!,"국"&amp;$C142&amp;"가")</f>
        <v>#REF!</v>
      </c>
      <c r="BV142" s="16" t="s">
        <v>156</v>
      </c>
      <c r="BW142" s="25" t="e">
        <f>SUMIF(#REF!,"국"&amp;$C142&amp;"가",#REF!)</f>
        <v>#REF!</v>
      </c>
    </row>
    <row r="143" spans="1:75" ht="25.5" customHeight="1">
      <c r="A143" s="40"/>
      <c r="B143" s="37"/>
      <c r="C143" s="38" t="s">
        <v>52</v>
      </c>
      <c r="D143" s="24" t="e">
        <f t="shared" si="4"/>
        <v>#REF!</v>
      </c>
      <c r="E143" s="16" t="s">
        <v>1</v>
      </c>
      <c r="F143" s="25" t="e">
        <f t="shared" si="5"/>
        <v>#REF!</v>
      </c>
      <c r="G143" s="24" t="e">
        <f>COUNTIF(#REF!,"국"&amp;$C143&amp;"답")</f>
        <v>#REF!</v>
      </c>
      <c r="H143" s="16" t="s">
        <v>156</v>
      </c>
      <c r="I143" s="25" t="e">
        <f>SUMIF(#REF!,"국"&amp;$C143&amp;"답",#REF!)</f>
        <v>#REF!</v>
      </c>
      <c r="J143" s="24" t="e">
        <f>COUNTIF(#REF!,"국"&amp;$C143&amp;"전")</f>
        <v>#REF!</v>
      </c>
      <c r="K143" s="16" t="s">
        <v>156</v>
      </c>
      <c r="L143" s="25" t="e">
        <f>SUMIF(#REF!,"국"&amp;$C143&amp;"전",#REF!)</f>
        <v>#REF!</v>
      </c>
      <c r="M143" s="24" t="e">
        <f>COUNTIF(#REF!,"국"&amp;$C143&amp;"과")</f>
        <v>#REF!</v>
      </c>
      <c r="N143" s="16" t="s">
        <v>156</v>
      </c>
      <c r="O143" s="25" t="e">
        <f>SUMIF(#REF!,"국"&amp;$C143&amp;"과",#REF!)</f>
        <v>#REF!</v>
      </c>
      <c r="P143" s="24" t="e">
        <f>COUNTIF(#REF!,"국"&amp;$C143&amp;"임")</f>
        <v>#REF!</v>
      </c>
      <c r="Q143" s="16" t="s">
        <v>156</v>
      </c>
      <c r="R143" s="25" t="e">
        <f>SUMIF(#REF!,"국"&amp;$C143&amp;"임",#REF!)</f>
        <v>#REF!</v>
      </c>
      <c r="S143" s="24" t="e">
        <f>COUNTIF(#REF!,"국"&amp;$C143&amp;"대")</f>
        <v>#REF!</v>
      </c>
      <c r="T143" s="16" t="s">
        <v>156</v>
      </c>
      <c r="U143" s="25" t="e">
        <f>SUMIF(#REF!,"국"&amp;$C143&amp;"대",#REF!)</f>
        <v>#REF!</v>
      </c>
      <c r="V143" s="24" t="e">
        <f>COUNTIF(#REF!,"국"&amp;$C143&amp;"구")</f>
        <v>#REF!</v>
      </c>
      <c r="W143" s="16" t="s">
        <v>156</v>
      </c>
      <c r="X143" s="25" t="e">
        <f>SUMIF(#REF!,"국"&amp;$C143&amp;"구",#REF!)</f>
        <v>#REF!</v>
      </c>
      <c r="Y143" s="24" t="e">
        <f>COUNTIF(#REF!,"국"&amp;$C143&amp;"도")</f>
        <v>#REF!</v>
      </c>
      <c r="Z143" s="16" t="s">
        <v>156</v>
      </c>
      <c r="AA143" s="25" t="e">
        <f>SUMIF(#REF!,"국"&amp;$C143&amp;"도",#REF!)</f>
        <v>#REF!</v>
      </c>
      <c r="AB143" s="24" t="e">
        <f>COUNTIF(#REF!,"국"&amp;$C143&amp;"목")</f>
        <v>#REF!</v>
      </c>
      <c r="AC143" s="16" t="s">
        <v>156</v>
      </c>
      <c r="AD143" s="25" t="e">
        <f>SUMIF(#REF!,"국"&amp;$C143&amp;"목",#REF!)</f>
        <v>#REF!</v>
      </c>
      <c r="AE143" s="24" t="e">
        <f>COUNTIF(#REF!,"국"&amp;$C143&amp;"묘")</f>
        <v>#REF!</v>
      </c>
      <c r="AF143" s="16" t="s">
        <v>156</v>
      </c>
      <c r="AG143" s="25" t="e">
        <f>SUMIF(#REF!,"국"&amp;$C143&amp;"묘",#REF!)</f>
        <v>#REF!</v>
      </c>
      <c r="AH143" s="24" t="e">
        <f>COUNTIF(#REF!,"국"&amp;$C143&amp;"유")</f>
        <v>#REF!</v>
      </c>
      <c r="AI143" s="16" t="s">
        <v>156</v>
      </c>
      <c r="AJ143" s="25" t="e">
        <f>SUMIF(#REF!,"국"&amp;$C143&amp;"유",#REF!)</f>
        <v>#REF!</v>
      </c>
      <c r="AK143" s="24" t="e">
        <f>COUNTIF(#REF!,"국"&amp;$C143&amp;"잡")</f>
        <v>#REF!</v>
      </c>
      <c r="AL143" s="16" t="s">
        <v>156</v>
      </c>
      <c r="AM143" s="25" t="e">
        <f>SUMIF(#REF!,"국"&amp;$C143&amp;"잡",#REF!)</f>
        <v>#REF!</v>
      </c>
      <c r="AN143" s="24" t="e">
        <f>COUNTIF(#REF!,"국"&amp;$C143&amp;"장")</f>
        <v>#REF!</v>
      </c>
      <c r="AO143" s="16" t="s">
        <v>156</v>
      </c>
      <c r="AP143" s="25" t="e">
        <f>SUMIF(#REF!,"국"&amp;$C143&amp;"장",#REF!)</f>
        <v>#REF!</v>
      </c>
      <c r="AQ143" s="24" t="e">
        <f>COUNTIF(#REF!,"국"&amp;$C143&amp;"수")</f>
        <v>#REF!</v>
      </c>
      <c r="AR143" s="16" t="s">
        <v>156</v>
      </c>
      <c r="AS143" s="25" t="e">
        <f>SUMIF(#REF!,"국"&amp;$C143&amp;"수",#REF!)</f>
        <v>#REF!</v>
      </c>
      <c r="AT143" s="24" t="e">
        <f>COUNTIF(#REF!,"국"&amp;$C143&amp;"제")</f>
        <v>#REF!</v>
      </c>
      <c r="AU143" s="16" t="s">
        <v>156</v>
      </c>
      <c r="AV143" s="25" t="e">
        <f>SUMIF(#REF!,"국"&amp;$C143&amp;"제",#REF!)</f>
        <v>#REF!</v>
      </c>
      <c r="AW143" s="24" t="e">
        <f>COUNTIF(#REF!,"국"&amp;$C143&amp;"종")</f>
        <v>#REF!</v>
      </c>
      <c r="AX143" s="16" t="s">
        <v>156</v>
      </c>
      <c r="AY143" s="25" t="e">
        <f>SUMIF(#REF!,"국"&amp;$C143&amp;"종",#REF!)</f>
        <v>#REF!</v>
      </c>
      <c r="AZ143" s="24" t="e">
        <f>COUNTIF(#REF!,"국"&amp;$C143&amp;"주")</f>
        <v>#REF!</v>
      </c>
      <c r="BA143" s="16" t="s">
        <v>156</v>
      </c>
      <c r="BB143" s="25" t="e">
        <f>SUMIF(#REF!,"국"&amp;$C143&amp;"주",#REF!)</f>
        <v>#REF!</v>
      </c>
      <c r="BC143" s="24" t="e">
        <f>COUNTIF(#REF!,"국"&amp;$C143&amp;"양")</f>
        <v>#REF!</v>
      </c>
      <c r="BD143" s="16" t="s">
        <v>156</v>
      </c>
      <c r="BE143" s="25" t="e">
        <f>SUMIF(#REF!,"국"&amp;$C143&amp;"양",#REF!)</f>
        <v>#REF!</v>
      </c>
      <c r="BF143" s="24" t="e">
        <f>COUNTIF(#REF!,"국"&amp;$C143&amp;"염")</f>
        <v>#REF!</v>
      </c>
      <c r="BG143" s="16" t="s">
        <v>156</v>
      </c>
      <c r="BH143" s="25" t="e">
        <f>SUMIF(#REF!,"국"&amp;$C143&amp;"염",#REF!)</f>
        <v>#REF!</v>
      </c>
      <c r="BI143" s="24" t="e">
        <f>COUNTIF(#REF!,"국"&amp;$C143&amp;"창")</f>
        <v>#REF!</v>
      </c>
      <c r="BJ143" s="16" t="s">
        <v>156</v>
      </c>
      <c r="BK143" s="25" t="e">
        <f>SUMIF(#REF!,"국"&amp;$C143&amp;"창",#REF!)</f>
        <v>#REF!</v>
      </c>
      <c r="BL143" s="24" t="e">
        <f>COUNTIF(#REF!,"국"&amp;$C143&amp;"천")</f>
        <v>#REF!</v>
      </c>
      <c r="BM143" s="16" t="s">
        <v>156</v>
      </c>
      <c r="BN143" s="25" t="e">
        <f>SUMIF(#REF!,"국"&amp;$C143&amp;"천",#REF!)</f>
        <v>#REF!</v>
      </c>
      <c r="BO143" s="24" t="e">
        <f>COUNTIF(#REF!,"국"&amp;$C143&amp;"철")</f>
        <v>#REF!</v>
      </c>
      <c r="BP143" s="16" t="s">
        <v>156</v>
      </c>
      <c r="BQ143" s="25" t="e">
        <f>SUMIF(#REF!,"국"&amp;$C143&amp;"철",#REF!)</f>
        <v>#REF!</v>
      </c>
      <c r="BR143" s="24" t="e">
        <f>COUNTIF(#REF!,"국"&amp;$C143&amp;"체")</f>
        <v>#REF!</v>
      </c>
      <c r="BS143" s="16" t="s">
        <v>156</v>
      </c>
      <c r="BT143" s="25" t="e">
        <f>SUMIF(#REF!,"국"&amp;$C143&amp;"체",#REF!)</f>
        <v>#REF!</v>
      </c>
      <c r="BU143" s="24" t="e">
        <f>COUNTIF(#REF!,"국"&amp;$C143&amp;"가")</f>
        <v>#REF!</v>
      </c>
      <c r="BV143" s="16" t="s">
        <v>156</v>
      </c>
      <c r="BW143" s="25" t="e">
        <f>SUMIF(#REF!,"국"&amp;$C143&amp;"가",#REF!)</f>
        <v>#REF!</v>
      </c>
    </row>
    <row r="144" spans="1:75" ht="25.5" customHeight="1">
      <c r="A144" s="40"/>
      <c r="B144" s="39"/>
      <c r="C144" s="38" t="s">
        <v>53</v>
      </c>
      <c r="D144" s="24" t="e">
        <f t="shared" si="4"/>
        <v>#REF!</v>
      </c>
      <c r="E144" s="16" t="s">
        <v>1</v>
      </c>
      <c r="F144" s="25" t="e">
        <f t="shared" si="5"/>
        <v>#REF!</v>
      </c>
      <c r="G144" s="24" t="e">
        <f>COUNTIF(#REF!,"국"&amp;$C144&amp;"답")</f>
        <v>#REF!</v>
      </c>
      <c r="H144" s="16" t="s">
        <v>156</v>
      </c>
      <c r="I144" s="25" t="e">
        <f>SUMIF(#REF!,"국"&amp;$C144&amp;"답",#REF!)</f>
        <v>#REF!</v>
      </c>
      <c r="J144" s="24" t="e">
        <f>COUNTIF(#REF!,"국"&amp;$C144&amp;"전")</f>
        <v>#REF!</v>
      </c>
      <c r="K144" s="16" t="s">
        <v>156</v>
      </c>
      <c r="L144" s="25" t="e">
        <f>SUMIF(#REF!,"국"&amp;$C144&amp;"전",#REF!)</f>
        <v>#REF!</v>
      </c>
      <c r="M144" s="24" t="e">
        <f>COUNTIF(#REF!,"국"&amp;$C144&amp;"과")</f>
        <v>#REF!</v>
      </c>
      <c r="N144" s="16" t="s">
        <v>156</v>
      </c>
      <c r="O144" s="25" t="e">
        <f>SUMIF(#REF!,"국"&amp;$C144&amp;"과",#REF!)</f>
        <v>#REF!</v>
      </c>
      <c r="P144" s="24" t="e">
        <f>COUNTIF(#REF!,"국"&amp;$C144&amp;"임")</f>
        <v>#REF!</v>
      </c>
      <c r="Q144" s="16" t="s">
        <v>156</v>
      </c>
      <c r="R144" s="25" t="e">
        <f>SUMIF(#REF!,"국"&amp;$C144&amp;"임",#REF!)</f>
        <v>#REF!</v>
      </c>
      <c r="S144" s="24" t="e">
        <f>COUNTIF(#REF!,"국"&amp;$C144&amp;"대")</f>
        <v>#REF!</v>
      </c>
      <c r="T144" s="16" t="s">
        <v>156</v>
      </c>
      <c r="U144" s="25" t="e">
        <f>SUMIF(#REF!,"국"&amp;$C144&amp;"대",#REF!)</f>
        <v>#REF!</v>
      </c>
      <c r="V144" s="24" t="e">
        <f>COUNTIF(#REF!,"국"&amp;$C144&amp;"구")</f>
        <v>#REF!</v>
      </c>
      <c r="W144" s="16" t="s">
        <v>156</v>
      </c>
      <c r="X144" s="25" t="e">
        <f>SUMIF(#REF!,"국"&amp;$C144&amp;"구",#REF!)</f>
        <v>#REF!</v>
      </c>
      <c r="Y144" s="24" t="e">
        <f>COUNTIF(#REF!,"국"&amp;$C144&amp;"도")</f>
        <v>#REF!</v>
      </c>
      <c r="Z144" s="16" t="s">
        <v>156</v>
      </c>
      <c r="AA144" s="25" t="e">
        <f>SUMIF(#REF!,"국"&amp;$C144&amp;"도",#REF!)</f>
        <v>#REF!</v>
      </c>
      <c r="AB144" s="24" t="e">
        <f>COUNTIF(#REF!,"국"&amp;$C144&amp;"목")</f>
        <v>#REF!</v>
      </c>
      <c r="AC144" s="16" t="s">
        <v>156</v>
      </c>
      <c r="AD144" s="25" t="e">
        <f>SUMIF(#REF!,"국"&amp;$C144&amp;"목",#REF!)</f>
        <v>#REF!</v>
      </c>
      <c r="AE144" s="24" t="e">
        <f>COUNTIF(#REF!,"국"&amp;$C144&amp;"묘")</f>
        <v>#REF!</v>
      </c>
      <c r="AF144" s="16" t="s">
        <v>156</v>
      </c>
      <c r="AG144" s="25" t="e">
        <f>SUMIF(#REF!,"국"&amp;$C144&amp;"묘",#REF!)</f>
        <v>#REF!</v>
      </c>
      <c r="AH144" s="24" t="e">
        <f>COUNTIF(#REF!,"국"&amp;$C144&amp;"유")</f>
        <v>#REF!</v>
      </c>
      <c r="AI144" s="16" t="s">
        <v>156</v>
      </c>
      <c r="AJ144" s="25" t="e">
        <f>SUMIF(#REF!,"국"&amp;$C144&amp;"유",#REF!)</f>
        <v>#REF!</v>
      </c>
      <c r="AK144" s="24" t="e">
        <f>COUNTIF(#REF!,"국"&amp;$C144&amp;"잡")</f>
        <v>#REF!</v>
      </c>
      <c r="AL144" s="16" t="s">
        <v>156</v>
      </c>
      <c r="AM144" s="25" t="e">
        <f>SUMIF(#REF!,"국"&amp;$C144&amp;"잡",#REF!)</f>
        <v>#REF!</v>
      </c>
      <c r="AN144" s="24" t="e">
        <f>COUNTIF(#REF!,"국"&amp;$C144&amp;"장")</f>
        <v>#REF!</v>
      </c>
      <c r="AO144" s="16" t="s">
        <v>156</v>
      </c>
      <c r="AP144" s="25" t="e">
        <f>SUMIF(#REF!,"국"&amp;$C144&amp;"장",#REF!)</f>
        <v>#REF!</v>
      </c>
      <c r="AQ144" s="24" t="e">
        <f>COUNTIF(#REF!,"국"&amp;$C144&amp;"수")</f>
        <v>#REF!</v>
      </c>
      <c r="AR144" s="16" t="s">
        <v>156</v>
      </c>
      <c r="AS144" s="25" t="e">
        <f>SUMIF(#REF!,"국"&amp;$C144&amp;"수",#REF!)</f>
        <v>#REF!</v>
      </c>
      <c r="AT144" s="24" t="e">
        <f>COUNTIF(#REF!,"국"&amp;$C144&amp;"제")</f>
        <v>#REF!</v>
      </c>
      <c r="AU144" s="16" t="s">
        <v>156</v>
      </c>
      <c r="AV144" s="25" t="e">
        <f>SUMIF(#REF!,"국"&amp;$C144&amp;"제",#REF!)</f>
        <v>#REF!</v>
      </c>
      <c r="AW144" s="24" t="e">
        <f>COUNTIF(#REF!,"국"&amp;$C144&amp;"종")</f>
        <v>#REF!</v>
      </c>
      <c r="AX144" s="16" t="s">
        <v>156</v>
      </c>
      <c r="AY144" s="25" t="e">
        <f>SUMIF(#REF!,"국"&amp;$C144&amp;"종",#REF!)</f>
        <v>#REF!</v>
      </c>
      <c r="AZ144" s="24" t="e">
        <f>COUNTIF(#REF!,"국"&amp;$C144&amp;"주")</f>
        <v>#REF!</v>
      </c>
      <c r="BA144" s="16" t="s">
        <v>156</v>
      </c>
      <c r="BB144" s="25" t="e">
        <f>SUMIF(#REF!,"국"&amp;$C144&amp;"주",#REF!)</f>
        <v>#REF!</v>
      </c>
      <c r="BC144" s="24" t="e">
        <f>COUNTIF(#REF!,"국"&amp;$C144&amp;"양")</f>
        <v>#REF!</v>
      </c>
      <c r="BD144" s="16" t="s">
        <v>156</v>
      </c>
      <c r="BE144" s="25" t="e">
        <f>SUMIF(#REF!,"국"&amp;$C144&amp;"양",#REF!)</f>
        <v>#REF!</v>
      </c>
      <c r="BF144" s="24" t="e">
        <f>COUNTIF(#REF!,"국"&amp;$C144&amp;"염")</f>
        <v>#REF!</v>
      </c>
      <c r="BG144" s="16" t="s">
        <v>156</v>
      </c>
      <c r="BH144" s="25" t="e">
        <f>SUMIF(#REF!,"국"&amp;$C144&amp;"염",#REF!)</f>
        <v>#REF!</v>
      </c>
      <c r="BI144" s="24" t="e">
        <f>COUNTIF(#REF!,"국"&amp;$C144&amp;"창")</f>
        <v>#REF!</v>
      </c>
      <c r="BJ144" s="16" t="s">
        <v>156</v>
      </c>
      <c r="BK144" s="25" t="e">
        <f>SUMIF(#REF!,"국"&amp;$C144&amp;"창",#REF!)</f>
        <v>#REF!</v>
      </c>
      <c r="BL144" s="24" t="e">
        <f>COUNTIF(#REF!,"국"&amp;$C144&amp;"천")</f>
        <v>#REF!</v>
      </c>
      <c r="BM144" s="16" t="s">
        <v>156</v>
      </c>
      <c r="BN144" s="25" t="e">
        <f>SUMIF(#REF!,"국"&amp;$C144&amp;"천",#REF!)</f>
        <v>#REF!</v>
      </c>
      <c r="BO144" s="24" t="e">
        <f>COUNTIF(#REF!,"국"&amp;$C144&amp;"철")</f>
        <v>#REF!</v>
      </c>
      <c r="BP144" s="16" t="s">
        <v>156</v>
      </c>
      <c r="BQ144" s="25" t="e">
        <f>SUMIF(#REF!,"국"&amp;$C144&amp;"철",#REF!)</f>
        <v>#REF!</v>
      </c>
      <c r="BR144" s="24" t="e">
        <f>COUNTIF(#REF!,"국"&amp;$C144&amp;"체")</f>
        <v>#REF!</v>
      </c>
      <c r="BS144" s="16" t="s">
        <v>156</v>
      </c>
      <c r="BT144" s="25" t="e">
        <f>SUMIF(#REF!,"국"&amp;$C144&amp;"체",#REF!)</f>
        <v>#REF!</v>
      </c>
      <c r="BU144" s="24" t="e">
        <f>COUNTIF(#REF!,"국"&amp;$C144&amp;"가")</f>
        <v>#REF!</v>
      </c>
      <c r="BV144" s="16" t="s">
        <v>156</v>
      </c>
      <c r="BW144" s="25" t="e">
        <f>SUMIF(#REF!,"국"&amp;$C144&amp;"가",#REF!)</f>
        <v>#REF!</v>
      </c>
    </row>
    <row r="145" spans="1:75" s="36" customFormat="1" ht="25.5" customHeight="1">
      <c r="A145" s="40"/>
      <c r="B145" s="120" t="s">
        <v>54</v>
      </c>
      <c r="C145" s="121"/>
      <c r="D145" s="33" t="e">
        <f t="shared" si="4"/>
        <v>#REF!</v>
      </c>
      <c r="E145" s="34" t="s">
        <v>1</v>
      </c>
      <c r="F145" s="35" t="e">
        <f t="shared" si="5"/>
        <v>#REF!</v>
      </c>
      <c r="G145" s="33" t="e">
        <f>SUM(G146:G168)</f>
        <v>#REF!</v>
      </c>
      <c r="H145" s="34" t="s">
        <v>156</v>
      </c>
      <c r="I145" s="35" t="e">
        <f>SUM(I146:I168)</f>
        <v>#REF!</v>
      </c>
      <c r="J145" s="33" t="e">
        <f>SUM(J146:J168)</f>
        <v>#REF!</v>
      </c>
      <c r="K145" s="34" t="s">
        <v>156</v>
      </c>
      <c r="L145" s="35" t="e">
        <f>SUM(L146:L168)</f>
        <v>#REF!</v>
      </c>
      <c r="M145" s="33" t="e">
        <f>SUM(M146:M168)</f>
        <v>#REF!</v>
      </c>
      <c r="N145" s="34" t="s">
        <v>156</v>
      </c>
      <c r="O145" s="35" t="e">
        <f>SUM(O146:O168)</f>
        <v>#REF!</v>
      </c>
      <c r="P145" s="33" t="e">
        <f>SUM(P146:P168)</f>
        <v>#REF!</v>
      </c>
      <c r="Q145" s="34" t="s">
        <v>156</v>
      </c>
      <c r="R145" s="35" t="e">
        <f>SUM(R146:R168)</f>
        <v>#REF!</v>
      </c>
      <c r="S145" s="33" t="e">
        <f>SUM(S146:S168)</f>
        <v>#REF!</v>
      </c>
      <c r="T145" s="34" t="s">
        <v>156</v>
      </c>
      <c r="U145" s="35" t="e">
        <f>SUM(U146:U168)</f>
        <v>#REF!</v>
      </c>
      <c r="V145" s="33" t="e">
        <f>SUM(V146:V168)</f>
        <v>#REF!</v>
      </c>
      <c r="W145" s="34" t="s">
        <v>156</v>
      </c>
      <c r="X145" s="35" t="e">
        <f>SUM(X146:X168)</f>
        <v>#REF!</v>
      </c>
      <c r="Y145" s="33" t="e">
        <f>SUM(Y146:Y168)</f>
        <v>#REF!</v>
      </c>
      <c r="Z145" s="34" t="s">
        <v>156</v>
      </c>
      <c r="AA145" s="35" t="e">
        <f>SUM(AA146:AA168)</f>
        <v>#REF!</v>
      </c>
      <c r="AB145" s="33" t="e">
        <f>SUM(AB146:AB168)</f>
        <v>#REF!</v>
      </c>
      <c r="AC145" s="34" t="s">
        <v>156</v>
      </c>
      <c r="AD145" s="35" t="e">
        <f>SUM(AD146:AD168)</f>
        <v>#REF!</v>
      </c>
      <c r="AE145" s="33" t="e">
        <f>SUM(AE146:AE168)</f>
        <v>#REF!</v>
      </c>
      <c r="AF145" s="34" t="s">
        <v>156</v>
      </c>
      <c r="AG145" s="35" t="e">
        <f>SUM(AG146:AG168)</f>
        <v>#REF!</v>
      </c>
      <c r="AH145" s="33" t="e">
        <f>SUM(AH146:AH168)</f>
        <v>#REF!</v>
      </c>
      <c r="AI145" s="34" t="s">
        <v>156</v>
      </c>
      <c r="AJ145" s="35" t="e">
        <f>SUM(AJ146:AJ168)</f>
        <v>#REF!</v>
      </c>
      <c r="AK145" s="33" t="e">
        <f>SUM(AK146:AK168)</f>
        <v>#REF!</v>
      </c>
      <c r="AL145" s="34" t="s">
        <v>156</v>
      </c>
      <c r="AM145" s="35" t="e">
        <f>SUM(AM146:AM168)</f>
        <v>#REF!</v>
      </c>
      <c r="AN145" s="33" t="e">
        <f>SUM(AN146:AN168)</f>
        <v>#REF!</v>
      </c>
      <c r="AO145" s="34" t="s">
        <v>156</v>
      </c>
      <c r="AP145" s="35" t="e">
        <f>SUM(AP146:AP168)</f>
        <v>#REF!</v>
      </c>
      <c r="AQ145" s="33" t="e">
        <f>SUM(AQ146:AQ168)</f>
        <v>#REF!</v>
      </c>
      <c r="AR145" s="34" t="s">
        <v>156</v>
      </c>
      <c r="AS145" s="35" t="e">
        <f>SUM(AS146:AS168)</f>
        <v>#REF!</v>
      </c>
      <c r="AT145" s="33" t="e">
        <f>SUM(AT146:AT168)</f>
        <v>#REF!</v>
      </c>
      <c r="AU145" s="34" t="s">
        <v>156</v>
      </c>
      <c r="AV145" s="35" t="e">
        <f>SUM(AV146:AV168)</f>
        <v>#REF!</v>
      </c>
      <c r="AW145" s="33" t="e">
        <f>SUM(AW146:AW168)</f>
        <v>#REF!</v>
      </c>
      <c r="AX145" s="34" t="s">
        <v>156</v>
      </c>
      <c r="AY145" s="35" t="e">
        <f>SUM(AY146:AY168)</f>
        <v>#REF!</v>
      </c>
      <c r="AZ145" s="33" t="e">
        <f>SUM(AZ146:AZ168)</f>
        <v>#REF!</v>
      </c>
      <c r="BA145" s="34" t="s">
        <v>156</v>
      </c>
      <c r="BB145" s="35" t="e">
        <f>SUM(BB146:BB168)</f>
        <v>#REF!</v>
      </c>
      <c r="BC145" s="33" t="e">
        <f>SUM(BC146:BC168)</f>
        <v>#REF!</v>
      </c>
      <c r="BD145" s="34" t="s">
        <v>156</v>
      </c>
      <c r="BE145" s="35" t="e">
        <f>SUM(BE146:BE168)</f>
        <v>#REF!</v>
      </c>
      <c r="BF145" s="33" t="e">
        <f>SUM(BF146:BF168)</f>
        <v>#REF!</v>
      </c>
      <c r="BG145" s="34" t="s">
        <v>156</v>
      </c>
      <c r="BH145" s="35" t="e">
        <f>SUM(BH146:BH168)</f>
        <v>#REF!</v>
      </c>
      <c r="BI145" s="33" t="e">
        <f>SUM(BI146:BI168)</f>
        <v>#REF!</v>
      </c>
      <c r="BJ145" s="34" t="s">
        <v>156</v>
      </c>
      <c r="BK145" s="35" t="e">
        <f>SUM(BK146:BK168)</f>
        <v>#REF!</v>
      </c>
      <c r="BL145" s="33" t="e">
        <f>SUM(BL146:BL168)</f>
        <v>#REF!</v>
      </c>
      <c r="BM145" s="34" t="s">
        <v>156</v>
      </c>
      <c r="BN145" s="35" t="e">
        <f>SUM(BN146:BN168)</f>
        <v>#REF!</v>
      </c>
      <c r="BO145" s="33" t="e">
        <f>SUM(BO146:BO168)</f>
        <v>#REF!</v>
      </c>
      <c r="BP145" s="34" t="s">
        <v>156</v>
      </c>
      <c r="BQ145" s="35" t="e">
        <f>SUM(BQ146:BQ168)</f>
        <v>#REF!</v>
      </c>
      <c r="BR145" s="33" t="e">
        <f>SUM(BR146:BR168)</f>
        <v>#REF!</v>
      </c>
      <c r="BS145" s="34" t="s">
        <v>156</v>
      </c>
      <c r="BT145" s="35" t="e">
        <f>SUM(BT146:BT168)</f>
        <v>#REF!</v>
      </c>
      <c r="BU145" s="33" t="e">
        <f>SUM(BU146:BU168)</f>
        <v>#REF!</v>
      </c>
      <c r="BV145" s="34" t="s">
        <v>156</v>
      </c>
      <c r="BW145" s="35" t="e">
        <f>SUM(BW146:BW168)</f>
        <v>#REF!</v>
      </c>
    </row>
    <row r="146" spans="1:75" ht="25.5" customHeight="1">
      <c r="A146" s="40"/>
      <c r="B146" s="37"/>
      <c r="C146" s="38" t="s">
        <v>55</v>
      </c>
      <c r="D146" s="24" t="e">
        <f t="shared" si="4"/>
        <v>#REF!</v>
      </c>
      <c r="E146" s="16" t="s">
        <v>1</v>
      </c>
      <c r="F146" s="25" t="e">
        <f t="shared" si="5"/>
        <v>#REF!</v>
      </c>
      <c r="G146" s="24" t="e">
        <f>COUNTIF(#REF!,"국"&amp;$C146&amp;"답")</f>
        <v>#REF!</v>
      </c>
      <c r="H146" s="16" t="s">
        <v>156</v>
      </c>
      <c r="I146" s="25" t="e">
        <f>SUMIF(#REF!,"국"&amp;$C146&amp;"답",#REF!)</f>
        <v>#REF!</v>
      </c>
      <c r="J146" s="24" t="e">
        <f>COUNTIF(#REF!,"국"&amp;$C146&amp;"전")</f>
        <v>#REF!</v>
      </c>
      <c r="K146" s="16" t="s">
        <v>156</v>
      </c>
      <c r="L146" s="25" t="e">
        <f>SUMIF(#REF!,"국"&amp;$C146&amp;"전",#REF!)</f>
        <v>#REF!</v>
      </c>
      <c r="M146" s="24" t="e">
        <f>COUNTIF(#REF!,"국"&amp;$C146&amp;"과")</f>
        <v>#REF!</v>
      </c>
      <c r="N146" s="16" t="s">
        <v>156</v>
      </c>
      <c r="O146" s="25" t="e">
        <f>SUMIF(#REF!,"국"&amp;$C146&amp;"과",#REF!)</f>
        <v>#REF!</v>
      </c>
      <c r="P146" s="24" t="e">
        <f>COUNTIF(#REF!,"국"&amp;$C146&amp;"임")</f>
        <v>#REF!</v>
      </c>
      <c r="Q146" s="16" t="s">
        <v>156</v>
      </c>
      <c r="R146" s="25" t="e">
        <f>SUMIF(#REF!,"국"&amp;$C146&amp;"임",#REF!)</f>
        <v>#REF!</v>
      </c>
      <c r="S146" s="24" t="e">
        <f>COUNTIF(#REF!,"국"&amp;$C146&amp;"대")</f>
        <v>#REF!</v>
      </c>
      <c r="T146" s="16" t="s">
        <v>156</v>
      </c>
      <c r="U146" s="25" t="e">
        <f>SUMIF(#REF!,"국"&amp;$C146&amp;"대",#REF!)</f>
        <v>#REF!</v>
      </c>
      <c r="V146" s="24" t="e">
        <f>COUNTIF(#REF!,"국"&amp;$C146&amp;"구")</f>
        <v>#REF!</v>
      </c>
      <c r="W146" s="16" t="s">
        <v>156</v>
      </c>
      <c r="X146" s="25" t="e">
        <f>SUMIF(#REF!,"국"&amp;$C146&amp;"구",#REF!)</f>
        <v>#REF!</v>
      </c>
      <c r="Y146" s="24" t="e">
        <f>COUNTIF(#REF!,"국"&amp;$C146&amp;"도")</f>
        <v>#REF!</v>
      </c>
      <c r="Z146" s="16" t="s">
        <v>156</v>
      </c>
      <c r="AA146" s="25" t="e">
        <f>SUMIF(#REF!,"국"&amp;$C146&amp;"도",#REF!)</f>
        <v>#REF!</v>
      </c>
      <c r="AB146" s="24" t="e">
        <f>COUNTIF(#REF!,"국"&amp;$C146&amp;"목")</f>
        <v>#REF!</v>
      </c>
      <c r="AC146" s="16" t="s">
        <v>156</v>
      </c>
      <c r="AD146" s="25" t="e">
        <f>SUMIF(#REF!,"국"&amp;$C146&amp;"목",#REF!)</f>
        <v>#REF!</v>
      </c>
      <c r="AE146" s="24" t="e">
        <f>COUNTIF(#REF!,"국"&amp;$C146&amp;"묘")</f>
        <v>#REF!</v>
      </c>
      <c r="AF146" s="16" t="s">
        <v>156</v>
      </c>
      <c r="AG146" s="25" t="e">
        <f>SUMIF(#REF!,"국"&amp;$C146&amp;"묘",#REF!)</f>
        <v>#REF!</v>
      </c>
      <c r="AH146" s="24" t="e">
        <f>COUNTIF(#REF!,"국"&amp;$C146&amp;"유")</f>
        <v>#REF!</v>
      </c>
      <c r="AI146" s="16" t="s">
        <v>156</v>
      </c>
      <c r="AJ146" s="25" t="e">
        <f>SUMIF(#REF!,"국"&amp;$C146&amp;"유",#REF!)</f>
        <v>#REF!</v>
      </c>
      <c r="AK146" s="24" t="e">
        <f>COUNTIF(#REF!,"국"&amp;$C146&amp;"잡")</f>
        <v>#REF!</v>
      </c>
      <c r="AL146" s="16" t="s">
        <v>156</v>
      </c>
      <c r="AM146" s="25" t="e">
        <f>SUMIF(#REF!,"국"&amp;$C146&amp;"잡",#REF!)</f>
        <v>#REF!</v>
      </c>
      <c r="AN146" s="24" t="e">
        <f>COUNTIF(#REF!,"국"&amp;$C146&amp;"장")</f>
        <v>#REF!</v>
      </c>
      <c r="AO146" s="16" t="s">
        <v>156</v>
      </c>
      <c r="AP146" s="25" t="e">
        <f>SUMIF(#REF!,"국"&amp;$C146&amp;"장",#REF!)</f>
        <v>#REF!</v>
      </c>
      <c r="AQ146" s="24" t="e">
        <f>COUNTIF(#REF!,"국"&amp;$C146&amp;"수")</f>
        <v>#REF!</v>
      </c>
      <c r="AR146" s="16" t="s">
        <v>156</v>
      </c>
      <c r="AS146" s="25" t="e">
        <f>SUMIF(#REF!,"국"&amp;$C146&amp;"수",#REF!)</f>
        <v>#REF!</v>
      </c>
      <c r="AT146" s="24" t="e">
        <f>COUNTIF(#REF!,"국"&amp;$C146&amp;"제")</f>
        <v>#REF!</v>
      </c>
      <c r="AU146" s="16" t="s">
        <v>156</v>
      </c>
      <c r="AV146" s="25" t="e">
        <f>SUMIF(#REF!,"국"&amp;$C146&amp;"제",#REF!)</f>
        <v>#REF!</v>
      </c>
      <c r="AW146" s="24" t="e">
        <f>COUNTIF(#REF!,"국"&amp;$C146&amp;"종")</f>
        <v>#REF!</v>
      </c>
      <c r="AX146" s="16" t="s">
        <v>156</v>
      </c>
      <c r="AY146" s="25" t="e">
        <f>SUMIF(#REF!,"국"&amp;$C146&amp;"종",#REF!)</f>
        <v>#REF!</v>
      </c>
      <c r="AZ146" s="24" t="e">
        <f>COUNTIF(#REF!,"국"&amp;$C146&amp;"주")</f>
        <v>#REF!</v>
      </c>
      <c r="BA146" s="16" t="s">
        <v>156</v>
      </c>
      <c r="BB146" s="25" t="e">
        <f>SUMIF(#REF!,"국"&amp;$C146&amp;"주",#REF!)</f>
        <v>#REF!</v>
      </c>
      <c r="BC146" s="24" t="e">
        <f>COUNTIF(#REF!,"국"&amp;$C146&amp;"양")</f>
        <v>#REF!</v>
      </c>
      <c r="BD146" s="16" t="s">
        <v>156</v>
      </c>
      <c r="BE146" s="25" t="e">
        <f>SUMIF(#REF!,"국"&amp;$C146&amp;"양",#REF!)</f>
        <v>#REF!</v>
      </c>
      <c r="BF146" s="24" t="e">
        <f>COUNTIF(#REF!,"국"&amp;$C146&amp;"염")</f>
        <v>#REF!</v>
      </c>
      <c r="BG146" s="16" t="s">
        <v>156</v>
      </c>
      <c r="BH146" s="25" t="e">
        <f>SUMIF(#REF!,"국"&amp;$C146&amp;"염",#REF!)</f>
        <v>#REF!</v>
      </c>
      <c r="BI146" s="24" t="e">
        <f>COUNTIF(#REF!,"국"&amp;$C146&amp;"창")</f>
        <v>#REF!</v>
      </c>
      <c r="BJ146" s="16" t="s">
        <v>156</v>
      </c>
      <c r="BK146" s="25" t="e">
        <f>SUMIF(#REF!,"국"&amp;$C146&amp;"창",#REF!)</f>
        <v>#REF!</v>
      </c>
      <c r="BL146" s="24" t="e">
        <f>COUNTIF(#REF!,"국"&amp;$C146&amp;"천")</f>
        <v>#REF!</v>
      </c>
      <c r="BM146" s="16" t="s">
        <v>156</v>
      </c>
      <c r="BN146" s="25" t="e">
        <f>SUMIF(#REF!,"국"&amp;$C146&amp;"천",#REF!)</f>
        <v>#REF!</v>
      </c>
      <c r="BO146" s="24" t="e">
        <f>COUNTIF(#REF!,"국"&amp;$C146&amp;"철")</f>
        <v>#REF!</v>
      </c>
      <c r="BP146" s="16" t="s">
        <v>156</v>
      </c>
      <c r="BQ146" s="25" t="e">
        <f>SUMIF(#REF!,"국"&amp;$C146&amp;"철",#REF!)</f>
        <v>#REF!</v>
      </c>
      <c r="BR146" s="24" t="e">
        <f>COUNTIF(#REF!,"국"&amp;$C146&amp;"체")</f>
        <v>#REF!</v>
      </c>
      <c r="BS146" s="16" t="s">
        <v>156</v>
      </c>
      <c r="BT146" s="25" t="e">
        <f>SUMIF(#REF!,"국"&amp;$C146&amp;"체",#REF!)</f>
        <v>#REF!</v>
      </c>
      <c r="BU146" s="24" t="e">
        <f>COUNTIF(#REF!,"국"&amp;$C146&amp;"가")</f>
        <v>#REF!</v>
      </c>
      <c r="BV146" s="16" t="s">
        <v>156</v>
      </c>
      <c r="BW146" s="25" t="e">
        <f>SUMIF(#REF!,"국"&amp;$C146&amp;"가",#REF!)</f>
        <v>#REF!</v>
      </c>
    </row>
    <row r="147" spans="1:75" ht="25.5" customHeight="1">
      <c r="A147" s="40"/>
      <c r="B147" s="37"/>
      <c r="C147" s="38" t="s">
        <v>56</v>
      </c>
      <c r="D147" s="24" t="e">
        <f t="shared" si="4"/>
        <v>#REF!</v>
      </c>
      <c r="E147" s="16" t="s">
        <v>1</v>
      </c>
      <c r="F147" s="25" t="e">
        <f t="shared" si="5"/>
        <v>#REF!</v>
      </c>
      <c r="G147" s="24" t="e">
        <f>COUNTIF(#REF!,"국"&amp;$C147&amp;"답")</f>
        <v>#REF!</v>
      </c>
      <c r="H147" s="16" t="s">
        <v>156</v>
      </c>
      <c r="I147" s="25" t="e">
        <f>SUMIF(#REF!,"국"&amp;$C147&amp;"답",#REF!)</f>
        <v>#REF!</v>
      </c>
      <c r="J147" s="24" t="e">
        <f>COUNTIF(#REF!,"국"&amp;$C147&amp;"전")</f>
        <v>#REF!</v>
      </c>
      <c r="K147" s="16" t="s">
        <v>156</v>
      </c>
      <c r="L147" s="25" t="e">
        <f>SUMIF(#REF!,"국"&amp;$C147&amp;"전",#REF!)</f>
        <v>#REF!</v>
      </c>
      <c r="M147" s="24" t="e">
        <f>COUNTIF(#REF!,"국"&amp;$C147&amp;"과")</f>
        <v>#REF!</v>
      </c>
      <c r="N147" s="16" t="s">
        <v>156</v>
      </c>
      <c r="O147" s="25" t="e">
        <f>SUMIF(#REF!,"국"&amp;$C147&amp;"과",#REF!)</f>
        <v>#REF!</v>
      </c>
      <c r="P147" s="24" t="e">
        <f>COUNTIF(#REF!,"국"&amp;$C147&amp;"임")</f>
        <v>#REF!</v>
      </c>
      <c r="Q147" s="16" t="s">
        <v>156</v>
      </c>
      <c r="R147" s="25" t="e">
        <f>SUMIF(#REF!,"국"&amp;$C147&amp;"임",#REF!)</f>
        <v>#REF!</v>
      </c>
      <c r="S147" s="24" t="e">
        <f>COUNTIF(#REF!,"국"&amp;$C147&amp;"대")</f>
        <v>#REF!</v>
      </c>
      <c r="T147" s="16" t="s">
        <v>156</v>
      </c>
      <c r="U147" s="25" t="e">
        <f>SUMIF(#REF!,"국"&amp;$C147&amp;"대",#REF!)</f>
        <v>#REF!</v>
      </c>
      <c r="V147" s="24" t="e">
        <f>COUNTIF(#REF!,"국"&amp;$C147&amp;"구")</f>
        <v>#REF!</v>
      </c>
      <c r="W147" s="16" t="s">
        <v>156</v>
      </c>
      <c r="X147" s="25" t="e">
        <f>SUMIF(#REF!,"국"&amp;$C147&amp;"구",#REF!)</f>
        <v>#REF!</v>
      </c>
      <c r="Y147" s="24" t="e">
        <f>COUNTIF(#REF!,"국"&amp;$C147&amp;"도")</f>
        <v>#REF!</v>
      </c>
      <c r="Z147" s="16" t="s">
        <v>156</v>
      </c>
      <c r="AA147" s="25" t="e">
        <f>SUMIF(#REF!,"국"&amp;$C147&amp;"도",#REF!)</f>
        <v>#REF!</v>
      </c>
      <c r="AB147" s="24" t="e">
        <f>COUNTIF(#REF!,"국"&amp;$C147&amp;"목")</f>
        <v>#REF!</v>
      </c>
      <c r="AC147" s="16" t="s">
        <v>156</v>
      </c>
      <c r="AD147" s="25" t="e">
        <f>SUMIF(#REF!,"국"&amp;$C147&amp;"목",#REF!)</f>
        <v>#REF!</v>
      </c>
      <c r="AE147" s="24" t="e">
        <f>COUNTIF(#REF!,"국"&amp;$C147&amp;"묘")</f>
        <v>#REF!</v>
      </c>
      <c r="AF147" s="16" t="s">
        <v>156</v>
      </c>
      <c r="AG147" s="25" t="e">
        <f>SUMIF(#REF!,"국"&amp;$C147&amp;"묘",#REF!)</f>
        <v>#REF!</v>
      </c>
      <c r="AH147" s="24" t="e">
        <f>COUNTIF(#REF!,"국"&amp;$C147&amp;"유")</f>
        <v>#REF!</v>
      </c>
      <c r="AI147" s="16" t="s">
        <v>156</v>
      </c>
      <c r="AJ147" s="25" t="e">
        <f>SUMIF(#REF!,"국"&amp;$C147&amp;"유",#REF!)</f>
        <v>#REF!</v>
      </c>
      <c r="AK147" s="24" t="e">
        <f>COUNTIF(#REF!,"국"&amp;$C147&amp;"잡")</f>
        <v>#REF!</v>
      </c>
      <c r="AL147" s="16" t="s">
        <v>156</v>
      </c>
      <c r="AM147" s="25" t="e">
        <f>SUMIF(#REF!,"국"&amp;$C147&amp;"잡",#REF!)</f>
        <v>#REF!</v>
      </c>
      <c r="AN147" s="24" t="e">
        <f>COUNTIF(#REF!,"국"&amp;$C147&amp;"장")</f>
        <v>#REF!</v>
      </c>
      <c r="AO147" s="16" t="s">
        <v>156</v>
      </c>
      <c r="AP147" s="25" t="e">
        <f>SUMIF(#REF!,"국"&amp;$C147&amp;"장",#REF!)</f>
        <v>#REF!</v>
      </c>
      <c r="AQ147" s="24" t="e">
        <f>COUNTIF(#REF!,"국"&amp;$C147&amp;"수")</f>
        <v>#REF!</v>
      </c>
      <c r="AR147" s="16" t="s">
        <v>156</v>
      </c>
      <c r="AS147" s="25" t="e">
        <f>SUMIF(#REF!,"국"&amp;$C147&amp;"수",#REF!)</f>
        <v>#REF!</v>
      </c>
      <c r="AT147" s="24" t="e">
        <f>COUNTIF(#REF!,"국"&amp;$C147&amp;"제")</f>
        <v>#REF!</v>
      </c>
      <c r="AU147" s="16" t="s">
        <v>156</v>
      </c>
      <c r="AV147" s="25" t="e">
        <f>SUMIF(#REF!,"국"&amp;$C147&amp;"제",#REF!)</f>
        <v>#REF!</v>
      </c>
      <c r="AW147" s="24" t="e">
        <f>COUNTIF(#REF!,"국"&amp;$C147&amp;"종")</f>
        <v>#REF!</v>
      </c>
      <c r="AX147" s="16" t="s">
        <v>156</v>
      </c>
      <c r="AY147" s="25" t="e">
        <f>SUMIF(#REF!,"국"&amp;$C147&amp;"종",#REF!)</f>
        <v>#REF!</v>
      </c>
      <c r="AZ147" s="24" t="e">
        <f>COUNTIF(#REF!,"국"&amp;$C147&amp;"주")</f>
        <v>#REF!</v>
      </c>
      <c r="BA147" s="16" t="s">
        <v>156</v>
      </c>
      <c r="BB147" s="25" t="e">
        <f>SUMIF(#REF!,"국"&amp;$C147&amp;"주",#REF!)</f>
        <v>#REF!</v>
      </c>
      <c r="BC147" s="24" t="e">
        <f>COUNTIF(#REF!,"국"&amp;$C147&amp;"양")</f>
        <v>#REF!</v>
      </c>
      <c r="BD147" s="16" t="s">
        <v>156</v>
      </c>
      <c r="BE147" s="25" t="e">
        <f>SUMIF(#REF!,"국"&amp;$C147&amp;"양",#REF!)</f>
        <v>#REF!</v>
      </c>
      <c r="BF147" s="24" t="e">
        <f>COUNTIF(#REF!,"국"&amp;$C147&amp;"염")</f>
        <v>#REF!</v>
      </c>
      <c r="BG147" s="16" t="s">
        <v>156</v>
      </c>
      <c r="BH147" s="25" t="e">
        <f>SUMIF(#REF!,"국"&amp;$C147&amp;"염",#REF!)</f>
        <v>#REF!</v>
      </c>
      <c r="BI147" s="24" t="e">
        <f>COUNTIF(#REF!,"국"&amp;$C147&amp;"창")</f>
        <v>#REF!</v>
      </c>
      <c r="BJ147" s="16" t="s">
        <v>156</v>
      </c>
      <c r="BK147" s="25" t="e">
        <f>SUMIF(#REF!,"국"&amp;$C147&amp;"창",#REF!)</f>
        <v>#REF!</v>
      </c>
      <c r="BL147" s="24" t="e">
        <f>COUNTIF(#REF!,"국"&amp;$C147&amp;"천")</f>
        <v>#REF!</v>
      </c>
      <c r="BM147" s="16" t="s">
        <v>156</v>
      </c>
      <c r="BN147" s="25" t="e">
        <f>SUMIF(#REF!,"국"&amp;$C147&amp;"천",#REF!)</f>
        <v>#REF!</v>
      </c>
      <c r="BO147" s="24" t="e">
        <f>COUNTIF(#REF!,"국"&amp;$C147&amp;"철")</f>
        <v>#REF!</v>
      </c>
      <c r="BP147" s="16" t="s">
        <v>156</v>
      </c>
      <c r="BQ147" s="25" t="e">
        <f>SUMIF(#REF!,"국"&amp;$C147&amp;"철",#REF!)</f>
        <v>#REF!</v>
      </c>
      <c r="BR147" s="24" t="e">
        <f>COUNTIF(#REF!,"국"&amp;$C147&amp;"체")</f>
        <v>#REF!</v>
      </c>
      <c r="BS147" s="16" t="s">
        <v>156</v>
      </c>
      <c r="BT147" s="25" t="e">
        <f>SUMIF(#REF!,"국"&amp;$C147&amp;"체",#REF!)</f>
        <v>#REF!</v>
      </c>
      <c r="BU147" s="24" t="e">
        <f>COUNTIF(#REF!,"국"&amp;$C147&amp;"가")</f>
        <v>#REF!</v>
      </c>
      <c r="BV147" s="16" t="s">
        <v>156</v>
      </c>
      <c r="BW147" s="25" t="e">
        <f>SUMIF(#REF!,"국"&amp;$C147&amp;"가",#REF!)</f>
        <v>#REF!</v>
      </c>
    </row>
    <row r="148" spans="1:75" ht="25.5" customHeight="1">
      <c r="A148" s="40"/>
      <c r="B148" s="37"/>
      <c r="C148" s="38" t="s">
        <v>57</v>
      </c>
      <c r="D148" s="24" t="e">
        <f t="shared" si="4"/>
        <v>#REF!</v>
      </c>
      <c r="E148" s="16" t="s">
        <v>1</v>
      </c>
      <c r="F148" s="25" t="e">
        <f t="shared" si="5"/>
        <v>#REF!</v>
      </c>
      <c r="G148" s="24" t="e">
        <f>COUNTIF(#REF!,"국"&amp;$C148&amp;"답")</f>
        <v>#REF!</v>
      </c>
      <c r="H148" s="16" t="s">
        <v>156</v>
      </c>
      <c r="I148" s="25" t="e">
        <f>SUMIF(#REF!,"국"&amp;$C148&amp;"답",#REF!)</f>
        <v>#REF!</v>
      </c>
      <c r="J148" s="24" t="e">
        <f>COUNTIF(#REF!,"국"&amp;$C148&amp;"전")</f>
        <v>#REF!</v>
      </c>
      <c r="K148" s="16" t="s">
        <v>156</v>
      </c>
      <c r="L148" s="25" t="e">
        <f>SUMIF(#REF!,"국"&amp;$C148&amp;"전",#REF!)</f>
        <v>#REF!</v>
      </c>
      <c r="M148" s="24" t="e">
        <f>COUNTIF(#REF!,"국"&amp;$C148&amp;"과")</f>
        <v>#REF!</v>
      </c>
      <c r="N148" s="16" t="s">
        <v>156</v>
      </c>
      <c r="O148" s="25" t="e">
        <f>SUMIF(#REF!,"국"&amp;$C148&amp;"과",#REF!)</f>
        <v>#REF!</v>
      </c>
      <c r="P148" s="24" t="e">
        <f>COUNTIF(#REF!,"국"&amp;$C148&amp;"임")</f>
        <v>#REF!</v>
      </c>
      <c r="Q148" s="16" t="s">
        <v>156</v>
      </c>
      <c r="R148" s="25" t="e">
        <f>SUMIF(#REF!,"국"&amp;$C148&amp;"임",#REF!)</f>
        <v>#REF!</v>
      </c>
      <c r="S148" s="24" t="e">
        <f>COUNTIF(#REF!,"국"&amp;$C148&amp;"대")</f>
        <v>#REF!</v>
      </c>
      <c r="T148" s="16" t="s">
        <v>156</v>
      </c>
      <c r="U148" s="25" t="e">
        <f>SUMIF(#REF!,"국"&amp;$C148&amp;"대",#REF!)</f>
        <v>#REF!</v>
      </c>
      <c r="V148" s="24" t="e">
        <f>COUNTIF(#REF!,"국"&amp;$C148&amp;"구")</f>
        <v>#REF!</v>
      </c>
      <c r="W148" s="16" t="s">
        <v>156</v>
      </c>
      <c r="X148" s="25" t="e">
        <f>SUMIF(#REF!,"국"&amp;$C148&amp;"구",#REF!)</f>
        <v>#REF!</v>
      </c>
      <c r="Y148" s="24" t="e">
        <f>COUNTIF(#REF!,"국"&amp;$C148&amp;"도")</f>
        <v>#REF!</v>
      </c>
      <c r="Z148" s="16" t="s">
        <v>156</v>
      </c>
      <c r="AA148" s="25" t="e">
        <f>SUMIF(#REF!,"국"&amp;$C148&amp;"도",#REF!)</f>
        <v>#REF!</v>
      </c>
      <c r="AB148" s="24" t="e">
        <f>COUNTIF(#REF!,"국"&amp;$C148&amp;"목")</f>
        <v>#REF!</v>
      </c>
      <c r="AC148" s="16" t="s">
        <v>156</v>
      </c>
      <c r="AD148" s="25" t="e">
        <f>SUMIF(#REF!,"국"&amp;$C148&amp;"목",#REF!)</f>
        <v>#REF!</v>
      </c>
      <c r="AE148" s="24" t="e">
        <f>COUNTIF(#REF!,"국"&amp;$C148&amp;"묘")</f>
        <v>#REF!</v>
      </c>
      <c r="AF148" s="16" t="s">
        <v>156</v>
      </c>
      <c r="AG148" s="25" t="e">
        <f>SUMIF(#REF!,"국"&amp;$C148&amp;"묘",#REF!)</f>
        <v>#REF!</v>
      </c>
      <c r="AH148" s="24" t="e">
        <f>COUNTIF(#REF!,"국"&amp;$C148&amp;"유")</f>
        <v>#REF!</v>
      </c>
      <c r="AI148" s="16" t="s">
        <v>156</v>
      </c>
      <c r="AJ148" s="25" t="e">
        <f>SUMIF(#REF!,"국"&amp;$C148&amp;"유",#REF!)</f>
        <v>#REF!</v>
      </c>
      <c r="AK148" s="24" t="e">
        <f>COUNTIF(#REF!,"국"&amp;$C148&amp;"잡")</f>
        <v>#REF!</v>
      </c>
      <c r="AL148" s="16" t="s">
        <v>156</v>
      </c>
      <c r="AM148" s="25" t="e">
        <f>SUMIF(#REF!,"국"&amp;$C148&amp;"잡",#REF!)</f>
        <v>#REF!</v>
      </c>
      <c r="AN148" s="24" t="e">
        <f>COUNTIF(#REF!,"국"&amp;$C148&amp;"장")</f>
        <v>#REF!</v>
      </c>
      <c r="AO148" s="16" t="s">
        <v>156</v>
      </c>
      <c r="AP148" s="25" t="e">
        <f>SUMIF(#REF!,"국"&amp;$C148&amp;"장",#REF!)</f>
        <v>#REF!</v>
      </c>
      <c r="AQ148" s="24" t="e">
        <f>COUNTIF(#REF!,"국"&amp;$C148&amp;"수")</f>
        <v>#REF!</v>
      </c>
      <c r="AR148" s="16" t="s">
        <v>156</v>
      </c>
      <c r="AS148" s="25" t="e">
        <f>SUMIF(#REF!,"국"&amp;$C148&amp;"수",#REF!)</f>
        <v>#REF!</v>
      </c>
      <c r="AT148" s="24" t="e">
        <f>COUNTIF(#REF!,"국"&amp;$C148&amp;"제")</f>
        <v>#REF!</v>
      </c>
      <c r="AU148" s="16" t="s">
        <v>156</v>
      </c>
      <c r="AV148" s="25" t="e">
        <f>SUMIF(#REF!,"국"&amp;$C148&amp;"제",#REF!)</f>
        <v>#REF!</v>
      </c>
      <c r="AW148" s="24" t="e">
        <f>COUNTIF(#REF!,"국"&amp;$C148&amp;"종")</f>
        <v>#REF!</v>
      </c>
      <c r="AX148" s="16" t="s">
        <v>156</v>
      </c>
      <c r="AY148" s="25" t="e">
        <f>SUMIF(#REF!,"국"&amp;$C148&amp;"종",#REF!)</f>
        <v>#REF!</v>
      </c>
      <c r="AZ148" s="24" t="e">
        <f>COUNTIF(#REF!,"국"&amp;$C148&amp;"주")</f>
        <v>#REF!</v>
      </c>
      <c r="BA148" s="16" t="s">
        <v>156</v>
      </c>
      <c r="BB148" s="25" t="e">
        <f>SUMIF(#REF!,"국"&amp;$C148&amp;"주",#REF!)</f>
        <v>#REF!</v>
      </c>
      <c r="BC148" s="24" t="e">
        <f>COUNTIF(#REF!,"국"&amp;$C148&amp;"양")</f>
        <v>#REF!</v>
      </c>
      <c r="BD148" s="16" t="s">
        <v>156</v>
      </c>
      <c r="BE148" s="25" t="e">
        <f>SUMIF(#REF!,"국"&amp;$C148&amp;"양",#REF!)</f>
        <v>#REF!</v>
      </c>
      <c r="BF148" s="24" t="e">
        <f>COUNTIF(#REF!,"국"&amp;$C148&amp;"염")</f>
        <v>#REF!</v>
      </c>
      <c r="BG148" s="16" t="s">
        <v>156</v>
      </c>
      <c r="BH148" s="25" t="e">
        <f>SUMIF(#REF!,"국"&amp;$C148&amp;"염",#REF!)</f>
        <v>#REF!</v>
      </c>
      <c r="BI148" s="24" t="e">
        <f>COUNTIF(#REF!,"국"&amp;$C148&amp;"창")</f>
        <v>#REF!</v>
      </c>
      <c r="BJ148" s="16" t="s">
        <v>156</v>
      </c>
      <c r="BK148" s="25" t="e">
        <f>SUMIF(#REF!,"국"&amp;$C148&amp;"창",#REF!)</f>
        <v>#REF!</v>
      </c>
      <c r="BL148" s="24" t="e">
        <f>COUNTIF(#REF!,"국"&amp;$C148&amp;"천")</f>
        <v>#REF!</v>
      </c>
      <c r="BM148" s="16" t="s">
        <v>156</v>
      </c>
      <c r="BN148" s="25" t="e">
        <f>SUMIF(#REF!,"국"&amp;$C148&amp;"천",#REF!)</f>
        <v>#REF!</v>
      </c>
      <c r="BO148" s="24" t="e">
        <f>COUNTIF(#REF!,"국"&amp;$C148&amp;"철")</f>
        <v>#REF!</v>
      </c>
      <c r="BP148" s="16" t="s">
        <v>156</v>
      </c>
      <c r="BQ148" s="25" t="e">
        <f>SUMIF(#REF!,"국"&amp;$C148&amp;"철",#REF!)</f>
        <v>#REF!</v>
      </c>
      <c r="BR148" s="24" t="e">
        <f>COUNTIF(#REF!,"국"&amp;$C148&amp;"체")</f>
        <v>#REF!</v>
      </c>
      <c r="BS148" s="16" t="s">
        <v>156</v>
      </c>
      <c r="BT148" s="25" t="e">
        <f>SUMIF(#REF!,"국"&amp;$C148&amp;"체",#REF!)</f>
        <v>#REF!</v>
      </c>
      <c r="BU148" s="24" t="e">
        <f>COUNTIF(#REF!,"국"&amp;$C148&amp;"가")</f>
        <v>#REF!</v>
      </c>
      <c r="BV148" s="16" t="s">
        <v>156</v>
      </c>
      <c r="BW148" s="25" t="e">
        <f>SUMIF(#REF!,"국"&amp;$C148&amp;"가",#REF!)</f>
        <v>#REF!</v>
      </c>
    </row>
    <row r="149" spans="1:75" ht="25.5" customHeight="1">
      <c r="A149" s="40"/>
      <c r="B149" s="37"/>
      <c r="C149" s="38" t="s">
        <v>58</v>
      </c>
      <c r="D149" s="24" t="e">
        <f t="shared" si="4"/>
        <v>#REF!</v>
      </c>
      <c r="E149" s="16" t="s">
        <v>1</v>
      </c>
      <c r="F149" s="25" t="e">
        <f t="shared" si="5"/>
        <v>#REF!</v>
      </c>
      <c r="G149" s="24" t="e">
        <f>COUNTIF(#REF!,"국"&amp;$C149&amp;"답")</f>
        <v>#REF!</v>
      </c>
      <c r="H149" s="16" t="s">
        <v>156</v>
      </c>
      <c r="I149" s="25" t="e">
        <f>SUMIF(#REF!,"국"&amp;$C149&amp;"답",#REF!)</f>
        <v>#REF!</v>
      </c>
      <c r="J149" s="24" t="e">
        <f>COUNTIF(#REF!,"국"&amp;$C149&amp;"전")</f>
        <v>#REF!</v>
      </c>
      <c r="K149" s="16" t="s">
        <v>156</v>
      </c>
      <c r="L149" s="25" t="e">
        <f>SUMIF(#REF!,"국"&amp;$C149&amp;"전",#REF!)</f>
        <v>#REF!</v>
      </c>
      <c r="M149" s="24" t="e">
        <f>COUNTIF(#REF!,"국"&amp;$C149&amp;"과")</f>
        <v>#REF!</v>
      </c>
      <c r="N149" s="16" t="s">
        <v>156</v>
      </c>
      <c r="O149" s="25" t="e">
        <f>SUMIF(#REF!,"국"&amp;$C149&amp;"과",#REF!)</f>
        <v>#REF!</v>
      </c>
      <c r="P149" s="24" t="e">
        <f>COUNTIF(#REF!,"국"&amp;$C149&amp;"임")</f>
        <v>#REF!</v>
      </c>
      <c r="Q149" s="16" t="s">
        <v>156</v>
      </c>
      <c r="R149" s="25" t="e">
        <f>SUMIF(#REF!,"국"&amp;$C149&amp;"임",#REF!)</f>
        <v>#REF!</v>
      </c>
      <c r="S149" s="24" t="e">
        <f>COUNTIF(#REF!,"국"&amp;$C149&amp;"대")</f>
        <v>#REF!</v>
      </c>
      <c r="T149" s="16" t="s">
        <v>156</v>
      </c>
      <c r="U149" s="25" t="e">
        <f>SUMIF(#REF!,"국"&amp;$C149&amp;"대",#REF!)</f>
        <v>#REF!</v>
      </c>
      <c r="V149" s="24" t="e">
        <f>COUNTIF(#REF!,"국"&amp;$C149&amp;"구")</f>
        <v>#REF!</v>
      </c>
      <c r="W149" s="16" t="s">
        <v>156</v>
      </c>
      <c r="X149" s="25" t="e">
        <f>SUMIF(#REF!,"국"&amp;$C149&amp;"구",#REF!)</f>
        <v>#REF!</v>
      </c>
      <c r="Y149" s="24" t="e">
        <f>COUNTIF(#REF!,"국"&amp;$C149&amp;"도")</f>
        <v>#REF!</v>
      </c>
      <c r="Z149" s="16" t="s">
        <v>156</v>
      </c>
      <c r="AA149" s="25" t="e">
        <f>SUMIF(#REF!,"국"&amp;$C149&amp;"도",#REF!)</f>
        <v>#REF!</v>
      </c>
      <c r="AB149" s="24" t="e">
        <f>COUNTIF(#REF!,"국"&amp;$C149&amp;"목")</f>
        <v>#REF!</v>
      </c>
      <c r="AC149" s="16" t="s">
        <v>156</v>
      </c>
      <c r="AD149" s="25" t="e">
        <f>SUMIF(#REF!,"국"&amp;$C149&amp;"목",#REF!)</f>
        <v>#REF!</v>
      </c>
      <c r="AE149" s="24" t="e">
        <f>COUNTIF(#REF!,"국"&amp;$C149&amp;"묘")</f>
        <v>#REF!</v>
      </c>
      <c r="AF149" s="16" t="s">
        <v>156</v>
      </c>
      <c r="AG149" s="25" t="e">
        <f>SUMIF(#REF!,"국"&amp;$C149&amp;"묘",#REF!)</f>
        <v>#REF!</v>
      </c>
      <c r="AH149" s="24" t="e">
        <f>COUNTIF(#REF!,"국"&amp;$C149&amp;"유")</f>
        <v>#REF!</v>
      </c>
      <c r="AI149" s="16" t="s">
        <v>156</v>
      </c>
      <c r="AJ149" s="25" t="e">
        <f>SUMIF(#REF!,"국"&amp;$C149&amp;"유",#REF!)</f>
        <v>#REF!</v>
      </c>
      <c r="AK149" s="24" t="e">
        <f>COUNTIF(#REF!,"국"&amp;$C149&amp;"잡")</f>
        <v>#REF!</v>
      </c>
      <c r="AL149" s="16" t="s">
        <v>156</v>
      </c>
      <c r="AM149" s="25" t="e">
        <f>SUMIF(#REF!,"국"&amp;$C149&amp;"잡",#REF!)</f>
        <v>#REF!</v>
      </c>
      <c r="AN149" s="24" t="e">
        <f>COUNTIF(#REF!,"국"&amp;$C149&amp;"장")</f>
        <v>#REF!</v>
      </c>
      <c r="AO149" s="16" t="s">
        <v>156</v>
      </c>
      <c r="AP149" s="25" t="e">
        <f>SUMIF(#REF!,"국"&amp;$C149&amp;"장",#REF!)</f>
        <v>#REF!</v>
      </c>
      <c r="AQ149" s="24" t="e">
        <f>COUNTIF(#REF!,"국"&amp;$C149&amp;"수")</f>
        <v>#REF!</v>
      </c>
      <c r="AR149" s="16" t="s">
        <v>156</v>
      </c>
      <c r="AS149" s="25" t="e">
        <f>SUMIF(#REF!,"국"&amp;$C149&amp;"수",#REF!)</f>
        <v>#REF!</v>
      </c>
      <c r="AT149" s="24" t="e">
        <f>COUNTIF(#REF!,"국"&amp;$C149&amp;"제")</f>
        <v>#REF!</v>
      </c>
      <c r="AU149" s="16" t="s">
        <v>156</v>
      </c>
      <c r="AV149" s="25" t="e">
        <f>SUMIF(#REF!,"국"&amp;$C149&amp;"제",#REF!)</f>
        <v>#REF!</v>
      </c>
      <c r="AW149" s="24" t="e">
        <f>COUNTIF(#REF!,"국"&amp;$C149&amp;"종")</f>
        <v>#REF!</v>
      </c>
      <c r="AX149" s="16" t="s">
        <v>156</v>
      </c>
      <c r="AY149" s="25" t="e">
        <f>SUMIF(#REF!,"국"&amp;$C149&amp;"종",#REF!)</f>
        <v>#REF!</v>
      </c>
      <c r="AZ149" s="24" t="e">
        <f>COUNTIF(#REF!,"국"&amp;$C149&amp;"주")</f>
        <v>#REF!</v>
      </c>
      <c r="BA149" s="16" t="s">
        <v>156</v>
      </c>
      <c r="BB149" s="25" t="e">
        <f>SUMIF(#REF!,"국"&amp;$C149&amp;"주",#REF!)</f>
        <v>#REF!</v>
      </c>
      <c r="BC149" s="24" t="e">
        <f>COUNTIF(#REF!,"국"&amp;$C149&amp;"양")</f>
        <v>#REF!</v>
      </c>
      <c r="BD149" s="16" t="s">
        <v>156</v>
      </c>
      <c r="BE149" s="25" t="e">
        <f>SUMIF(#REF!,"국"&amp;$C149&amp;"양",#REF!)</f>
        <v>#REF!</v>
      </c>
      <c r="BF149" s="24" t="e">
        <f>COUNTIF(#REF!,"국"&amp;$C149&amp;"염")</f>
        <v>#REF!</v>
      </c>
      <c r="BG149" s="16" t="s">
        <v>156</v>
      </c>
      <c r="BH149" s="25" t="e">
        <f>SUMIF(#REF!,"국"&amp;$C149&amp;"염",#REF!)</f>
        <v>#REF!</v>
      </c>
      <c r="BI149" s="24" t="e">
        <f>COUNTIF(#REF!,"국"&amp;$C149&amp;"창")</f>
        <v>#REF!</v>
      </c>
      <c r="BJ149" s="16" t="s">
        <v>156</v>
      </c>
      <c r="BK149" s="25" t="e">
        <f>SUMIF(#REF!,"국"&amp;$C149&amp;"창",#REF!)</f>
        <v>#REF!</v>
      </c>
      <c r="BL149" s="24" t="e">
        <f>COUNTIF(#REF!,"국"&amp;$C149&amp;"천")</f>
        <v>#REF!</v>
      </c>
      <c r="BM149" s="16" t="s">
        <v>156</v>
      </c>
      <c r="BN149" s="25" t="e">
        <f>SUMIF(#REF!,"국"&amp;$C149&amp;"천",#REF!)</f>
        <v>#REF!</v>
      </c>
      <c r="BO149" s="24" t="e">
        <f>COUNTIF(#REF!,"국"&amp;$C149&amp;"철")</f>
        <v>#REF!</v>
      </c>
      <c r="BP149" s="16" t="s">
        <v>156</v>
      </c>
      <c r="BQ149" s="25" t="e">
        <f>SUMIF(#REF!,"국"&amp;$C149&amp;"철",#REF!)</f>
        <v>#REF!</v>
      </c>
      <c r="BR149" s="24" t="e">
        <f>COUNTIF(#REF!,"국"&amp;$C149&amp;"체")</f>
        <v>#REF!</v>
      </c>
      <c r="BS149" s="16" t="s">
        <v>156</v>
      </c>
      <c r="BT149" s="25" t="e">
        <f>SUMIF(#REF!,"국"&amp;$C149&amp;"체",#REF!)</f>
        <v>#REF!</v>
      </c>
      <c r="BU149" s="24" t="e">
        <f>COUNTIF(#REF!,"국"&amp;$C149&amp;"가")</f>
        <v>#REF!</v>
      </c>
      <c r="BV149" s="16" t="s">
        <v>156</v>
      </c>
      <c r="BW149" s="25" t="e">
        <f>SUMIF(#REF!,"국"&amp;$C149&amp;"가",#REF!)</f>
        <v>#REF!</v>
      </c>
    </row>
    <row r="150" spans="1:75" ht="25.5" customHeight="1">
      <c r="A150" s="40"/>
      <c r="B150" s="37"/>
      <c r="C150" s="38" t="s">
        <v>59</v>
      </c>
      <c r="D150" s="24" t="e">
        <f t="shared" si="4"/>
        <v>#REF!</v>
      </c>
      <c r="E150" s="16" t="s">
        <v>1</v>
      </c>
      <c r="F150" s="25" t="e">
        <f t="shared" si="5"/>
        <v>#REF!</v>
      </c>
      <c r="G150" s="24" t="e">
        <f>COUNTIF(#REF!,"국"&amp;$C150&amp;"답")</f>
        <v>#REF!</v>
      </c>
      <c r="H150" s="16" t="s">
        <v>156</v>
      </c>
      <c r="I150" s="25" t="e">
        <f>SUMIF(#REF!,"국"&amp;$C150&amp;"답",#REF!)</f>
        <v>#REF!</v>
      </c>
      <c r="J150" s="24" t="e">
        <f>COUNTIF(#REF!,"국"&amp;$C150&amp;"전")</f>
        <v>#REF!</v>
      </c>
      <c r="K150" s="16" t="s">
        <v>156</v>
      </c>
      <c r="L150" s="25" t="e">
        <f>SUMIF(#REF!,"국"&amp;$C150&amp;"전",#REF!)</f>
        <v>#REF!</v>
      </c>
      <c r="M150" s="24" t="e">
        <f>COUNTIF(#REF!,"국"&amp;$C150&amp;"과")</f>
        <v>#REF!</v>
      </c>
      <c r="N150" s="16" t="s">
        <v>156</v>
      </c>
      <c r="O150" s="25" t="e">
        <f>SUMIF(#REF!,"국"&amp;$C150&amp;"과",#REF!)</f>
        <v>#REF!</v>
      </c>
      <c r="P150" s="24" t="e">
        <f>COUNTIF(#REF!,"국"&amp;$C150&amp;"임")</f>
        <v>#REF!</v>
      </c>
      <c r="Q150" s="16" t="s">
        <v>156</v>
      </c>
      <c r="R150" s="25" t="e">
        <f>SUMIF(#REF!,"국"&amp;$C150&amp;"임",#REF!)</f>
        <v>#REF!</v>
      </c>
      <c r="S150" s="24" t="e">
        <f>COUNTIF(#REF!,"국"&amp;$C150&amp;"대")</f>
        <v>#REF!</v>
      </c>
      <c r="T150" s="16" t="s">
        <v>156</v>
      </c>
      <c r="U150" s="25" t="e">
        <f>SUMIF(#REF!,"국"&amp;$C150&amp;"대",#REF!)</f>
        <v>#REF!</v>
      </c>
      <c r="V150" s="24" t="e">
        <f>COUNTIF(#REF!,"국"&amp;$C150&amp;"구")</f>
        <v>#REF!</v>
      </c>
      <c r="W150" s="16" t="s">
        <v>156</v>
      </c>
      <c r="X150" s="25" t="e">
        <f>SUMIF(#REF!,"국"&amp;$C150&amp;"구",#REF!)</f>
        <v>#REF!</v>
      </c>
      <c r="Y150" s="24" t="e">
        <f>COUNTIF(#REF!,"국"&amp;$C150&amp;"도")</f>
        <v>#REF!</v>
      </c>
      <c r="Z150" s="16" t="s">
        <v>156</v>
      </c>
      <c r="AA150" s="25" t="e">
        <f>SUMIF(#REF!,"국"&amp;$C150&amp;"도",#REF!)</f>
        <v>#REF!</v>
      </c>
      <c r="AB150" s="24" t="e">
        <f>COUNTIF(#REF!,"국"&amp;$C150&amp;"목")</f>
        <v>#REF!</v>
      </c>
      <c r="AC150" s="16" t="s">
        <v>156</v>
      </c>
      <c r="AD150" s="25" t="e">
        <f>SUMIF(#REF!,"국"&amp;$C150&amp;"목",#REF!)</f>
        <v>#REF!</v>
      </c>
      <c r="AE150" s="24" t="e">
        <f>COUNTIF(#REF!,"국"&amp;$C150&amp;"묘")</f>
        <v>#REF!</v>
      </c>
      <c r="AF150" s="16" t="s">
        <v>156</v>
      </c>
      <c r="AG150" s="25" t="e">
        <f>SUMIF(#REF!,"국"&amp;$C150&amp;"묘",#REF!)</f>
        <v>#REF!</v>
      </c>
      <c r="AH150" s="24" t="e">
        <f>COUNTIF(#REF!,"국"&amp;$C150&amp;"유")</f>
        <v>#REF!</v>
      </c>
      <c r="AI150" s="16" t="s">
        <v>156</v>
      </c>
      <c r="AJ150" s="25" t="e">
        <f>SUMIF(#REF!,"국"&amp;$C150&amp;"유",#REF!)</f>
        <v>#REF!</v>
      </c>
      <c r="AK150" s="24" t="e">
        <f>COUNTIF(#REF!,"국"&amp;$C150&amp;"잡")</f>
        <v>#REF!</v>
      </c>
      <c r="AL150" s="16" t="s">
        <v>156</v>
      </c>
      <c r="AM150" s="25" t="e">
        <f>SUMIF(#REF!,"국"&amp;$C150&amp;"잡",#REF!)</f>
        <v>#REF!</v>
      </c>
      <c r="AN150" s="24" t="e">
        <f>COUNTIF(#REF!,"국"&amp;$C150&amp;"장")</f>
        <v>#REF!</v>
      </c>
      <c r="AO150" s="16" t="s">
        <v>156</v>
      </c>
      <c r="AP150" s="25" t="e">
        <f>SUMIF(#REF!,"국"&amp;$C150&amp;"장",#REF!)</f>
        <v>#REF!</v>
      </c>
      <c r="AQ150" s="24" t="e">
        <f>COUNTIF(#REF!,"국"&amp;$C150&amp;"수")</f>
        <v>#REF!</v>
      </c>
      <c r="AR150" s="16" t="s">
        <v>156</v>
      </c>
      <c r="AS150" s="25" t="e">
        <f>SUMIF(#REF!,"국"&amp;$C150&amp;"수",#REF!)</f>
        <v>#REF!</v>
      </c>
      <c r="AT150" s="24" t="e">
        <f>COUNTIF(#REF!,"국"&amp;$C150&amp;"제")</f>
        <v>#REF!</v>
      </c>
      <c r="AU150" s="16" t="s">
        <v>156</v>
      </c>
      <c r="AV150" s="25" t="e">
        <f>SUMIF(#REF!,"국"&amp;$C150&amp;"제",#REF!)</f>
        <v>#REF!</v>
      </c>
      <c r="AW150" s="24" t="e">
        <f>COUNTIF(#REF!,"국"&amp;$C150&amp;"종")</f>
        <v>#REF!</v>
      </c>
      <c r="AX150" s="16" t="s">
        <v>156</v>
      </c>
      <c r="AY150" s="25" t="e">
        <f>SUMIF(#REF!,"국"&amp;$C150&amp;"종",#REF!)</f>
        <v>#REF!</v>
      </c>
      <c r="AZ150" s="24" t="e">
        <f>COUNTIF(#REF!,"국"&amp;$C150&amp;"주")</f>
        <v>#REF!</v>
      </c>
      <c r="BA150" s="16" t="s">
        <v>156</v>
      </c>
      <c r="BB150" s="25" t="e">
        <f>SUMIF(#REF!,"국"&amp;$C150&amp;"주",#REF!)</f>
        <v>#REF!</v>
      </c>
      <c r="BC150" s="24" t="e">
        <f>COUNTIF(#REF!,"국"&amp;$C150&amp;"양")</f>
        <v>#REF!</v>
      </c>
      <c r="BD150" s="16" t="s">
        <v>156</v>
      </c>
      <c r="BE150" s="25" t="e">
        <f>SUMIF(#REF!,"국"&amp;$C150&amp;"양",#REF!)</f>
        <v>#REF!</v>
      </c>
      <c r="BF150" s="24" t="e">
        <f>COUNTIF(#REF!,"국"&amp;$C150&amp;"염")</f>
        <v>#REF!</v>
      </c>
      <c r="BG150" s="16" t="s">
        <v>156</v>
      </c>
      <c r="BH150" s="25" t="e">
        <f>SUMIF(#REF!,"국"&amp;$C150&amp;"염",#REF!)</f>
        <v>#REF!</v>
      </c>
      <c r="BI150" s="24" t="e">
        <f>COUNTIF(#REF!,"국"&amp;$C150&amp;"창")</f>
        <v>#REF!</v>
      </c>
      <c r="BJ150" s="16" t="s">
        <v>156</v>
      </c>
      <c r="BK150" s="25" t="e">
        <f>SUMIF(#REF!,"국"&amp;$C150&amp;"창",#REF!)</f>
        <v>#REF!</v>
      </c>
      <c r="BL150" s="24" t="e">
        <f>COUNTIF(#REF!,"국"&amp;$C150&amp;"천")</f>
        <v>#REF!</v>
      </c>
      <c r="BM150" s="16" t="s">
        <v>156</v>
      </c>
      <c r="BN150" s="25" t="e">
        <f>SUMIF(#REF!,"국"&amp;$C150&amp;"천",#REF!)</f>
        <v>#REF!</v>
      </c>
      <c r="BO150" s="24" t="e">
        <f>COUNTIF(#REF!,"국"&amp;$C150&amp;"철")</f>
        <v>#REF!</v>
      </c>
      <c r="BP150" s="16" t="s">
        <v>156</v>
      </c>
      <c r="BQ150" s="25" t="e">
        <f>SUMIF(#REF!,"국"&amp;$C150&amp;"철",#REF!)</f>
        <v>#REF!</v>
      </c>
      <c r="BR150" s="24" t="e">
        <f>COUNTIF(#REF!,"국"&amp;$C150&amp;"체")</f>
        <v>#REF!</v>
      </c>
      <c r="BS150" s="16" t="s">
        <v>156</v>
      </c>
      <c r="BT150" s="25" t="e">
        <f>SUMIF(#REF!,"국"&amp;$C150&amp;"체",#REF!)</f>
        <v>#REF!</v>
      </c>
      <c r="BU150" s="24" t="e">
        <f>COUNTIF(#REF!,"국"&amp;$C150&amp;"가")</f>
        <v>#REF!</v>
      </c>
      <c r="BV150" s="16" t="s">
        <v>156</v>
      </c>
      <c r="BW150" s="25" t="e">
        <f>SUMIF(#REF!,"국"&amp;$C150&amp;"가",#REF!)</f>
        <v>#REF!</v>
      </c>
    </row>
    <row r="151" spans="1:75" ht="25.5" customHeight="1">
      <c r="A151" s="40"/>
      <c r="B151" s="37"/>
      <c r="C151" s="38" t="s">
        <v>60</v>
      </c>
      <c r="D151" s="24" t="e">
        <f t="shared" si="4"/>
        <v>#REF!</v>
      </c>
      <c r="E151" s="16" t="s">
        <v>1</v>
      </c>
      <c r="F151" s="25" t="e">
        <f t="shared" si="5"/>
        <v>#REF!</v>
      </c>
      <c r="G151" s="24" t="e">
        <f>COUNTIF(#REF!,"국"&amp;$C151&amp;"답")</f>
        <v>#REF!</v>
      </c>
      <c r="H151" s="16" t="s">
        <v>156</v>
      </c>
      <c r="I151" s="25" t="e">
        <f>SUMIF(#REF!,"국"&amp;$C151&amp;"답",#REF!)</f>
        <v>#REF!</v>
      </c>
      <c r="J151" s="24" t="e">
        <f>COUNTIF(#REF!,"국"&amp;$C151&amp;"전")</f>
        <v>#REF!</v>
      </c>
      <c r="K151" s="16" t="s">
        <v>156</v>
      </c>
      <c r="L151" s="25" t="e">
        <f>SUMIF(#REF!,"국"&amp;$C151&amp;"전",#REF!)</f>
        <v>#REF!</v>
      </c>
      <c r="M151" s="24" t="e">
        <f>COUNTIF(#REF!,"국"&amp;$C151&amp;"과")</f>
        <v>#REF!</v>
      </c>
      <c r="N151" s="16" t="s">
        <v>156</v>
      </c>
      <c r="O151" s="25" t="e">
        <f>SUMIF(#REF!,"국"&amp;$C151&amp;"과",#REF!)</f>
        <v>#REF!</v>
      </c>
      <c r="P151" s="24" t="e">
        <f>COUNTIF(#REF!,"국"&amp;$C151&amp;"임")</f>
        <v>#REF!</v>
      </c>
      <c r="Q151" s="16" t="s">
        <v>156</v>
      </c>
      <c r="R151" s="25" t="e">
        <f>SUMIF(#REF!,"국"&amp;$C151&amp;"임",#REF!)</f>
        <v>#REF!</v>
      </c>
      <c r="S151" s="24" t="e">
        <f>COUNTIF(#REF!,"국"&amp;$C151&amp;"대")</f>
        <v>#REF!</v>
      </c>
      <c r="T151" s="16" t="s">
        <v>156</v>
      </c>
      <c r="U151" s="25" t="e">
        <f>SUMIF(#REF!,"국"&amp;$C151&amp;"대",#REF!)</f>
        <v>#REF!</v>
      </c>
      <c r="V151" s="24" t="e">
        <f>COUNTIF(#REF!,"국"&amp;$C151&amp;"구")</f>
        <v>#REF!</v>
      </c>
      <c r="W151" s="16" t="s">
        <v>156</v>
      </c>
      <c r="X151" s="25" t="e">
        <f>SUMIF(#REF!,"국"&amp;$C151&amp;"구",#REF!)</f>
        <v>#REF!</v>
      </c>
      <c r="Y151" s="24" t="e">
        <f>COUNTIF(#REF!,"국"&amp;$C151&amp;"도")</f>
        <v>#REF!</v>
      </c>
      <c r="Z151" s="16" t="s">
        <v>156</v>
      </c>
      <c r="AA151" s="25" t="e">
        <f>SUMIF(#REF!,"국"&amp;$C151&amp;"도",#REF!)</f>
        <v>#REF!</v>
      </c>
      <c r="AB151" s="24" t="e">
        <f>COUNTIF(#REF!,"국"&amp;$C151&amp;"목")</f>
        <v>#REF!</v>
      </c>
      <c r="AC151" s="16" t="s">
        <v>156</v>
      </c>
      <c r="AD151" s="25" t="e">
        <f>SUMIF(#REF!,"국"&amp;$C151&amp;"목",#REF!)</f>
        <v>#REF!</v>
      </c>
      <c r="AE151" s="24" t="e">
        <f>COUNTIF(#REF!,"국"&amp;$C151&amp;"묘")</f>
        <v>#REF!</v>
      </c>
      <c r="AF151" s="16" t="s">
        <v>156</v>
      </c>
      <c r="AG151" s="25" t="e">
        <f>SUMIF(#REF!,"국"&amp;$C151&amp;"묘",#REF!)</f>
        <v>#REF!</v>
      </c>
      <c r="AH151" s="24" t="e">
        <f>COUNTIF(#REF!,"국"&amp;$C151&amp;"유")</f>
        <v>#REF!</v>
      </c>
      <c r="AI151" s="16" t="s">
        <v>156</v>
      </c>
      <c r="AJ151" s="25" t="e">
        <f>SUMIF(#REF!,"국"&amp;$C151&amp;"유",#REF!)</f>
        <v>#REF!</v>
      </c>
      <c r="AK151" s="24" t="e">
        <f>COUNTIF(#REF!,"국"&amp;$C151&amp;"잡")</f>
        <v>#REF!</v>
      </c>
      <c r="AL151" s="16" t="s">
        <v>156</v>
      </c>
      <c r="AM151" s="25" t="e">
        <f>SUMIF(#REF!,"국"&amp;$C151&amp;"잡",#REF!)</f>
        <v>#REF!</v>
      </c>
      <c r="AN151" s="24" t="e">
        <f>COUNTIF(#REF!,"국"&amp;$C151&amp;"장")</f>
        <v>#REF!</v>
      </c>
      <c r="AO151" s="16" t="s">
        <v>156</v>
      </c>
      <c r="AP151" s="25" t="e">
        <f>SUMIF(#REF!,"국"&amp;$C151&amp;"장",#REF!)</f>
        <v>#REF!</v>
      </c>
      <c r="AQ151" s="24" t="e">
        <f>COUNTIF(#REF!,"국"&amp;$C151&amp;"수")</f>
        <v>#REF!</v>
      </c>
      <c r="AR151" s="16" t="s">
        <v>156</v>
      </c>
      <c r="AS151" s="25" t="e">
        <f>SUMIF(#REF!,"국"&amp;$C151&amp;"수",#REF!)</f>
        <v>#REF!</v>
      </c>
      <c r="AT151" s="24" t="e">
        <f>COUNTIF(#REF!,"국"&amp;$C151&amp;"제")</f>
        <v>#REF!</v>
      </c>
      <c r="AU151" s="16" t="s">
        <v>156</v>
      </c>
      <c r="AV151" s="25" t="e">
        <f>SUMIF(#REF!,"국"&amp;$C151&amp;"제",#REF!)</f>
        <v>#REF!</v>
      </c>
      <c r="AW151" s="24" t="e">
        <f>COUNTIF(#REF!,"국"&amp;$C151&amp;"종")</f>
        <v>#REF!</v>
      </c>
      <c r="AX151" s="16" t="s">
        <v>156</v>
      </c>
      <c r="AY151" s="25" t="e">
        <f>SUMIF(#REF!,"국"&amp;$C151&amp;"종",#REF!)</f>
        <v>#REF!</v>
      </c>
      <c r="AZ151" s="24" t="e">
        <f>COUNTIF(#REF!,"국"&amp;$C151&amp;"주")</f>
        <v>#REF!</v>
      </c>
      <c r="BA151" s="16" t="s">
        <v>156</v>
      </c>
      <c r="BB151" s="25" t="e">
        <f>SUMIF(#REF!,"국"&amp;$C151&amp;"주",#REF!)</f>
        <v>#REF!</v>
      </c>
      <c r="BC151" s="24" t="e">
        <f>COUNTIF(#REF!,"국"&amp;$C151&amp;"양")</f>
        <v>#REF!</v>
      </c>
      <c r="BD151" s="16" t="s">
        <v>156</v>
      </c>
      <c r="BE151" s="25" t="e">
        <f>SUMIF(#REF!,"국"&amp;$C151&amp;"양",#REF!)</f>
        <v>#REF!</v>
      </c>
      <c r="BF151" s="24" t="e">
        <f>COUNTIF(#REF!,"국"&amp;$C151&amp;"염")</f>
        <v>#REF!</v>
      </c>
      <c r="BG151" s="16" t="s">
        <v>156</v>
      </c>
      <c r="BH151" s="25" t="e">
        <f>SUMIF(#REF!,"국"&amp;$C151&amp;"염",#REF!)</f>
        <v>#REF!</v>
      </c>
      <c r="BI151" s="24" t="e">
        <f>COUNTIF(#REF!,"국"&amp;$C151&amp;"창")</f>
        <v>#REF!</v>
      </c>
      <c r="BJ151" s="16" t="s">
        <v>156</v>
      </c>
      <c r="BK151" s="25" t="e">
        <f>SUMIF(#REF!,"국"&amp;$C151&amp;"창",#REF!)</f>
        <v>#REF!</v>
      </c>
      <c r="BL151" s="24" t="e">
        <f>COUNTIF(#REF!,"국"&amp;$C151&amp;"천")</f>
        <v>#REF!</v>
      </c>
      <c r="BM151" s="16" t="s">
        <v>156</v>
      </c>
      <c r="BN151" s="25" t="e">
        <f>SUMIF(#REF!,"국"&amp;$C151&amp;"천",#REF!)</f>
        <v>#REF!</v>
      </c>
      <c r="BO151" s="24" t="e">
        <f>COUNTIF(#REF!,"국"&amp;$C151&amp;"철")</f>
        <v>#REF!</v>
      </c>
      <c r="BP151" s="16" t="s">
        <v>156</v>
      </c>
      <c r="BQ151" s="25" t="e">
        <f>SUMIF(#REF!,"국"&amp;$C151&amp;"철",#REF!)</f>
        <v>#REF!</v>
      </c>
      <c r="BR151" s="24" t="e">
        <f>COUNTIF(#REF!,"국"&amp;$C151&amp;"체")</f>
        <v>#REF!</v>
      </c>
      <c r="BS151" s="16" t="s">
        <v>156</v>
      </c>
      <c r="BT151" s="25" t="e">
        <f>SUMIF(#REF!,"국"&amp;$C151&amp;"체",#REF!)</f>
        <v>#REF!</v>
      </c>
      <c r="BU151" s="24" t="e">
        <f>COUNTIF(#REF!,"국"&amp;$C151&amp;"가")</f>
        <v>#REF!</v>
      </c>
      <c r="BV151" s="16" t="s">
        <v>156</v>
      </c>
      <c r="BW151" s="25" t="e">
        <f>SUMIF(#REF!,"국"&amp;$C151&amp;"가",#REF!)</f>
        <v>#REF!</v>
      </c>
    </row>
    <row r="152" spans="1:75" ht="25.5" customHeight="1">
      <c r="A152" s="40"/>
      <c r="B152" s="37"/>
      <c r="C152" s="38" t="s">
        <v>61</v>
      </c>
      <c r="D152" s="24" t="e">
        <f t="shared" si="4"/>
        <v>#REF!</v>
      </c>
      <c r="E152" s="16" t="s">
        <v>1</v>
      </c>
      <c r="F152" s="25" t="e">
        <f t="shared" si="5"/>
        <v>#REF!</v>
      </c>
      <c r="G152" s="24" t="e">
        <f>COUNTIF(#REF!,"국"&amp;$C152&amp;"답")</f>
        <v>#REF!</v>
      </c>
      <c r="H152" s="16" t="s">
        <v>156</v>
      </c>
      <c r="I152" s="25" t="e">
        <f>SUMIF(#REF!,"국"&amp;$C152&amp;"답",#REF!)</f>
        <v>#REF!</v>
      </c>
      <c r="J152" s="24" t="e">
        <f>COUNTIF(#REF!,"국"&amp;$C152&amp;"전")</f>
        <v>#REF!</v>
      </c>
      <c r="K152" s="16" t="s">
        <v>156</v>
      </c>
      <c r="L152" s="25" t="e">
        <f>SUMIF(#REF!,"국"&amp;$C152&amp;"전",#REF!)</f>
        <v>#REF!</v>
      </c>
      <c r="M152" s="24" t="e">
        <f>COUNTIF(#REF!,"국"&amp;$C152&amp;"과")</f>
        <v>#REF!</v>
      </c>
      <c r="N152" s="16" t="s">
        <v>156</v>
      </c>
      <c r="O152" s="25" t="e">
        <f>SUMIF(#REF!,"국"&amp;$C152&amp;"과",#REF!)</f>
        <v>#REF!</v>
      </c>
      <c r="P152" s="24" t="e">
        <f>COUNTIF(#REF!,"국"&amp;$C152&amp;"임")</f>
        <v>#REF!</v>
      </c>
      <c r="Q152" s="16" t="s">
        <v>156</v>
      </c>
      <c r="R152" s="25" t="e">
        <f>SUMIF(#REF!,"국"&amp;$C152&amp;"임",#REF!)</f>
        <v>#REF!</v>
      </c>
      <c r="S152" s="24" t="e">
        <f>COUNTIF(#REF!,"국"&amp;$C152&amp;"대")</f>
        <v>#REF!</v>
      </c>
      <c r="T152" s="16" t="s">
        <v>156</v>
      </c>
      <c r="U152" s="25" t="e">
        <f>SUMIF(#REF!,"국"&amp;$C152&amp;"대",#REF!)</f>
        <v>#REF!</v>
      </c>
      <c r="V152" s="24" t="e">
        <f>COUNTIF(#REF!,"국"&amp;$C152&amp;"구")</f>
        <v>#REF!</v>
      </c>
      <c r="W152" s="16" t="s">
        <v>156</v>
      </c>
      <c r="X152" s="25" t="e">
        <f>SUMIF(#REF!,"국"&amp;$C152&amp;"구",#REF!)</f>
        <v>#REF!</v>
      </c>
      <c r="Y152" s="24" t="e">
        <f>COUNTIF(#REF!,"국"&amp;$C152&amp;"도")</f>
        <v>#REF!</v>
      </c>
      <c r="Z152" s="16" t="s">
        <v>156</v>
      </c>
      <c r="AA152" s="25" t="e">
        <f>SUMIF(#REF!,"국"&amp;$C152&amp;"도",#REF!)</f>
        <v>#REF!</v>
      </c>
      <c r="AB152" s="24" t="e">
        <f>COUNTIF(#REF!,"국"&amp;$C152&amp;"목")</f>
        <v>#REF!</v>
      </c>
      <c r="AC152" s="16" t="s">
        <v>156</v>
      </c>
      <c r="AD152" s="25" t="e">
        <f>SUMIF(#REF!,"국"&amp;$C152&amp;"목",#REF!)</f>
        <v>#REF!</v>
      </c>
      <c r="AE152" s="24" t="e">
        <f>COUNTIF(#REF!,"국"&amp;$C152&amp;"묘")</f>
        <v>#REF!</v>
      </c>
      <c r="AF152" s="16" t="s">
        <v>156</v>
      </c>
      <c r="AG152" s="25" t="e">
        <f>SUMIF(#REF!,"국"&amp;$C152&amp;"묘",#REF!)</f>
        <v>#REF!</v>
      </c>
      <c r="AH152" s="24" t="e">
        <f>COUNTIF(#REF!,"국"&amp;$C152&amp;"유")</f>
        <v>#REF!</v>
      </c>
      <c r="AI152" s="16" t="s">
        <v>156</v>
      </c>
      <c r="AJ152" s="25" t="e">
        <f>SUMIF(#REF!,"국"&amp;$C152&amp;"유",#REF!)</f>
        <v>#REF!</v>
      </c>
      <c r="AK152" s="24" t="e">
        <f>COUNTIF(#REF!,"국"&amp;$C152&amp;"잡")</f>
        <v>#REF!</v>
      </c>
      <c r="AL152" s="16" t="s">
        <v>156</v>
      </c>
      <c r="AM152" s="25" t="e">
        <f>SUMIF(#REF!,"국"&amp;$C152&amp;"잡",#REF!)</f>
        <v>#REF!</v>
      </c>
      <c r="AN152" s="24" t="e">
        <f>COUNTIF(#REF!,"국"&amp;$C152&amp;"장")</f>
        <v>#REF!</v>
      </c>
      <c r="AO152" s="16" t="s">
        <v>156</v>
      </c>
      <c r="AP152" s="25" t="e">
        <f>SUMIF(#REF!,"국"&amp;$C152&amp;"장",#REF!)</f>
        <v>#REF!</v>
      </c>
      <c r="AQ152" s="24" t="e">
        <f>COUNTIF(#REF!,"국"&amp;$C152&amp;"수")</f>
        <v>#REF!</v>
      </c>
      <c r="AR152" s="16" t="s">
        <v>156</v>
      </c>
      <c r="AS152" s="25" t="e">
        <f>SUMIF(#REF!,"국"&amp;$C152&amp;"수",#REF!)</f>
        <v>#REF!</v>
      </c>
      <c r="AT152" s="24" t="e">
        <f>COUNTIF(#REF!,"국"&amp;$C152&amp;"제")</f>
        <v>#REF!</v>
      </c>
      <c r="AU152" s="16" t="s">
        <v>156</v>
      </c>
      <c r="AV152" s="25" t="e">
        <f>SUMIF(#REF!,"국"&amp;$C152&amp;"제",#REF!)</f>
        <v>#REF!</v>
      </c>
      <c r="AW152" s="24" t="e">
        <f>COUNTIF(#REF!,"국"&amp;$C152&amp;"종")</f>
        <v>#REF!</v>
      </c>
      <c r="AX152" s="16" t="s">
        <v>156</v>
      </c>
      <c r="AY152" s="25" t="e">
        <f>SUMIF(#REF!,"국"&amp;$C152&amp;"종",#REF!)</f>
        <v>#REF!</v>
      </c>
      <c r="AZ152" s="24" t="e">
        <f>COUNTIF(#REF!,"국"&amp;$C152&amp;"주")</f>
        <v>#REF!</v>
      </c>
      <c r="BA152" s="16" t="s">
        <v>156</v>
      </c>
      <c r="BB152" s="25" t="e">
        <f>SUMIF(#REF!,"국"&amp;$C152&amp;"주",#REF!)</f>
        <v>#REF!</v>
      </c>
      <c r="BC152" s="24" t="e">
        <f>COUNTIF(#REF!,"국"&amp;$C152&amp;"양")</f>
        <v>#REF!</v>
      </c>
      <c r="BD152" s="16" t="s">
        <v>156</v>
      </c>
      <c r="BE152" s="25" t="e">
        <f>SUMIF(#REF!,"국"&amp;$C152&amp;"양",#REF!)</f>
        <v>#REF!</v>
      </c>
      <c r="BF152" s="24" t="e">
        <f>COUNTIF(#REF!,"국"&amp;$C152&amp;"염")</f>
        <v>#REF!</v>
      </c>
      <c r="BG152" s="16" t="s">
        <v>156</v>
      </c>
      <c r="BH152" s="25" t="e">
        <f>SUMIF(#REF!,"국"&amp;$C152&amp;"염",#REF!)</f>
        <v>#REF!</v>
      </c>
      <c r="BI152" s="24" t="e">
        <f>COUNTIF(#REF!,"국"&amp;$C152&amp;"창")</f>
        <v>#REF!</v>
      </c>
      <c r="BJ152" s="16" t="s">
        <v>156</v>
      </c>
      <c r="BK152" s="25" t="e">
        <f>SUMIF(#REF!,"국"&amp;$C152&amp;"창",#REF!)</f>
        <v>#REF!</v>
      </c>
      <c r="BL152" s="24" t="e">
        <f>COUNTIF(#REF!,"국"&amp;$C152&amp;"천")</f>
        <v>#REF!</v>
      </c>
      <c r="BM152" s="16" t="s">
        <v>156</v>
      </c>
      <c r="BN152" s="25" t="e">
        <f>SUMIF(#REF!,"국"&amp;$C152&amp;"천",#REF!)</f>
        <v>#REF!</v>
      </c>
      <c r="BO152" s="24" t="e">
        <f>COUNTIF(#REF!,"국"&amp;$C152&amp;"철")</f>
        <v>#REF!</v>
      </c>
      <c r="BP152" s="16" t="s">
        <v>156</v>
      </c>
      <c r="BQ152" s="25" t="e">
        <f>SUMIF(#REF!,"국"&amp;$C152&amp;"철",#REF!)</f>
        <v>#REF!</v>
      </c>
      <c r="BR152" s="24" t="e">
        <f>COUNTIF(#REF!,"국"&amp;$C152&amp;"체")</f>
        <v>#REF!</v>
      </c>
      <c r="BS152" s="16" t="s">
        <v>156</v>
      </c>
      <c r="BT152" s="25" t="e">
        <f>SUMIF(#REF!,"국"&amp;$C152&amp;"체",#REF!)</f>
        <v>#REF!</v>
      </c>
      <c r="BU152" s="24" t="e">
        <f>COUNTIF(#REF!,"국"&amp;$C152&amp;"가")</f>
        <v>#REF!</v>
      </c>
      <c r="BV152" s="16" t="s">
        <v>156</v>
      </c>
      <c r="BW152" s="25" t="e">
        <f>SUMIF(#REF!,"국"&amp;$C152&amp;"가",#REF!)</f>
        <v>#REF!</v>
      </c>
    </row>
    <row r="153" spans="1:75" ht="25.5" customHeight="1">
      <c r="A153" s="40"/>
      <c r="B153" s="37"/>
      <c r="C153" s="38" t="s">
        <v>62</v>
      </c>
      <c r="D153" s="24" t="e">
        <f t="shared" si="4"/>
        <v>#REF!</v>
      </c>
      <c r="E153" s="16" t="s">
        <v>1</v>
      </c>
      <c r="F153" s="25" t="e">
        <f t="shared" si="5"/>
        <v>#REF!</v>
      </c>
      <c r="G153" s="24" t="e">
        <f>COUNTIF(#REF!,"국"&amp;$C153&amp;"답")</f>
        <v>#REF!</v>
      </c>
      <c r="H153" s="16" t="s">
        <v>156</v>
      </c>
      <c r="I153" s="25" t="e">
        <f>SUMIF(#REF!,"국"&amp;$C153&amp;"답",#REF!)</f>
        <v>#REF!</v>
      </c>
      <c r="J153" s="24" t="e">
        <f>COUNTIF(#REF!,"국"&amp;$C153&amp;"전")</f>
        <v>#REF!</v>
      </c>
      <c r="K153" s="16" t="s">
        <v>156</v>
      </c>
      <c r="L153" s="25" t="e">
        <f>SUMIF(#REF!,"국"&amp;$C153&amp;"전",#REF!)</f>
        <v>#REF!</v>
      </c>
      <c r="M153" s="24" t="e">
        <f>COUNTIF(#REF!,"국"&amp;$C153&amp;"과")</f>
        <v>#REF!</v>
      </c>
      <c r="N153" s="16" t="s">
        <v>156</v>
      </c>
      <c r="O153" s="25" t="e">
        <f>SUMIF(#REF!,"국"&amp;$C153&amp;"과",#REF!)</f>
        <v>#REF!</v>
      </c>
      <c r="P153" s="24" t="e">
        <f>COUNTIF(#REF!,"국"&amp;$C153&amp;"임")</f>
        <v>#REF!</v>
      </c>
      <c r="Q153" s="16" t="s">
        <v>156</v>
      </c>
      <c r="R153" s="25" t="e">
        <f>SUMIF(#REF!,"국"&amp;$C153&amp;"임",#REF!)</f>
        <v>#REF!</v>
      </c>
      <c r="S153" s="24" t="e">
        <f>COUNTIF(#REF!,"국"&amp;$C153&amp;"대")</f>
        <v>#REF!</v>
      </c>
      <c r="T153" s="16" t="s">
        <v>156</v>
      </c>
      <c r="U153" s="25" t="e">
        <f>SUMIF(#REF!,"국"&amp;$C153&amp;"대",#REF!)</f>
        <v>#REF!</v>
      </c>
      <c r="V153" s="24" t="e">
        <f>COUNTIF(#REF!,"국"&amp;$C153&amp;"구")</f>
        <v>#REF!</v>
      </c>
      <c r="W153" s="16" t="s">
        <v>156</v>
      </c>
      <c r="X153" s="25" t="e">
        <f>SUMIF(#REF!,"국"&amp;$C153&amp;"구",#REF!)</f>
        <v>#REF!</v>
      </c>
      <c r="Y153" s="24" t="e">
        <f>COUNTIF(#REF!,"국"&amp;$C153&amp;"도")</f>
        <v>#REF!</v>
      </c>
      <c r="Z153" s="16" t="s">
        <v>156</v>
      </c>
      <c r="AA153" s="25" t="e">
        <f>SUMIF(#REF!,"국"&amp;$C153&amp;"도",#REF!)</f>
        <v>#REF!</v>
      </c>
      <c r="AB153" s="24" t="e">
        <f>COUNTIF(#REF!,"국"&amp;$C153&amp;"목")</f>
        <v>#REF!</v>
      </c>
      <c r="AC153" s="16" t="s">
        <v>156</v>
      </c>
      <c r="AD153" s="25" t="e">
        <f>SUMIF(#REF!,"국"&amp;$C153&amp;"목",#REF!)</f>
        <v>#REF!</v>
      </c>
      <c r="AE153" s="24" t="e">
        <f>COUNTIF(#REF!,"국"&amp;$C153&amp;"묘")</f>
        <v>#REF!</v>
      </c>
      <c r="AF153" s="16" t="s">
        <v>156</v>
      </c>
      <c r="AG153" s="25" t="e">
        <f>SUMIF(#REF!,"국"&amp;$C153&amp;"묘",#REF!)</f>
        <v>#REF!</v>
      </c>
      <c r="AH153" s="24" t="e">
        <f>COUNTIF(#REF!,"국"&amp;$C153&amp;"유")</f>
        <v>#REF!</v>
      </c>
      <c r="AI153" s="16" t="s">
        <v>156</v>
      </c>
      <c r="AJ153" s="25" t="e">
        <f>SUMIF(#REF!,"국"&amp;$C153&amp;"유",#REF!)</f>
        <v>#REF!</v>
      </c>
      <c r="AK153" s="24" t="e">
        <f>COUNTIF(#REF!,"국"&amp;$C153&amp;"잡")</f>
        <v>#REF!</v>
      </c>
      <c r="AL153" s="16" t="s">
        <v>156</v>
      </c>
      <c r="AM153" s="25" t="e">
        <f>SUMIF(#REF!,"국"&amp;$C153&amp;"잡",#REF!)</f>
        <v>#REF!</v>
      </c>
      <c r="AN153" s="24" t="e">
        <f>COUNTIF(#REF!,"국"&amp;$C153&amp;"장")</f>
        <v>#REF!</v>
      </c>
      <c r="AO153" s="16" t="s">
        <v>156</v>
      </c>
      <c r="AP153" s="25" t="e">
        <f>SUMIF(#REF!,"국"&amp;$C153&amp;"장",#REF!)</f>
        <v>#REF!</v>
      </c>
      <c r="AQ153" s="24" t="e">
        <f>COUNTIF(#REF!,"국"&amp;$C153&amp;"수")</f>
        <v>#REF!</v>
      </c>
      <c r="AR153" s="16" t="s">
        <v>156</v>
      </c>
      <c r="AS153" s="25" t="e">
        <f>SUMIF(#REF!,"국"&amp;$C153&amp;"수",#REF!)</f>
        <v>#REF!</v>
      </c>
      <c r="AT153" s="24" t="e">
        <f>COUNTIF(#REF!,"국"&amp;$C153&amp;"제")</f>
        <v>#REF!</v>
      </c>
      <c r="AU153" s="16" t="s">
        <v>156</v>
      </c>
      <c r="AV153" s="25" t="e">
        <f>SUMIF(#REF!,"국"&amp;$C153&amp;"제",#REF!)</f>
        <v>#REF!</v>
      </c>
      <c r="AW153" s="24" t="e">
        <f>COUNTIF(#REF!,"국"&amp;$C153&amp;"종")</f>
        <v>#REF!</v>
      </c>
      <c r="AX153" s="16" t="s">
        <v>156</v>
      </c>
      <c r="AY153" s="25" t="e">
        <f>SUMIF(#REF!,"국"&amp;$C153&amp;"종",#REF!)</f>
        <v>#REF!</v>
      </c>
      <c r="AZ153" s="24" t="e">
        <f>COUNTIF(#REF!,"국"&amp;$C153&amp;"주")</f>
        <v>#REF!</v>
      </c>
      <c r="BA153" s="16" t="s">
        <v>156</v>
      </c>
      <c r="BB153" s="25" t="e">
        <f>SUMIF(#REF!,"국"&amp;$C153&amp;"주",#REF!)</f>
        <v>#REF!</v>
      </c>
      <c r="BC153" s="24" t="e">
        <f>COUNTIF(#REF!,"국"&amp;$C153&amp;"양")</f>
        <v>#REF!</v>
      </c>
      <c r="BD153" s="16" t="s">
        <v>156</v>
      </c>
      <c r="BE153" s="25" t="e">
        <f>SUMIF(#REF!,"국"&amp;$C153&amp;"양",#REF!)</f>
        <v>#REF!</v>
      </c>
      <c r="BF153" s="24" t="e">
        <f>COUNTIF(#REF!,"국"&amp;$C153&amp;"염")</f>
        <v>#REF!</v>
      </c>
      <c r="BG153" s="16" t="s">
        <v>156</v>
      </c>
      <c r="BH153" s="25" t="e">
        <f>SUMIF(#REF!,"국"&amp;$C153&amp;"염",#REF!)</f>
        <v>#REF!</v>
      </c>
      <c r="BI153" s="24" t="e">
        <f>COUNTIF(#REF!,"국"&amp;$C153&amp;"창")</f>
        <v>#REF!</v>
      </c>
      <c r="BJ153" s="16" t="s">
        <v>156</v>
      </c>
      <c r="BK153" s="25" t="e">
        <f>SUMIF(#REF!,"국"&amp;$C153&amp;"창",#REF!)</f>
        <v>#REF!</v>
      </c>
      <c r="BL153" s="24" t="e">
        <f>COUNTIF(#REF!,"국"&amp;$C153&amp;"천")</f>
        <v>#REF!</v>
      </c>
      <c r="BM153" s="16" t="s">
        <v>156</v>
      </c>
      <c r="BN153" s="25" t="e">
        <f>SUMIF(#REF!,"국"&amp;$C153&amp;"천",#REF!)</f>
        <v>#REF!</v>
      </c>
      <c r="BO153" s="24" t="e">
        <f>COUNTIF(#REF!,"국"&amp;$C153&amp;"철")</f>
        <v>#REF!</v>
      </c>
      <c r="BP153" s="16" t="s">
        <v>156</v>
      </c>
      <c r="BQ153" s="25" t="e">
        <f>SUMIF(#REF!,"국"&amp;$C153&amp;"철",#REF!)</f>
        <v>#REF!</v>
      </c>
      <c r="BR153" s="24" t="e">
        <f>COUNTIF(#REF!,"국"&amp;$C153&amp;"체")</f>
        <v>#REF!</v>
      </c>
      <c r="BS153" s="16" t="s">
        <v>156</v>
      </c>
      <c r="BT153" s="25" t="e">
        <f>SUMIF(#REF!,"국"&amp;$C153&amp;"체",#REF!)</f>
        <v>#REF!</v>
      </c>
      <c r="BU153" s="24" t="e">
        <f>COUNTIF(#REF!,"국"&amp;$C153&amp;"가")</f>
        <v>#REF!</v>
      </c>
      <c r="BV153" s="16" t="s">
        <v>156</v>
      </c>
      <c r="BW153" s="25" t="e">
        <f>SUMIF(#REF!,"국"&amp;$C153&amp;"가",#REF!)</f>
        <v>#REF!</v>
      </c>
    </row>
    <row r="154" spans="1:75" ht="25.5" customHeight="1">
      <c r="A154" s="40"/>
      <c r="B154" s="37"/>
      <c r="C154" s="38" t="s">
        <v>63</v>
      </c>
      <c r="D154" s="24" t="e">
        <f t="shared" si="4"/>
        <v>#REF!</v>
      </c>
      <c r="E154" s="16" t="s">
        <v>1</v>
      </c>
      <c r="F154" s="25" t="e">
        <f t="shared" si="5"/>
        <v>#REF!</v>
      </c>
      <c r="G154" s="24" t="e">
        <f>COUNTIF(#REF!,"국"&amp;$C154&amp;"답")</f>
        <v>#REF!</v>
      </c>
      <c r="H154" s="16" t="s">
        <v>156</v>
      </c>
      <c r="I154" s="25" t="e">
        <f>SUMIF(#REF!,"국"&amp;$C154&amp;"답",#REF!)</f>
        <v>#REF!</v>
      </c>
      <c r="J154" s="24" t="e">
        <f>COUNTIF(#REF!,"국"&amp;$C154&amp;"전")</f>
        <v>#REF!</v>
      </c>
      <c r="K154" s="16" t="s">
        <v>156</v>
      </c>
      <c r="L154" s="25" t="e">
        <f>SUMIF(#REF!,"국"&amp;$C154&amp;"전",#REF!)</f>
        <v>#REF!</v>
      </c>
      <c r="M154" s="24" t="e">
        <f>COUNTIF(#REF!,"국"&amp;$C154&amp;"과")</f>
        <v>#REF!</v>
      </c>
      <c r="N154" s="16" t="s">
        <v>156</v>
      </c>
      <c r="O154" s="25" t="e">
        <f>SUMIF(#REF!,"국"&amp;$C154&amp;"과",#REF!)</f>
        <v>#REF!</v>
      </c>
      <c r="P154" s="24" t="e">
        <f>COUNTIF(#REF!,"국"&amp;$C154&amp;"임")</f>
        <v>#REF!</v>
      </c>
      <c r="Q154" s="16" t="s">
        <v>156</v>
      </c>
      <c r="R154" s="25" t="e">
        <f>SUMIF(#REF!,"국"&amp;$C154&amp;"임",#REF!)</f>
        <v>#REF!</v>
      </c>
      <c r="S154" s="24" t="e">
        <f>COUNTIF(#REF!,"국"&amp;$C154&amp;"대")</f>
        <v>#REF!</v>
      </c>
      <c r="T154" s="16" t="s">
        <v>156</v>
      </c>
      <c r="U154" s="25" t="e">
        <f>SUMIF(#REF!,"국"&amp;$C154&amp;"대",#REF!)</f>
        <v>#REF!</v>
      </c>
      <c r="V154" s="24" t="e">
        <f>COUNTIF(#REF!,"국"&amp;$C154&amp;"구")</f>
        <v>#REF!</v>
      </c>
      <c r="W154" s="16" t="s">
        <v>156</v>
      </c>
      <c r="X154" s="25" t="e">
        <f>SUMIF(#REF!,"국"&amp;$C154&amp;"구",#REF!)</f>
        <v>#REF!</v>
      </c>
      <c r="Y154" s="24" t="e">
        <f>COUNTIF(#REF!,"국"&amp;$C154&amp;"도")</f>
        <v>#REF!</v>
      </c>
      <c r="Z154" s="16" t="s">
        <v>156</v>
      </c>
      <c r="AA154" s="25" t="e">
        <f>SUMIF(#REF!,"국"&amp;$C154&amp;"도",#REF!)</f>
        <v>#REF!</v>
      </c>
      <c r="AB154" s="24" t="e">
        <f>COUNTIF(#REF!,"국"&amp;$C154&amp;"목")</f>
        <v>#REF!</v>
      </c>
      <c r="AC154" s="16" t="s">
        <v>156</v>
      </c>
      <c r="AD154" s="25" t="e">
        <f>SUMIF(#REF!,"국"&amp;$C154&amp;"목",#REF!)</f>
        <v>#REF!</v>
      </c>
      <c r="AE154" s="24" t="e">
        <f>COUNTIF(#REF!,"국"&amp;$C154&amp;"묘")</f>
        <v>#REF!</v>
      </c>
      <c r="AF154" s="16" t="s">
        <v>156</v>
      </c>
      <c r="AG154" s="25" t="e">
        <f>SUMIF(#REF!,"국"&amp;$C154&amp;"묘",#REF!)</f>
        <v>#REF!</v>
      </c>
      <c r="AH154" s="24" t="e">
        <f>COUNTIF(#REF!,"국"&amp;$C154&amp;"유")</f>
        <v>#REF!</v>
      </c>
      <c r="AI154" s="16" t="s">
        <v>156</v>
      </c>
      <c r="AJ154" s="25" t="e">
        <f>SUMIF(#REF!,"국"&amp;$C154&amp;"유",#REF!)</f>
        <v>#REF!</v>
      </c>
      <c r="AK154" s="24" t="e">
        <f>COUNTIF(#REF!,"국"&amp;$C154&amp;"잡")</f>
        <v>#REF!</v>
      </c>
      <c r="AL154" s="16" t="s">
        <v>156</v>
      </c>
      <c r="AM154" s="25" t="e">
        <f>SUMIF(#REF!,"국"&amp;$C154&amp;"잡",#REF!)</f>
        <v>#REF!</v>
      </c>
      <c r="AN154" s="24" t="e">
        <f>COUNTIF(#REF!,"국"&amp;$C154&amp;"장")</f>
        <v>#REF!</v>
      </c>
      <c r="AO154" s="16" t="s">
        <v>156</v>
      </c>
      <c r="AP154" s="25" t="e">
        <f>SUMIF(#REF!,"국"&amp;$C154&amp;"장",#REF!)</f>
        <v>#REF!</v>
      </c>
      <c r="AQ154" s="24" t="e">
        <f>COUNTIF(#REF!,"국"&amp;$C154&amp;"수")</f>
        <v>#REF!</v>
      </c>
      <c r="AR154" s="16" t="s">
        <v>156</v>
      </c>
      <c r="AS154" s="25" t="e">
        <f>SUMIF(#REF!,"국"&amp;$C154&amp;"수",#REF!)</f>
        <v>#REF!</v>
      </c>
      <c r="AT154" s="24" t="e">
        <f>COUNTIF(#REF!,"국"&amp;$C154&amp;"제")</f>
        <v>#REF!</v>
      </c>
      <c r="AU154" s="16" t="s">
        <v>156</v>
      </c>
      <c r="AV154" s="25" t="e">
        <f>SUMIF(#REF!,"국"&amp;$C154&amp;"제",#REF!)</f>
        <v>#REF!</v>
      </c>
      <c r="AW154" s="24" t="e">
        <f>COUNTIF(#REF!,"국"&amp;$C154&amp;"종")</f>
        <v>#REF!</v>
      </c>
      <c r="AX154" s="16" t="s">
        <v>156</v>
      </c>
      <c r="AY154" s="25" t="e">
        <f>SUMIF(#REF!,"국"&amp;$C154&amp;"종",#REF!)</f>
        <v>#REF!</v>
      </c>
      <c r="AZ154" s="24" t="e">
        <f>COUNTIF(#REF!,"국"&amp;$C154&amp;"주")</f>
        <v>#REF!</v>
      </c>
      <c r="BA154" s="16" t="s">
        <v>156</v>
      </c>
      <c r="BB154" s="25" t="e">
        <f>SUMIF(#REF!,"국"&amp;$C154&amp;"주",#REF!)</f>
        <v>#REF!</v>
      </c>
      <c r="BC154" s="24" t="e">
        <f>COUNTIF(#REF!,"국"&amp;$C154&amp;"양")</f>
        <v>#REF!</v>
      </c>
      <c r="BD154" s="16" t="s">
        <v>156</v>
      </c>
      <c r="BE154" s="25" t="e">
        <f>SUMIF(#REF!,"국"&amp;$C154&amp;"양",#REF!)</f>
        <v>#REF!</v>
      </c>
      <c r="BF154" s="24" t="e">
        <f>COUNTIF(#REF!,"국"&amp;$C154&amp;"염")</f>
        <v>#REF!</v>
      </c>
      <c r="BG154" s="16" t="s">
        <v>156</v>
      </c>
      <c r="BH154" s="25" t="e">
        <f>SUMIF(#REF!,"국"&amp;$C154&amp;"염",#REF!)</f>
        <v>#REF!</v>
      </c>
      <c r="BI154" s="24" t="e">
        <f>COUNTIF(#REF!,"국"&amp;$C154&amp;"창")</f>
        <v>#REF!</v>
      </c>
      <c r="BJ154" s="16" t="s">
        <v>156</v>
      </c>
      <c r="BK154" s="25" t="e">
        <f>SUMIF(#REF!,"국"&amp;$C154&amp;"창",#REF!)</f>
        <v>#REF!</v>
      </c>
      <c r="BL154" s="24" t="e">
        <f>COUNTIF(#REF!,"국"&amp;$C154&amp;"천")</f>
        <v>#REF!</v>
      </c>
      <c r="BM154" s="16" t="s">
        <v>156</v>
      </c>
      <c r="BN154" s="25" t="e">
        <f>SUMIF(#REF!,"국"&amp;$C154&amp;"천",#REF!)</f>
        <v>#REF!</v>
      </c>
      <c r="BO154" s="24" t="e">
        <f>COUNTIF(#REF!,"국"&amp;$C154&amp;"철")</f>
        <v>#REF!</v>
      </c>
      <c r="BP154" s="16" t="s">
        <v>156</v>
      </c>
      <c r="BQ154" s="25" t="e">
        <f>SUMIF(#REF!,"국"&amp;$C154&amp;"철",#REF!)</f>
        <v>#REF!</v>
      </c>
      <c r="BR154" s="24" t="e">
        <f>COUNTIF(#REF!,"국"&amp;$C154&amp;"체")</f>
        <v>#REF!</v>
      </c>
      <c r="BS154" s="16" t="s">
        <v>156</v>
      </c>
      <c r="BT154" s="25" t="e">
        <f>SUMIF(#REF!,"국"&amp;$C154&amp;"체",#REF!)</f>
        <v>#REF!</v>
      </c>
      <c r="BU154" s="24" t="e">
        <f>COUNTIF(#REF!,"국"&amp;$C154&amp;"가")</f>
        <v>#REF!</v>
      </c>
      <c r="BV154" s="16" t="s">
        <v>156</v>
      </c>
      <c r="BW154" s="25" t="e">
        <f>SUMIF(#REF!,"국"&amp;$C154&amp;"가",#REF!)</f>
        <v>#REF!</v>
      </c>
    </row>
    <row r="155" spans="1:75" ht="25.5" customHeight="1">
      <c r="A155" s="40"/>
      <c r="B155" s="37"/>
      <c r="C155" s="38" t="s">
        <v>64</v>
      </c>
      <c r="D155" s="24" t="e">
        <f t="shared" ref="D155:D168" si="6">SUM(G155,J155,M155,P155,S155,V155,Y155,AB155,AE155,AH155,AK155,AN155,AQ155,AT155,AW155,AZ155,BC155,BF155,BI155,BL155,BO155,BR155,BU155)</f>
        <v>#REF!</v>
      </c>
      <c r="E155" s="16" t="s">
        <v>1</v>
      </c>
      <c r="F155" s="25" t="e">
        <f t="shared" ref="F155:F168" si="7">SUM(I155,L155,O155,R155,U155,X155,AA155,AD155,AG155,AJ155,AM155,AP155,AS155,AV155,AY155,BB155,BE155,BH155,BK155,BN155,BQ155,BT155,BW155)</f>
        <v>#REF!</v>
      </c>
      <c r="G155" s="24" t="e">
        <f>COUNTIF(#REF!,"국"&amp;$C155&amp;"답")</f>
        <v>#REF!</v>
      </c>
      <c r="H155" s="16" t="s">
        <v>156</v>
      </c>
      <c r="I155" s="25" t="e">
        <f>SUMIF(#REF!,"국"&amp;$C155&amp;"답",#REF!)</f>
        <v>#REF!</v>
      </c>
      <c r="J155" s="24" t="e">
        <f>COUNTIF(#REF!,"국"&amp;$C155&amp;"전")</f>
        <v>#REF!</v>
      </c>
      <c r="K155" s="16" t="s">
        <v>156</v>
      </c>
      <c r="L155" s="25" t="e">
        <f>SUMIF(#REF!,"국"&amp;$C155&amp;"전",#REF!)</f>
        <v>#REF!</v>
      </c>
      <c r="M155" s="24" t="e">
        <f>COUNTIF(#REF!,"국"&amp;$C155&amp;"과")</f>
        <v>#REF!</v>
      </c>
      <c r="N155" s="16" t="s">
        <v>156</v>
      </c>
      <c r="O155" s="25" t="e">
        <f>SUMIF(#REF!,"국"&amp;$C155&amp;"과",#REF!)</f>
        <v>#REF!</v>
      </c>
      <c r="P155" s="24" t="e">
        <f>COUNTIF(#REF!,"국"&amp;$C155&amp;"임")</f>
        <v>#REF!</v>
      </c>
      <c r="Q155" s="16" t="s">
        <v>156</v>
      </c>
      <c r="R155" s="25" t="e">
        <f>SUMIF(#REF!,"국"&amp;$C155&amp;"임",#REF!)</f>
        <v>#REF!</v>
      </c>
      <c r="S155" s="24" t="e">
        <f>COUNTIF(#REF!,"국"&amp;$C155&amp;"대")</f>
        <v>#REF!</v>
      </c>
      <c r="T155" s="16" t="s">
        <v>156</v>
      </c>
      <c r="U155" s="25" t="e">
        <f>SUMIF(#REF!,"국"&amp;$C155&amp;"대",#REF!)</f>
        <v>#REF!</v>
      </c>
      <c r="V155" s="24" t="e">
        <f>COUNTIF(#REF!,"국"&amp;$C155&amp;"구")</f>
        <v>#REF!</v>
      </c>
      <c r="W155" s="16" t="s">
        <v>156</v>
      </c>
      <c r="X155" s="25" t="e">
        <f>SUMIF(#REF!,"국"&amp;$C155&amp;"구",#REF!)</f>
        <v>#REF!</v>
      </c>
      <c r="Y155" s="24" t="e">
        <f>COUNTIF(#REF!,"국"&amp;$C155&amp;"도")</f>
        <v>#REF!</v>
      </c>
      <c r="Z155" s="16" t="s">
        <v>156</v>
      </c>
      <c r="AA155" s="25" t="e">
        <f>SUMIF(#REF!,"국"&amp;$C155&amp;"도",#REF!)</f>
        <v>#REF!</v>
      </c>
      <c r="AB155" s="24" t="e">
        <f>COUNTIF(#REF!,"국"&amp;$C155&amp;"목")</f>
        <v>#REF!</v>
      </c>
      <c r="AC155" s="16" t="s">
        <v>156</v>
      </c>
      <c r="AD155" s="25" t="e">
        <f>SUMIF(#REF!,"국"&amp;$C155&amp;"목",#REF!)</f>
        <v>#REF!</v>
      </c>
      <c r="AE155" s="24" t="e">
        <f>COUNTIF(#REF!,"국"&amp;$C155&amp;"묘")</f>
        <v>#REF!</v>
      </c>
      <c r="AF155" s="16" t="s">
        <v>156</v>
      </c>
      <c r="AG155" s="25" t="e">
        <f>SUMIF(#REF!,"국"&amp;$C155&amp;"묘",#REF!)</f>
        <v>#REF!</v>
      </c>
      <c r="AH155" s="24" t="e">
        <f>COUNTIF(#REF!,"국"&amp;$C155&amp;"유")</f>
        <v>#REF!</v>
      </c>
      <c r="AI155" s="16" t="s">
        <v>156</v>
      </c>
      <c r="AJ155" s="25" t="e">
        <f>SUMIF(#REF!,"국"&amp;$C155&amp;"유",#REF!)</f>
        <v>#REF!</v>
      </c>
      <c r="AK155" s="24" t="e">
        <f>COUNTIF(#REF!,"국"&amp;$C155&amp;"잡")</f>
        <v>#REF!</v>
      </c>
      <c r="AL155" s="16" t="s">
        <v>156</v>
      </c>
      <c r="AM155" s="25" t="e">
        <f>SUMIF(#REF!,"국"&amp;$C155&amp;"잡",#REF!)</f>
        <v>#REF!</v>
      </c>
      <c r="AN155" s="24" t="e">
        <f>COUNTIF(#REF!,"국"&amp;$C155&amp;"장")</f>
        <v>#REF!</v>
      </c>
      <c r="AO155" s="16" t="s">
        <v>156</v>
      </c>
      <c r="AP155" s="25" t="e">
        <f>SUMIF(#REF!,"국"&amp;$C155&amp;"장",#REF!)</f>
        <v>#REF!</v>
      </c>
      <c r="AQ155" s="24" t="e">
        <f>COUNTIF(#REF!,"국"&amp;$C155&amp;"수")</f>
        <v>#REF!</v>
      </c>
      <c r="AR155" s="16" t="s">
        <v>156</v>
      </c>
      <c r="AS155" s="25" t="e">
        <f>SUMIF(#REF!,"국"&amp;$C155&amp;"수",#REF!)</f>
        <v>#REF!</v>
      </c>
      <c r="AT155" s="24" t="e">
        <f>COUNTIF(#REF!,"국"&amp;$C155&amp;"제")</f>
        <v>#REF!</v>
      </c>
      <c r="AU155" s="16" t="s">
        <v>156</v>
      </c>
      <c r="AV155" s="25" t="e">
        <f>SUMIF(#REF!,"국"&amp;$C155&amp;"제",#REF!)</f>
        <v>#REF!</v>
      </c>
      <c r="AW155" s="24" t="e">
        <f>COUNTIF(#REF!,"국"&amp;$C155&amp;"종")</f>
        <v>#REF!</v>
      </c>
      <c r="AX155" s="16" t="s">
        <v>156</v>
      </c>
      <c r="AY155" s="25" t="e">
        <f>SUMIF(#REF!,"국"&amp;$C155&amp;"종",#REF!)</f>
        <v>#REF!</v>
      </c>
      <c r="AZ155" s="24" t="e">
        <f>COUNTIF(#REF!,"국"&amp;$C155&amp;"주")</f>
        <v>#REF!</v>
      </c>
      <c r="BA155" s="16" t="s">
        <v>156</v>
      </c>
      <c r="BB155" s="25" t="e">
        <f>SUMIF(#REF!,"국"&amp;$C155&amp;"주",#REF!)</f>
        <v>#REF!</v>
      </c>
      <c r="BC155" s="24" t="e">
        <f>COUNTIF(#REF!,"국"&amp;$C155&amp;"양")</f>
        <v>#REF!</v>
      </c>
      <c r="BD155" s="16" t="s">
        <v>156</v>
      </c>
      <c r="BE155" s="25" t="e">
        <f>SUMIF(#REF!,"국"&amp;$C155&amp;"양",#REF!)</f>
        <v>#REF!</v>
      </c>
      <c r="BF155" s="24" t="e">
        <f>COUNTIF(#REF!,"국"&amp;$C155&amp;"염")</f>
        <v>#REF!</v>
      </c>
      <c r="BG155" s="16" t="s">
        <v>156</v>
      </c>
      <c r="BH155" s="25" t="e">
        <f>SUMIF(#REF!,"국"&amp;$C155&amp;"염",#REF!)</f>
        <v>#REF!</v>
      </c>
      <c r="BI155" s="24" t="e">
        <f>COUNTIF(#REF!,"국"&amp;$C155&amp;"창")</f>
        <v>#REF!</v>
      </c>
      <c r="BJ155" s="16" t="s">
        <v>156</v>
      </c>
      <c r="BK155" s="25" t="e">
        <f>SUMIF(#REF!,"국"&amp;$C155&amp;"창",#REF!)</f>
        <v>#REF!</v>
      </c>
      <c r="BL155" s="24" t="e">
        <f>COUNTIF(#REF!,"국"&amp;$C155&amp;"천")</f>
        <v>#REF!</v>
      </c>
      <c r="BM155" s="16" t="s">
        <v>156</v>
      </c>
      <c r="BN155" s="25" t="e">
        <f>SUMIF(#REF!,"국"&amp;$C155&amp;"천",#REF!)</f>
        <v>#REF!</v>
      </c>
      <c r="BO155" s="24" t="e">
        <f>COUNTIF(#REF!,"국"&amp;$C155&amp;"철")</f>
        <v>#REF!</v>
      </c>
      <c r="BP155" s="16" t="s">
        <v>156</v>
      </c>
      <c r="BQ155" s="25" t="e">
        <f>SUMIF(#REF!,"국"&amp;$C155&amp;"철",#REF!)</f>
        <v>#REF!</v>
      </c>
      <c r="BR155" s="24" t="e">
        <f>COUNTIF(#REF!,"국"&amp;$C155&amp;"체")</f>
        <v>#REF!</v>
      </c>
      <c r="BS155" s="16" t="s">
        <v>156</v>
      </c>
      <c r="BT155" s="25" t="e">
        <f>SUMIF(#REF!,"국"&amp;$C155&amp;"체",#REF!)</f>
        <v>#REF!</v>
      </c>
      <c r="BU155" s="24" t="e">
        <f>COUNTIF(#REF!,"국"&amp;$C155&amp;"가")</f>
        <v>#REF!</v>
      </c>
      <c r="BV155" s="16" t="s">
        <v>156</v>
      </c>
      <c r="BW155" s="25" t="e">
        <f>SUMIF(#REF!,"국"&amp;$C155&amp;"가",#REF!)</f>
        <v>#REF!</v>
      </c>
    </row>
    <row r="156" spans="1:75" ht="25.5" customHeight="1">
      <c r="A156" s="40"/>
      <c r="B156" s="37"/>
      <c r="C156" s="38" t="s">
        <v>65</v>
      </c>
      <c r="D156" s="24" t="e">
        <f t="shared" si="6"/>
        <v>#REF!</v>
      </c>
      <c r="E156" s="16" t="s">
        <v>1</v>
      </c>
      <c r="F156" s="25" t="e">
        <f t="shared" si="7"/>
        <v>#REF!</v>
      </c>
      <c r="G156" s="24" t="e">
        <f>COUNTIF(#REF!,"국"&amp;$C156&amp;"답")</f>
        <v>#REF!</v>
      </c>
      <c r="H156" s="16" t="s">
        <v>156</v>
      </c>
      <c r="I156" s="25" t="e">
        <f>SUMIF(#REF!,"국"&amp;$C156&amp;"답",#REF!)</f>
        <v>#REF!</v>
      </c>
      <c r="J156" s="24" t="e">
        <f>COUNTIF(#REF!,"국"&amp;$C156&amp;"전")</f>
        <v>#REF!</v>
      </c>
      <c r="K156" s="16" t="s">
        <v>156</v>
      </c>
      <c r="L156" s="25" t="e">
        <f>SUMIF(#REF!,"국"&amp;$C156&amp;"전",#REF!)</f>
        <v>#REF!</v>
      </c>
      <c r="M156" s="24" t="e">
        <f>COUNTIF(#REF!,"국"&amp;$C156&amp;"과")</f>
        <v>#REF!</v>
      </c>
      <c r="N156" s="16" t="s">
        <v>156</v>
      </c>
      <c r="O156" s="25" t="e">
        <f>SUMIF(#REF!,"국"&amp;$C156&amp;"과",#REF!)</f>
        <v>#REF!</v>
      </c>
      <c r="P156" s="24" t="e">
        <f>COUNTIF(#REF!,"국"&amp;$C156&amp;"임")</f>
        <v>#REF!</v>
      </c>
      <c r="Q156" s="16" t="s">
        <v>156</v>
      </c>
      <c r="R156" s="25" t="e">
        <f>SUMIF(#REF!,"국"&amp;$C156&amp;"임",#REF!)</f>
        <v>#REF!</v>
      </c>
      <c r="S156" s="24" t="e">
        <f>COUNTIF(#REF!,"국"&amp;$C156&amp;"대")</f>
        <v>#REF!</v>
      </c>
      <c r="T156" s="16" t="s">
        <v>156</v>
      </c>
      <c r="U156" s="25" t="e">
        <f>SUMIF(#REF!,"국"&amp;$C156&amp;"대",#REF!)</f>
        <v>#REF!</v>
      </c>
      <c r="V156" s="24" t="e">
        <f>COUNTIF(#REF!,"국"&amp;$C156&amp;"구")</f>
        <v>#REF!</v>
      </c>
      <c r="W156" s="16" t="s">
        <v>156</v>
      </c>
      <c r="X156" s="25" t="e">
        <f>SUMIF(#REF!,"국"&amp;$C156&amp;"구",#REF!)</f>
        <v>#REF!</v>
      </c>
      <c r="Y156" s="24" t="e">
        <f>COUNTIF(#REF!,"국"&amp;$C156&amp;"도")</f>
        <v>#REF!</v>
      </c>
      <c r="Z156" s="16" t="s">
        <v>156</v>
      </c>
      <c r="AA156" s="25" t="e">
        <f>SUMIF(#REF!,"국"&amp;$C156&amp;"도",#REF!)</f>
        <v>#REF!</v>
      </c>
      <c r="AB156" s="24" t="e">
        <f>COUNTIF(#REF!,"국"&amp;$C156&amp;"목")</f>
        <v>#REF!</v>
      </c>
      <c r="AC156" s="16" t="s">
        <v>156</v>
      </c>
      <c r="AD156" s="25" t="e">
        <f>SUMIF(#REF!,"국"&amp;$C156&amp;"목",#REF!)</f>
        <v>#REF!</v>
      </c>
      <c r="AE156" s="24" t="e">
        <f>COUNTIF(#REF!,"국"&amp;$C156&amp;"묘")</f>
        <v>#REF!</v>
      </c>
      <c r="AF156" s="16" t="s">
        <v>156</v>
      </c>
      <c r="AG156" s="25" t="e">
        <f>SUMIF(#REF!,"국"&amp;$C156&amp;"묘",#REF!)</f>
        <v>#REF!</v>
      </c>
      <c r="AH156" s="24" t="e">
        <f>COUNTIF(#REF!,"국"&amp;$C156&amp;"유")</f>
        <v>#REF!</v>
      </c>
      <c r="AI156" s="16" t="s">
        <v>156</v>
      </c>
      <c r="AJ156" s="25" t="e">
        <f>SUMIF(#REF!,"국"&amp;$C156&amp;"유",#REF!)</f>
        <v>#REF!</v>
      </c>
      <c r="AK156" s="24" t="e">
        <f>COUNTIF(#REF!,"국"&amp;$C156&amp;"잡")</f>
        <v>#REF!</v>
      </c>
      <c r="AL156" s="16" t="s">
        <v>156</v>
      </c>
      <c r="AM156" s="25" t="e">
        <f>SUMIF(#REF!,"국"&amp;$C156&amp;"잡",#REF!)</f>
        <v>#REF!</v>
      </c>
      <c r="AN156" s="24" t="e">
        <f>COUNTIF(#REF!,"국"&amp;$C156&amp;"장")</f>
        <v>#REF!</v>
      </c>
      <c r="AO156" s="16" t="s">
        <v>156</v>
      </c>
      <c r="AP156" s="25" t="e">
        <f>SUMIF(#REF!,"국"&amp;$C156&amp;"장",#REF!)</f>
        <v>#REF!</v>
      </c>
      <c r="AQ156" s="24" t="e">
        <f>COUNTIF(#REF!,"국"&amp;$C156&amp;"수")</f>
        <v>#REF!</v>
      </c>
      <c r="AR156" s="16" t="s">
        <v>156</v>
      </c>
      <c r="AS156" s="25" t="e">
        <f>SUMIF(#REF!,"국"&amp;$C156&amp;"수",#REF!)</f>
        <v>#REF!</v>
      </c>
      <c r="AT156" s="24" t="e">
        <f>COUNTIF(#REF!,"국"&amp;$C156&amp;"제")</f>
        <v>#REF!</v>
      </c>
      <c r="AU156" s="16" t="s">
        <v>156</v>
      </c>
      <c r="AV156" s="25" t="e">
        <f>SUMIF(#REF!,"국"&amp;$C156&amp;"제",#REF!)</f>
        <v>#REF!</v>
      </c>
      <c r="AW156" s="24" t="e">
        <f>COUNTIF(#REF!,"국"&amp;$C156&amp;"종")</f>
        <v>#REF!</v>
      </c>
      <c r="AX156" s="16" t="s">
        <v>156</v>
      </c>
      <c r="AY156" s="25" t="e">
        <f>SUMIF(#REF!,"국"&amp;$C156&amp;"종",#REF!)</f>
        <v>#REF!</v>
      </c>
      <c r="AZ156" s="24" t="e">
        <f>COUNTIF(#REF!,"국"&amp;$C156&amp;"주")</f>
        <v>#REF!</v>
      </c>
      <c r="BA156" s="16" t="s">
        <v>156</v>
      </c>
      <c r="BB156" s="25" t="e">
        <f>SUMIF(#REF!,"국"&amp;$C156&amp;"주",#REF!)</f>
        <v>#REF!</v>
      </c>
      <c r="BC156" s="24" t="e">
        <f>COUNTIF(#REF!,"국"&amp;$C156&amp;"양")</f>
        <v>#REF!</v>
      </c>
      <c r="BD156" s="16" t="s">
        <v>156</v>
      </c>
      <c r="BE156" s="25" t="e">
        <f>SUMIF(#REF!,"국"&amp;$C156&amp;"양",#REF!)</f>
        <v>#REF!</v>
      </c>
      <c r="BF156" s="24" t="e">
        <f>COUNTIF(#REF!,"국"&amp;$C156&amp;"염")</f>
        <v>#REF!</v>
      </c>
      <c r="BG156" s="16" t="s">
        <v>156</v>
      </c>
      <c r="BH156" s="25" t="e">
        <f>SUMIF(#REF!,"국"&amp;$C156&amp;"염",#REF!)</f>
        <v>#REF!</v>
      </c>
      <c r="BI156" s="24" t="e">
        <f>COUNTIF(#REF!,"국"&amp;$C156&amp;"창")</f>
        <v>#REF!</v>
      </c>
      <c r="BJ156" s="16" t="s">
        <v>156</v>
      </c>
      <c r="BK156" s="25" t="e">
        <f>SUMIF(#REF!,"국"&amp;$C156&amp;"창",#REF!)</f>
        <v>#REF!</v>
      </c>
      <c r="BL156" s="24" t="e">
        <f>COUNTIF(#REF!,"국"&amp;$C156&amp;"천")</f>
        <v>#REF!</v>
      </c>
      <c r="BM156" s="16" t="s">
        <v>156</v>
      </c>
      <c r="BN156" s="25" t="e">
        <f>SUMIF(#REF!,"국"&amp;$C156&amp;"천",#REF!)</f>
        <v>#REF!</v>
      </c>
      <c r="BO156" s="24" t="e">
        <f>COUNTIF(#REF!,"국"&amp;$C156&amp;"철")</f>
        <v>#REF!</v>
      </c>
      <c r="BP156" s="16" t="s">
        <v>156</v>
      </c>
      <c r="BQ156" s="25" t="e">
        <f>SUMIF(#REF!,"국"&amp;$C156&amp;"철",#REF!)</f>
        <v>#REF!</v>
      </c>
      <c r="BR156" s="24" t="e">
        <f>COUNTIF(#REF!,"국"&amp;$C156&amp;"체")</f>
        <v>#REF!</v>
      </c>
      <c r="BS156" s="16" t="s">
        <v>156</v>
      </c>
      <c r="BT156" s="25" t="e">
        <f>SUMIF(#REF!,"국"&amp;$C156&amp;"체",#REF!)</f>
        <v>#REF!</v>
      </c>
      <c r="BU156" s="24" t="e">
        <f>COUNTIF(#REF!,"국"&amp;$C156&amp;"가")</f>
        <v>#REF!</v>
      </c>
      <c r="BV156" s="16" t="s">
        <v>156</v>
      </c>
      <c r="BW156" s="25" t="e">
        <f>SUMIF(#REF!,"국"&amp;$C156&amp;"가",#REF!)</f>
        <v>#REF!</v>
      </c>
    </row>
    <row r="157" spans="1:75" ht="25.5" customHeight="1">
      <c r="A157" s="40"/>
      <c r="B157" s="37"/>
      <c r="C157" s="38" t="s">
        <v>66</v>
      </c>
      <c r="D157" s="24" t="e">
        <f t="shared" si="6"/>
        <v>#REF!</v>
      </c>
      <c r="E157" s="16" t="s">
        <v>1</v>
      </c>
      <c r="F157" s="25" t="e">
        <f t="shared" si="7"/>
        <v>#REF!</v>
      </c>
      <c r="G157" s="24" t="e">
        <f>COUNTIF(#REF!,"국"&amp;$C157&amp;"답")</f>
        <v>#REF!</v>
      </c>
      <c r="H157" s="16" t="s">
        <v>156</v>
      </c>
      <c r="I157" s="25" t="e">
        <f>SUMIF(#REF!,"국"&amp;$C157&amp;"답",#REF!)</f>
        <v>#REF!</v>
      </c>
      <c r="J157" s="24" t="e">
        <f>COUNTIF(#REF!,"국"&amp;$C157&amp;"전")</f>
        <v>#REF!</v>
      </c>
      <c r="K157" s="16" t="s">
        <v>156</v>
      </c>
      <c r="L157" s="25" t="e">
        <f>SUMIF(#REF!,"국"&amp;$C157&amp;"전",#REF!)</f>
        <v>#REF!</v>
      </c>
      <c r="M157" s="24" t="e">
        <f>COUNTIF(#REF!,"국"&amp;$C157&amp;"과")</f>
        <v>#REF!</v>
      </c>
      <c r="N157" s="16" t="s">
        <v>156</v>
      </c>
      <c r="O157" s="25" t="e">
        <f>SUMIF(#REF!,"국"&amp;$C157&amp;"과",#REF!)</f>
        <v>#REF!</v>
      </c>
      <c r="P157" s="24" t="e">
        <f>COUNTIF(#REF!,"국"&amp;$C157&amp;"임")</f>
        <v>#REF!</v>
      </c>
      <c r="Q157" s="16" t="s">
        <v>156</v>
      </c>
      <c r="R157" s="25" t="e">
        <f>SUMIF(#REF!,"국"&amp;$C157&amp;"임",#REF!)</f>
        <v>#REF!</v>
      </c>
      <c r="S157" s="24" t="e">
        <f>COUNTIF(#REF!,"국"&amp;$C157&amp;"대")</f>
        <v>#REF!</v>
      </c>
      <c r="T157" s="16" t="s">
        <v>156</v>
      </c>
      <c r="U157" s="25" t="e">
        <f>SUMIF(#REF!,"국"&amp;$C157&amp;"대",#REF!)</f>
        <v>#REF!</v>
      </c>
      <c r="V157" s="24" t="e">
        <f>COUNTIF(#REF!,"국"&amp;$C157&amp;"구")</f>
        <v>#REF!</v>
      </c>
      <c r="W157" s="16" t="s">
        <v>156</v>
      </c>
      <c r="X157" s="25" t="e">
        <f>SUMIF(#REF!,"국"&amp;$C157&amp;"구",#REF!)</f>
        <v>#REF!</v>
      </c>
      <c r="Y157" s="24" t="e">
        <f>COUNTIF(#REF!,"국"&amp;$C157&amp;"도")</f>
        <v>#REF!</v>
      </c>
      <c r="Z157" s="16" t="s">
        <v>156</v>
      </c>
      <c r="AA157" s="25" t="e">
        <f>SUMIF(#REF!,"국"&amp;$C157&amp;"도",#REF!)</f>
        <v>#REF!</v>
      </c>
      <c r="AB157" s="24" t="e">
        <f>COUNTIF(#REF!,"국"&amp;$C157&amp;"목")</f>
        <v>#REF!</v>
      </c>
      <c r="AC157" s="16" t="s">
        <v>156</v>
      </c>
      <c r="AD157" s="25" t="e">
        <f>SUMIF(#REF!,"국"&amp;$C157&amp;"목",#REF!)</f>
        <v>#REF!</v>
      </c>
      <c r="AE157" s="24" t="e">
        <f>COUNTIF(#REF!,"국"&amp;$C157&amp;"묘")</f>
        <v>#REF!</v>
      </c>
      <c r="AF157" s="16" t="s">
        <v>156</v>
      </c>
      <c r="AG157" s="25" t="e">
        <f>SUMIF(#REF!,"국"&amp;$C157&amp;"묘",#REF!)</f>
        <v>#REF!</v>
      </c>
      <c r="AH157" s="24" t="e">
        <f>COUNTIF(#REF!,"국"&amp;$C157&amp;"유")</f>
        <v>#REF!</v>
      </c>
      <c r="AI157" s="16" t="s">
        <v>156</v>
      </c>
      <c r="AJ157" s="25" t="e">
        <f>SUMIF(#REF!,"국"&amp;$C157&amp;"유",#REF!)</f>
        <v>#REF!</v>
      </c>
      <c r="AK157" s="24" t="e">
        <f>COUNTIF(#REF!,"국"&amp;$C157&amp;"잡")</f>
        <v>#REF!</v>
      </c>
      <c r="AL157" s="16" t="s">
        <v>156</v>
      </c>
      <c r="AM157" s="25" t="e">
        <f>SUMIF(#REF!,"국"&amp;$C157&amp;"잡",#REF!)</f>
        <v>#REF!</v>
      </c>
      <c r="AN157" s="24" t="e">
        <f>COUNTIF(#REF!,"국"&amp;$C157&amp;"장")</f>
        <v>#REF!</v>
      </c>
      <c r="AO157" s="16" t="s">
        <v>156</v>
      </c>
      <c r="AP157" s="25" t="e">
        <f>SUMIF(#REF!,"국"&amp;$C157&amp;"장",#REF!)</f>
        <v>#REF!</v>
      </c>
      <c r="AQ157" s="24" t="e">
        <f>COUNTIF(#REF!,"국"&amp;$C157&amp;"수")</f>
        <v>#REF!</v>
      </c>
      <c r="AR157" s="16" t="s">
        <v>156</v>
      </c>
      <c r="AS157" s="25" t="e">
        <f>SUMIF(#REF!,"국"&amp;$C157&amp;"수",#REF!)</f>
        <v>#REF!</v>
      </c>
      <c r="AT157" s="24" t="e">
        <f>COUNTIF(#REF!,"국"&amp;$C157&amp;"제")</f>
        <v>#REF!</v>
      </c>
      <c r="AU157" s="16" t="s">
        <v>156</v>
      </c>
      <c r="AV157" s="25" t="e">
        <f>SUMIF(#REF!,"국"&amp;$C157&amp;"제",#REF!)</f>
        <v>#REF!</v>
      </c>
      <c r="AW157" s="24" t="e">
        <f>COUNTIF(#REF!,"국"&amp;$C157&amp;"종")</f>
        <v>#REF!</v>
      </c>
      <c r="AX157" s="16" t="s">
        <v>156</v>
      </c>
      <c r="AY157" s="25" t="e">
        <f>SUMIF(#REF!,"국"&amp;$C157&amp;"종",#REF!)</f>
        <v>#REF!</v>
      </c>
      <c r="AZ157" s="24" t="e">
        <f>COUNTIF(#REF!,"국"&amp;$C157&amp;"주")</f>
        <v>#REF!</v>
      </c>
      <c r="BA157" s="16" t="s">
        <v>156</v>
      </c>
      <c r="BB157" s="25" t="e">
        <f>SUMIF(#REF!,"국"&amp;$C157&amp;"주",#REF!)</f>
        <v>#REF!</v>
      </c>
      <c r="BC157" s="24" t="e">
        <f>COUNTIF(#REF!,"국"&amp;$C157&amp;"양")</f>
        <v>#REF!</v>
      </c>
      <c r="BD157" s="16" t="s">
        <v>156</v>
      </c>
      <c r="BE157" s="25" t="e">
        <f>SUMIF(#REF!,"국"&amp;$C157&amp;"양",#REF!)</f>
        <v>#REF!</v>
      </c>
      <c r="BF157" s="24" t="e">
        <f>COUNTIF(#REF!,"국"&amp;$C157&amp;"염")</f>
        <v>#REF!</v>
      </c>
      <c r="BG157" s="16" t="s">
        <v>156</v>
      </c>
      <c r="BH157" s="25" t="e">
        <f>SUMIF(#REF!,"국"&amp;$C157&amp;"염",#REF!)</f>
        <v>#REF!</v>
      </c>
      <c r="BI157" s="24" t="e">
        <f>COUNTIF(#REF!,"국"&amp;$C157&amp;"창")</f>
        <v>#REF!</v>
      </c>
      <c r="BJ157" s="16" t="s">
        <v>156</v>
      </c>
      <c r="BK157" s="25" t="e">
        <f>SUMIF(#REF!,"국"&amp;$C157&amp;"창",#REF!)</f>
        <v>#REF!</v>
      </c>
      <c r="BL157" s="24" t="e">
        <f>COUNTIF(#REF!,"국"&amp;$C157&amp;"천")</f>
        <v>#REF!</v>
      </c>
      <c r="BM157" s="16" t="s">
        <v>156</v>
      </c>
      <c r="BN157" s="25" t="e">
        <f>SUMIF(#REF!,"국"&amp;$C157&amp;"천",#REF!)</f>
        <v>#REF!</v>
      </c>
      <c r="BO157" s="24" t="e">
        <f>COUNTIF(#REF!,"국"&amp;$C157&amp;"철")</f>
        <v>#REF!</v>
      </c>
      <c r="BP157" s="16" t="s">
        <v>156</v>
      </c>
      <c r="BQ157" s="25" t="e">
        <f>SUMIF(#REF!,"국"&amp;$C157&amp;"철",#REF!)</f>
        <v>#REF!</v>
      </c>
      <c r="BR157" s="24" t="e">
        <f>COUNTIF(#REF!,"국"&amp;$C157&amp;"체")</f>
        <v>#REF!</v>
      </c>
      <c r="BS157" s="16" t="s">
        <v>156</v>
      </c>
      <c r="BT157" s="25" t="e">
        <f>SUMIF(#REF!,"국"&amp;$C157&amp;"체",#REF!)</f>
        <v>#REF!</v>
      </c>
      <c r="BU157" s="24" t="e">
        <f>COUNTIF(#REF!,"국"&amp;$C157&amp;"가")</f>
        <v>#REF!</v>
      </c>
      <c r="BV157" s="16" t="s">
        <v>156</v>
      </c>
      <c r="BW157" s="25" t="e">
        <f>SUMIF(#REF!,"국"&amp;$C157&amp;"가",#REF!)</f>
        <v>#REF!</v>
      </c>
    </row>
    <row r="158" spans="1:75" ht="25.5" customHeight="1">
      <c r="A158" s="40"/>
      <c r="B158" s="37"/>
      <c r="C158" s="38" t="s">
        <v>67</v>
      </c>
      <c r="D158" s="24" t="e">
        <f t="shared" si="6"/>
        <v>#REF!</v>
      </c>
      <c r="E158" s="16" t="s">
        <v>1</v>
      </c>
      <c r="F158" s="25" t="e">
        <f t="shared" si="7"/>
        <v>#REF!</v>
      </c>
      <c r="G158" s="24" t="e">
        <f>COUNTIF(#REF!,"국"&amp;$C158&amp;"답")</f>
        <v>#REF!</v>
      </c>
      <c r="H158" s="16" t="s">
        <v>156</v>
      </c>
      <c r="I158" s="25" t="e">
        <f>SUMIF(#REF!,"국"&amp;$C158&amp;"답",#REF!)</f>
        <v>#REF!</v>
      </c>
      <c r="J158" s="24" t="e">
        <f>COUNTIF(#REF!,"국"&amp;$C158&amp;"전")</f>
        <v>#REF!</v>
      </c>
      <c r="K158" s="16" t="s">
        <v>156</v>
      </c>
      <c r="L158" s="25" t="e">
        <f>SUMIF(#REF!,"국"&amp;$C158&amp;"전",#REF!)</f>
        <v>#REF!</v>
      </c>
      <c r="M158" s="24" t="e">
        <f>COUNTIF(#REF!,"국"&amp;$C158&amp;"과")</f>
        <v>#REF!</v>
      </c>
      <c r="N158" s="16" t="s">
        <v>156</v>
      </c>
      <c r="O158" s="25" t="e">
        <f>SUMIF(#REF!,"국"&amp;$C158&amp;"과",#REF!)</f>
        <v>#REF!</v>
      </c>
      <c r="P158" s="24" t="e">
        <f>COUNTIF(#REF!,"국"&amp;$C158&amp;"임")</f>
        <v>#REF!</v>
      </c>
      <c r="Q158" s="16" t="s">
        <v>156</v>
      </c>
      <c r="R158" s="25" t="e">
        <f>SUMIF(#REF!,"국"&amp;$C158&amp;"임",#REF!)</f>
        <v>#REF!</v>
      </c>
      <c r="S158" s="24" t="e">
        <f>COUNTIF(#REF!,"국"&amp;$C158&amp;"대")</f>
        <v>#REF!</v>
      </c>
      <c r="T158" s="16" t="s">
        <v>156</v>
      </c>
      <c r="U158" s="25" t="e">
        <f>SUMIF(#REF!,"국"&amp;$C158&amp;"대",#REF!)</f>
        <v>#REF!</v>
      </c>
      <c r="V158" s="24" t="e">
        <f>COUNTIF(#REF!,"국"&amp;$C158&amp;"구")</f>
        <v>#REF!</v>
      </c>
      <c r="W158" s="16" t="s">
        <v>156</v>
      </c>
      <c r="X158" s="25" t="e">
        <f>SUMIF(#REF!,"국"&amp;$C158&amp;"구",#REF!)</f>
        <v>#REF!</v>
      </c>
      <c r="Y158" s="24" t="e">
        <f>COUNTIF(#REF!,"국"&amp;$C158&amp;"도")</f>
        <v>#REF!</v>
      </c>
      <c r="Z158" s="16" t="s">
        <v>156</v>
      </c>
      <c r="AA158" s="25" t="e">
        <f>SUMIF(#REF!,"국"&amp;$C158&amp;"도",#REF!)</f>
        <v>#REF!</v>
      </c>
      <c r="AB158" s="24" t="e">
        <f>COUNTIF(#REF!,"국"&amp;$C158&amp;"목")</f>
        <v>#REF!</v>
      </c>
      <c r="AC158" s="16" t="s">
        <v>156</v>
      </c>
      <c r="AD158" s="25" t="e">
        <f>SUMIF(#REF!,"국"&amp;$C158&amp;"목",#REF!)</f>
        <v>#REF!</v>
      </c>
      <c r="AE158" s="24" t="e">
        <f>COUNTIF(#REF!,"국"&amp;$C158&amp;"묘")</f>
        <v>#REF!</v>
      </c>
      <c r="AF158" s="16" t="s">
        <v>156</v>
      </c>
      <c r="AG158" s="25" t="e">
        <f>SUMIF(#REF!,"국"&amp;$C158&amp;"묘",#REF!)</f>
        <v>#REF!</v>
      </c>
      <c r="AH158" s="24" t="e">
        <f>COUNTIF(#REF!,"국"&amp;$C158&amp;"유")</f>
        <v>#REF!</v>
      </c>
      <c r="AI158" s="16" t="s">
        <v>156</v>
      </c>
      <c r="AJ158" s="25" t="e">
        <f>SUMIF(#REF!,"국"&amp;$C158&amp;"유",#REF!)</f>
        <v>#REF!</v>
      </c>
      <c r="AK158" s="24" t="e">
        <f>COUNTIF(#REF!,"국"&amp;$C158&amp;"잡")</f>
        <v>#REF!</v>
      </c>
      <c r="AL158" s="16" t="s">
        <v>156</v>
      </c>
      <c r="AM158" s="25" t="e">
        <f>SUMIF(#REF!,"국"&amp;$C158&amp;"잡",#REF!)</f>
        <v>#REF!</v>
      </c>
      <c r="AN158" s="24" t="e">
        <f>COUNTIF(#REF!,"국"&amp;$C158&amp;"장")</f>
        <v>#REF!</v>
      </c>
      <c r="AO158" s="16" t="s">
        <v>156</v>
      </c>
      <c r="AP158" s="25" t="e">
        <f>SUMIF(#REF!,"국"&amp;$C158&amp;"장",#REF!)</f>
        <v>#REF!</v>
      </c>
      <c r="AQ158" s="24" t="e">
        <f>COUNTIF(#REF!,"국"&amp;$C158&amp;"수")</f>
        <v>#REF!</v>
      </c>
      <c r="AR158" s="16" t="s">
        <v>156</v>
      </c>
      <c r="AS158" s="25" t="e">
        <f>SUMIF(#REF!,"국"&amp;$C158&amp;"수",#REF!)</f>
        <v>#REF!</v>
      </c>
      <c r="AT158" s="24" t="e">
        <f>COUNTIF(#REF!,"국"&amp;$C158&amp;"제")</f>
        <v>#REF!</v>
      </c>
      <c r="AU158" s="16" t="s">
        <v>156</v>
      </c>
      <c r="AV158" s="25" t="e">
        <f>SUMIF(#REF!,"국"&amp;$C158&amp;"제",#REF!)</f>
        <v>#REF!</v>
      </c>
      <c r="AW158" s="24" t="e">
        <f>COUNTIF(#REF!,"국"&amp;$C158&amp;"종")</f>
        <v>#REF!</v>
      </c>
      <c r="AX158" s="16" t="s">
        <v>156</v>
      </c>
      <c r="AY158" s="25" t="e">
        <f>SUMIF(#REF!,"국"&amp;$C158&amp;"종",#REF!)</f>
        <v>#REF!</v>
      </c>
      <c r="AZ158" s="24" t="e">
        <f>COUNTIF(#REF!,"국"&amp;$C158&amp;"주")</f>
        <v>#REF!</v>
      </c>
      <c r="BA158" s="16" t="s">
        <v>156</v>
      </c>
      <c r="BB158" s="25" t="e">
        <f>SUMIF(#REF!,"국"&amp;$C158&amp;"주",#REF!)</f>
        <v>#REF!</v>
      </c>
      <c r="BC158" s="24" t="e">
        <f>COUNTIF(#REF!,"국"&amp;$C158&amp;"양")</f>
        <v>#REF!</v>
      </c>
      <c r="BD158" s="16" t="s">
        <v>156</v>
      </c>
      <c r="BE158" s="25" t="e">
        <f>SUMIF(#REF!,"국"&amp;$C158&amp;"양",#REF!)</f>
        <v>#REF!</v>
      </c>
      <c r="BF158" s="24" t="e">
        <f>COUNTIF(#REF!,"국"&amp;$C158&amp;"염")</f>
        <v>#REF!</v>
      </c>
      <c r="BG158" s="16" t="s">
        <v>156</v>
      </c>
      <c r="BH158" s="25" t="e">
        <f>SUMIF(#REF!,"국"&amp;$C158&amp;"염",#REF!)</f>
        <v>#REF!</v>
      </c>
      <c r="BI158" s="24" t="e">
        <f>COUNTIF(#REF!,"국"&amp;$C158&amp;"창")</f>
        <v>#REF!</v>
      </c>
      <c r="BJ158" s="16" t="s">
        <v>156</v>
      </c>
      <c r="BK158" s="25" t="e">
        <f>SUMIF(#REF!,"국"&amp;$C158&amp;"창",#REF!)</f>
        <v>#REF!</v>
      </c>
      <c r="BL158" s="24" t="e">
        <f>COUNTIF(#REF!,"국"&amp;$C158&amp;"천")</f>
        <v>#REF!</v>
      </c>
      <c r="BM158" s="16" t="s">
        <v>156</v>
      </c>
      <c r="BN158" s="25" t="e">
        <f>SUMIF(#REF!,"국"&amp;$C158&amp;"천",#REF!)</f>
        <v>#REF!</v>
      </c>
      <c r="BO158" s="24" t="e">
        <f>COUNTIF(#REF!,"국"&amp;$C158&amp;"철")</f>
        <v>#REF!</v>
      </c>
      <c r="BP158" s="16" t="s">
        <v>156</v>
      </c>
      <c r="BQ158" s="25" t="e">
        <f>SUMIF(#REF!,"국"&amp;$C158&amp;"철",#REF!)</f>
        <v>#REF!</v>
      </c>
      <c r="BR158" s="24" t="e">
        <f>COUNTIF(#REF!,"국"&amp;$C158&amp;"체")</f>
        <v>#REF!</v>
      </c>
      <c r="BS158" s="16" t="s">
        <v>156</v>
      </c>
      <c r="BT158" s="25" t="e">
        <f>SUMIF(#REF!,"국"&amp;$C158&amp;"체",#REF!)</f>
        <v>#REF!</v>
      </c>
      <c r="BU158" s="24" t="e">
        <f>COUNTIF(#REF!,"국"&amp;$C158&amp;"가")</f>
        <v>#REF!</v>
      </c>
      <c r="BV158" s="16" t="s">
        <v>156</v>
      </c>
      <c r="BW158" s="25" t="e">
        <f>SUMIF(#REF!,"국"&amp;$C158&amp;"가",#REF!)</f>
        <v>#REF!</v>
      </c>
    </row>
    <row r="159" spans="1:75" ht="25.5" customHeight="1">
      <c r="A159" s="40"/>
      <c r="B159" s="37"/>
      <c r="C159" s="38" t="s">
        <v>68</v>
      </c>
      <c r="D159" s="24" t="e">
        <f t="shared" si="6"/>
        <v>#REF!</v>
      </c>
      <c r="E159" s="16" t="s">
        <v>1</v>
      </c>
      <c r="F159" s="25" t="e">
        <f t="shared" si="7"/>
        <v>#REF!</v>
      </c>
      <c r="G159" s="24" t="e">
        <f>COUNTIF(#REF!,"국"&amp;$C159&amp;"답")</f>
        <v>#REF!</v>
      </c>
      <c r="H159" s="16" t="s">
        <v>156</v>
      </c>
      <c r="I159" s="25" t="e">
        <f>SUMIF(#REF!,"국"&amp;$C159&amp;"답",#REF!)</f>
        <v>#REF!</v>
      </c>
      <c r="J159" s="24" t="e">
        <f>COUNTIF(#REF!,"국"&amp;$C159&amp;"전")</f>
        <v>#REF!</v>
      </c>
      <c r="K159" s="16" t="s">
        <v>156</v>
      </c>
      <c r="L159" s="25" t="e">
        <f>SUMIF(#REF!,"국"&amp;$C159&amp;"전",#REF!)</f>
        <v>#REF!</v>
      </c>
      <c r="M159" s="24" t="e">
        <f>COUNTIF(#REF!,"국"&amp;$C159&amp;"과")</f>
        <v>#REF!</v>
      </c>
      <c r="N159" s="16" t="s">
        <v>156</v>
      </c>
      <c r="O159" s="25" t="e">
        <f>SUMIF(#REF!,"국"&amp;$C159&amp;"과",#REF!)</f>
        <v>#REF!</v>
      </c>
      <c r="P159" s="24" t="e">
        <f>COUNTIF(#REF!,"국"&amp;$C159&amp;"임")</f>
        <v>#REF!</v>
      </c>
      <c r="Q159" s="16" t="s">
        <v>156</v>
      </c>
      <c r="R159" s="25" t="e">
        <f>SUMIF(#REF!,"국"&amp;$C159&amp;"임",#REF!)</f>
        <v>#REF!</v>
      </c>
      <c r="S159" s="24" t="e">
        <f>COUNTIF(#REF!,"국"&amp;$C159&amp;"대")</f>
        <v>#REF!</v>
      </c>
      <c r="T159" s="16" t="s">
        <v>156</v>
      </c>
      <c r="U159" s="25" t="e">
        <f>SUMIF(#REF!,"국"&amp;$C159&amp;"대",#REF!)</f>
        <v>#REF!</v>
      </c>
      <c r="V159" s="24" t="e">
        <f>COUNTIF(#REF!,"국"&amp;$C159&amp;"구")</f>
        <v>#REF!</v>
      </c>
      <c r="W159" s="16" t="s">
        <v>156</v>
      </c>
      <c r="X159" s="25" t="e">
        <f>SUMIF(#REF!,"국"&amp;$C159&amp;"구",#REF!)</f>
        <v>#REF!</v>
      </c>
      <c r="Y159" s="24" t="e">
        <f>COUNTIF(#REF!,"국"&amp;$C159&amp;"도")</f>
        <v>#REF!</v>
      </c>
      <c r="Z159" s="16" t="s">
        <v>156</v>
      </c>
      <c r="AA159" s="25" t="e">
        <f>SUMIF(#REF!,"국"&amp;$C159&amp;"도",#REF!)</f>
        <v>#REF!</v>
      </c>
      <c r="AB159" s="24" t="e">
        <f>COUNTIF(#REF!,"국"&amp;$C159&amp;"목")</f>
        <v>#REF!</v>
      </c>
      <c r="AC159" s="16" t="s">
        <v>156</v>
      </c>
      <c r="AD159" s="25" t="e">
        <f>SUMIF(#REF!,"국"&amp;$C159&amp;"목",#REF!)</f>
        <v>#REF!</v>
      </c>
      <c r="AE159" s="24" t="e">
        <f>COUNTIF(#REF!,"국"&amp;$C159&amp;"묘")</f>
        <v>#REF!</v>
      </c>
      <c r="AF159" s="16" t="s">
        <v>156</v>
      </c>
      <c r="AG159" s="25" t="e">
        <f>SUMIF(#REF!,"국"&amp;$C159&amp;"묘",#REF!)</f>
        <v>#REF!</v>
      </c>
      <c r="AH159" s="24" t="e">
        <f>COUNTIF(#REF!,"국"&amp;$C159&amp;"유")</f>
        <v>#REF!</v>
      </c>
      <c r="AI159" s="16" t="s">
        <v>156</v>
      </c>
      <c r="AJ159" s="25" t="e">
        <f>SUMIF(#REF!,"국"&amp;$C159&amp;"유",#REF!)</f>
        <v>#REF!</v>
      </c>
      <c r="AK159" s="24" t="e">
        <f>COUNTIF(#REF!,"국"&amp;$C159&amp;"잡")</f>
        <v>#REF!</v>
      </c>
      <c r="AL159" s="16" t="s">
        <v>156</v>
      </c>
      <c r="AM159" s="25" t="e">
        <f>SUMIF(#REF!,"국"&amp;$C159&amp;"잡",#REF!)</f>
        <v>#REF!</v>
      </c>
      <c r="AN159" s="24" t="e">
        <f>COUNTIF(#REF!,"국"&amp;$C159&amp;"장")</f>
        <v>#REF!</v>
      </c>
      <c r="AO159" s="16" t="s">
        <v>156</v>
      </c>
      <c r="AP159" s="25" t="e">
        <f>SUMIF(#REF!,"국"&amp;$C159&amp;"장",#REF!)</f>
        <v>#REF!</v>
      </c>
      <c r="AQ159" s="24" t="e">
        <f>COUNTIF(#REF!,"국"&amp;$C159&amp;"수")</f>
        <v>#REF!</v>
      </c>
      <c r="AR159" s="16" t="s">
        <v>156</v>
      </c>
      <c r="AS159" s="25" t="e">
        <f>SUMIF(#REF!,"국"&amp;$C159&amp;"수",#REF!)</f>
        <v>#REF!</v>
      </c>
      <c r="AT159" s="24" t="e">
        <f>COUNTIF(#REF!,"국"&amp;$C159&amp;"제")</f>
        <v>#REF!</v>
      </c>
      <c r="AU159" s="16" t="s">
        <v>156</v>
      </c>
      <c r="AV159" s="25" t="e">
        <f>SUMIF(#REF!,"국"&amp;$C159&amp;"제",#REF!)</f>
        <v>#REF!</v>
      </c>
      <c r="AW159" s="24" t="e">
        <f>COUNTIF(#REF!,"국"&amp;$C159&amp;"종")</f>
        <v>#REF!</v>
      </c>
      <c r="AX159" s="16" t="s">
        <v>156</v>
      </c>
      <c r="AY159" s="25" t="e">
        <f>SUMIF(#REF!,"국"&amp;$C159&amp;"종",#REF!)</f>
        <v>#REF!</v>
      </c>
      <c r="AZ159" s="24" t="e">
        <f>COUNTIF(#REF!,"국"&amp;$C159&amp;"주")</f>
        <v>#REF!</v>
      </c>
      <c r="BA159" s="16" t="s">
        <v>156</v>
      </c>
      <c r="BB159" s="25" t="e">
        <f>SUMIF(#REF!,"국"&amp;$C159&amp;"주",#REF!)</f>
        <v>#REF!</v>
      </c>
      <c r="BC159" s="24" t="e">
        <f>COUNTIF(#REF!,"국"&amp;$C159&amp;"양")</f>
        <v>#REF!</v>
      </c>
      <c r="BD159" s="16" t="s">
        <v>156</v>
      </c>
      <c r="BE159" s="25" t="e">
        <f>SUMIF(#REF!,"국"&amp;$C159&amp;"양",#REF!)</f>
        <v>#REF!</v>
      </c>
      <c r="BF159" s="24" t="e">
        <f>COUNTIF(#REF!,"국"&amp;$C159&amp;"염")</f>
        <v>#REF!</v>
      </c>
      <c r="BG159" s="16" t="s">
        <v>156</v>
      </c>
      <c r="BH159" s="25" t="e">
        <f>SUMIF(#REF!,"국"&amp;$C159&amp;"염",#REF!)</f>
        <v>#REF!</v>
      </c>
      <c r="BI159" s="24" t="e">
        <f>COUNTIF(#REF!,"국"&amp;$C159&amp;"창")</f>
        <v>#REF!</v>
      </c>
      <c r="BJ159" s="16" t="s">
        <v>156</v>
      </c>
      <c r="BK159" s="25" t="e">
        <f>SUMIF(#REF!,"국"&amp;$C159&amp;"창",#REF!)</f>
        <v>#REF!</v>
      </c>
      <c r="BL159" s="24" t="e">
        <f>COUNTIF(#REF!,"국"&amp;$C159&amp;"천")</f>
        <v>#REF!</v>
      </c>
      <c r="BM159" s="16" t="s">
        <v>156</v>
      </c>
      <c r="BN159" s="25" t="e">
        <f>SUMIF(#REF!,"국"&amp;$C159&amp;"천",#REF!)</f>
        <v>#REF!</v>
      </c>
      <c r="BO159" s="24" t="e">
        <f>COUNTIF(#REF!,"국"&amp;$C159&amp;"철")</f>
        <v>#REF!</v>
      </c>
      <c r="BP159" s="16" t="s">
        <v>156</v>
      </c>
      <c r="BQ159" s="25" t="e">
        <f>SUMIF(#REF!,"국"&amp;$C159&amp;"철",#REF!)</f>
        <v>#REF!</v>
      </c>
      <c r="BR159" s="24" t="e">
        <f>COUNTIF(#REF!,"국"&amp;$C159&amp;"체")</f>
        <v>#REF!</v>
      </c>
      <c r="BS159" s="16" t="s">
        <v>156</v>
      </c>
      <c r="BT159" s="25" t="e">
        <f>SUMIF(#REF!,"국"&amp;$C159&amp;"체",#REF!)</f>
        <v>#REF!</v>
      </c>
      <c r="BU159" s="24" t="e">
        <f>COUNTIF(#REF!,"국"&amp;$C159&amp;"가")</f>
        <v>#REF!</v>
      </c>
      <c r="BV159" s="16" t="s">
        <v>156</v>
      </c>
      <c r="BW159" s="25" t="e">
        <f>SUMIF(#REF!,"국"&amp;$C159&amp;"가",#REF!)</f>
        <v>#REF!</v>
      </c>
    </row>
    <row r="160" spans="1:75" ht="25.5" customHeight="1">
      <c r="A160" s="40"/>
      <c r="B160" s="37"/>
      <c r="C160" s="38" t="s">
        <v>69</v>
      </c>
      <c r="D160" s="24" t="e">
        <f t="shared" si="6"/>
        <v>#REF!</v>
      </c>
      <c r="E160" s="16" t="s">
        <v>1</v>
      </c>
      <c r="F160" s="25" t="e">
        <f t="shared" si="7"/>
        <v>#REF!</v>
      </c>
      <c r="G160" s="24" t="e">
        <f>COUNTIF(#REF!,"국"&amp;$C160&amp;"답")</f>
        <v>#REF!</v>
      </c>
      <c r="H160" s="16" t="s">
        <v>156</v>
      </c>
      <c r="I160" s="25" t="e">
        <f>SUMIF(#REF!,"국"&amp;$C160&amp;"답",#REF!)</f>
        <v>#REF!</v>
      </c>
      <c r="J160" s="24" t="e">
        <f>COUNTIF(#REF!,"국"&amp;$C160&amp;"전")</f>
        <v>#REF!</v>
      </c>
      <c r="K160" s="16" t="s">
        <v>156</v>
      </c>
      <c r="L160" s="25" t="e">
        <f>SUMIF(#REF!,"국"&amp;$C160&amp;"전",#REF!)</f>
        <v>#REF!</v>
      </c>
      <c r="M160" s="24" t="e">
        <f>COUNTIF(#REF!,"국"&amp;$C160&amp;"과")</f>
        <v>#REF!</v>
      </c>
      <c r="N160" s="16" t="s">
        <v>156</v>
      </c>
      <c r="O160" s="25" t="e">
        <f>SUMIF(#REF!,"국"&amp;$C160&amp;"과",#REF!)</f>
        <v>#REF!</v>
      </c>
      <c r="P160" s="24" t="e">
        <f>COUNTIF(#REF!,"국"&amp;$C160&amp;"임")</f>
        <v>#REF!</v>
      </c>
      <c r="Q160" s="16" t="s">
        <v>156</v>
      </c>
      <c r="R160" s="25" t="e">
        <f>SUMIF(#REF!,"국"&amp;$C160&amp;"임",#REF!)</f>
        <v>#REF!</v>
      </c>
      <c r="S160" s="24" t="e">
        <f>COUNTIF(#REF!,"국"&amp;$C160&amp;"대")</f>
        <v>#REF!</v>
      </c>
      <c r="T160" s="16" t="s">
        <v>156</v>
      </c>
      <c r="U160" s="25" t="e">
        <f>SUMIF(#REF!,"국"&amp;$C160&amp;"대",#REF!)</f>
        <v>#REF!</v>
      </c>
      <c r="V160" s="24" t="e">
        <f>COUNTIF(#REF!,"국"&amp;$C160&amp;"구")</f>
        <v>#REF!</v>
      </c>
      <c r="W160" s="16" t="s">
        <v>156</v>
      </c>
      <c r="X160" s="25" t="e">
        <f>SUMIF(#REF!,"국"&amp;$C160&amp;"구",#REF!)</f>
        <v>#REF!</v>
      </c>
      <c r="Y160" s="24" t="e">
        <f>COUNTIF(#REF!,"국"&amp;$C160&amp;"도")</f>
        <v>#REF!</v>
      </c>
      <c r="Z160" s="16" t="s">
        <v>156</v>
      </c>
      <c r="AA160" s="25" t="e">
        <f>SUMIF(#REF!,"국"&amp;$C160&amp;"도",#REF!)</f>
        <v>#REF!</v>
      </c>
      <c r="AB160" s="24" t="e">
        <f>COUNTIF(#REF!,"국"&amp;$C160&amp;"목")</f>
        <v>#REF!</v>
      </c>
      <c r="AC160" s="16" t="s">
        <v>156</v>
      </c>
      <c r="AD160" s="25" t="e">
        <f>SUMIF(#REF!,"국"&amp;$C160&amp;"목",#REF!)</f>
        <v>#REF!</v>
      </c>
      <c r="AE160" s="24" t="e">
        <f>COUNTIF(#REF!,"국"&amp;$C160&amp;"묘")</f>
        <v>#REF!</v>
      </c>
      <c r="AF160" s="16" t="s">
        <v>156</v>
      </c>
      <c r="AG160" s="25" t="e">
        <f>SUMIF(#REF!,"국"&amp;$C160&amp;"묘",#REF!)</f>
        <v>#REF!</v>
      </c>
      <c r="AH160" s="24" t="e">
        <f>COUNTIF(#REF!,"국"&amp;$C160&amp;"유")</f>
        <v>#REF!</v>
      </c>
      <c r="AI160" s="16" t="s">
        <v>156</v>
      </c>
      <c r="AJ160" s="25" t="e">
        <f>SUMIF(#REF!,"국"&amp;$C160&amp;"유",#REF!)</f>
        <v>#REF!</v>
      </c>
      <c r="AK160" s="24" t="e">
        <f>COUNTIF(#REF!,"국"&amp;$C160&amp;"잡")</f>
        <v>#REF!</v>
      </c>
      <c r="AL160" s="16" t="s">
        <v>156</v>
      </c>
      <c r="AM160" s="25" t="e">
        <f>SUMIF(#REF!,"국"&amp;$C160&amp;"잡",#REF!)</f>
        <v>#REF!</v>
      </c>
      <c r="AN160" s="24" t="e">
        <f>COUNTIF(#REF!,"국"&amp;$C160&amp;"장")</f>
        <v>#REF!</v>
      </c>
      <c r="AO160" s="16" t="s">
        <v>156</v>
      </c>
      <c r="AP160" s="25" t="e">
        <f>SUMIF(#REF!,"국"&amp;$C160&amp;"장",#REF!)</f>
        <v>#REF!</v>
      </c>
      <c r="AQ160" s="24" t="e">
        <f>COUNTIF(#REF!,"국"&amp;$C160&amp;"수")</f>
        <v>#REF!</v>
      </c>
      <c r="AR160" s="16" t="s">
        <v>156</v>
      </c>
      <c r="AS160" s="25" t="e">
        <f>SUMIF(#REF!,"국"&amp;$C160&amp;"수",#REF!)</f>
        <v>#REF!</v>
      </c>
      <c r="AT160" s="24" t="e">
        <f>COUNTIF(#REF!,"국"&amp;$C160&amp;"제")</f>
        <v>#REF!</v>
      </c>
      <c r="AU160" s="16" t="s">
        <v>156</v>
      </c>
      <c r="AV160" s="25" t="e">
        <f>SUMIF(#REF!,"국"&amp;$C160&amp;"제",#REF!)</f>
        <v>#REF!</v>
      </c>
      <c r="AW160" s="24" t="e">
        <f>COUNTIF(#REF!,"국"&amp;$C160&amp;"종")</f>
        <v>#REF!</v>
      </c>
      <c r="AX160" s="16" t="s">
        <v>156</v>
      </c>
      <c r="AY160" s="25" t="e">
        <f>SUMIF(#REF!,"국"&amp;$C160&amp;"종",#REF!)</f>
        <v>#REF!</v>
      </c>
      <c r="AZ160" s="24" t="e">
        <f>COUNTIF(#REF!,"국"&amp;$C160&amp;"주")</f>
        <v>#REF!</v>
      </c>
      <c r="BA160" s="16" t="s">
        <v>156</v>
      </c>
      <c r="BB160" s="25" t="e">
        <f>SUMIF(#REF!,"국"&amp;$C160&amp;"주",#REF!)</f>
        <v>#REF!</v>
      </c>
      <c r="BC160" s="24" t="e">
        <f>COUNTIF(#REF!,"국"&amp;$C160&amp;"양")</f>
        <v>#REF!</v>
      </c>
      <c r="BD160" s="16" t="s">
        <v>156</v>
      </c>
      <c r="BE160" s="25" t="e">
        <f>SUMIF(#REF!,"국"&amp;$C160&amp;"양",#REF!)</f>
        <v>#REF!</v>
      </c>
      <c r="BF160" s="24" t="e">
        <f>COUNTIF(#REF!,"국"&amp;$C160&amp;"염")</f>
        <v>#REF!</v>
      </c>
      <c r="BG160" s="16" t="s">
        <v>156</v>
      </c>
      <c r="BH160" s="25" t="e">
        <f>SUMIF(#REF!,"국"&amp;$C160&amp;"염",#REF!)</f>
        <v>#REF!</v>
      </c>
      <c r="BI160" s="24" t="e">
        <f>COUNTIF(#REF!,"국"&amp;$C160&amp;"창")</f>
        <v>#REF!</v>
      </c>
      <c r="BJ160" s="16" t="s">
        <v>156</v>
      </c>
      <c r="BK160" s="25" t="e">
        <f>SUMIF(#REF!,"국"&amp;$C160&amp;"창",#REF!)</f>
        <v>#REF!</v>
      </c>
      <c r="BL160" s="24" t="e">
        <f>COUNTIF(#REF!,"국"&amp;$C160&amp;"천")</f>
        <v>#REF!</v>
      </c>
      <c r="BM160" s="16" t="s">
        <v>156</v>
      </c>
      <c r="BN160" s="25" t="e">
        <f>SUMIF(#REF!,"국"&amp;$C160&amp;"천",#REF!)</f>
        <v>#REF!</v>
      </c>
      <c r="BO160" s="24" t="e">
        <f>COUNTIF(#REF!,"국"&amp;$C160&amp;"철")</f>
        <v>#REF!</v>
      </c>
      <c r="BP160" s="16" t="s">
        <v>156</v>
      </c>
      <c r="BQ160" s="25" t="e">
        <f>SUMIF(#REF!,"국"&amp;$C160&amp;"철",#REF!)</f>
        <v>#REF!</v>
      </c>
      <c r="BR160" s="24" t="e">
        <f>COUNTIF(#REF!,"국"&amp;$C160&amp;"체")</f>
        <v>#REF!</v>
      </c>
      <c r="BS160" s="16" t="s">
        <v>156</v>
      </c>
      <c r="BT160" s="25" t="e">
        <f>SUMIF(#REF!,"국"&amp;$C160&amp;"체",#REF!)</f>
        <v>#REF!</v>
      </c>
      <c r="BU160" s="24" t="e">
        <f>COUNTIF(#REF!,"국"&amp;$C160&amp;"가")</f>
        <v>#REF!</v>
      </c>
      <c r="BV160" s="16" t="s">
        <v>156</v>
      </c>
      <c r="BW160" s="25" t="e">
        <f>SUMIF(#REF!,"국"&amp;$C160&amp;"가",#REF!)</f>
        <v>#REF!</v>
      </c>
    </row>
    <row r="161" spans="1:75" ht="25.5" customHeight="1">
      <c r="A161" s="40"/>
      <c r="B161" s="37"/>
      <c r="C161" s="38" t="s">
        <v>70</v>
      </c>
      <c r="D161" s="24" t="e">
        <f t="shared" si="6"/>
        <v>#REF!</v>
      </c>
      <c r="E161" s="16" t="s">
        <v>1</v>
      </c>
      <c r="F161" s="25" t="e">
        <f t="shared" si="7"/>
        <v>#REF!</v>
      </c>
      <c r="G161" s="24" t="e">
        <f>COUNTIF(#REF!,"국"&amp;$C161&amp;"답")</f>
        <v>#REF!</v>
      </c>
      <c r="H161" s="16" t="s">
        <v>156</v>
      </c>
      <c r="I161" s="25" t="e">
        <f>SUMIF(#REF!,"국"&amp;$C161&amp;"답",#REF!)</f>
        <v>#REF!</v>
      </c>
      <c r="J161" s="24" t="e">
        <f>COUNTIF(#REF!,"국"&amp;$C161&amp;"전")</f>
        <v>#REF!</v>
      </c>
      <c r="K161" s="16" t="s">
        <v>156</v>
      </c>
      <c r="L161" s="25" t="e">
        <f>SUMIF(#REF!,"국"&amp;$C161&amp;"전",#REF!)</f>
        <v>#REF!</v>
      </c>
      <c r="M161" s="24" t="e">
        <f>COUNTIF(#REF!,"국"&amp;$C161&amp;"과")</f>
        <v>#REF!</v>
      </c>
      <c r="N161" s="16" t="s">
        <v>156</v>
      </c>
      <c r="O161" s="25" t="e">
        <f>SUMIF(#REF!,"국"&amp;$C161&amp;"과",#REF!)</f>
        <v>#REF!</v>
      </c>
      <c r="P161" s="24" t="e">
        <f>COUNTIF(#REF!,"국"&amp;$C161&amp;"임")</f>
        <v>#REF!</v>
      </c>
      <c r="Q161" s="16" t="s">
        <v>156</v>
      </c>
      <c r="R161" s="25" t="e">
        <f>SUMIF(#REF!,"국"&amp;$C161&amp;"임",#REF!)</f>
        <v>#REF!</v>
      </c>
      <c r="S161" s="24" t="e">
        <f>COUNTIF(#REF!,"국"&amp;$C161&amp;"대")</f>
        <v>#REF!</v>
      </c>
      <c r="T161" s="16" t="s">
        <v>156</v>
      </c>
      <c r="U161" s="25" t="e">
        <f>SUMIF(#REF!,"국"&amp;$C161&amp;"대",#REF!)</f>
        <v>#REF!</v>
      </c>
      <c r="V161" s="24" t="e">
        <f>COUNTIF(#REF!,"국"&amp;$C161&amp;"구")</f>
        <v>#REF!</v>
      </c>
      <c r="W161" s="16" t="s">
        <v>156</v>
      </c>
      <c r="X161" s="25" t="e">
        <f>SUMIF(#REF!,"국"&amp;$C161&amp;"구",#REF!)</f>
        <v>#REF!</v>
      </c>
      <c r="Y161" s="24" t="e">
        <f>COUNTIF(#REF!,"국"&amp;$C161&amp;"도")</f>
        <v>#REF!</v>
      </c>
      <c r="Z161" s="16" t="s">
        <v>156</v>
      </c>
      <c r="AA161" s="25" t="e">
        <f>SUMIF(#REF!,"국"&amp;$C161&amp;"도",#REF!)</f>
        <v>#REF!</v>
      </c>
      <c r="AB161" s="24" t="e">
        <f>COUNTIF(#REF!,"국"&amp;$C161&amp;"목")</f>
        <v>#REF!</v>
      </c>
      <c r="AC161" s="16" t="s">
        <v>156</v>
      </c>
      <c r="AD161" s="25" t="e">
        <f>SUMIF(#REF!,"국"&amp;$C161&amp;"목",#REF!)</f>
        <v>#REF!</v>
      </c>
      <c r="AE161" s="24" t="e">
        <f>COUNTIF(#REF!,"국"&amp;$C161&amp;"묘")</f>
        <v>#REF!</v>
      </c>
      <c r="AF161" s="16" t="s">
        <v>156</v>
      </c>
      <c r="AG161" s="25" t="e">
        <f>SUMIF(#REF!,"국"&amp;$C161&amp;"묘",#REF!)</f>
        <v>#REF!</v>
      </c>
      <c r="AH161" s="24" t="e">
        <f>COUNTIF(#REF!,"국"&amp;$C161&amp;"유")</f>
        <v>#REF!</v>
      </c>
      <c r="AI161" s="16" t="s">
        <v>156</v>
      </c>
      <c r="AJ161" s="25" t="e">
        <f>SUMIF(#REF!,"국"&amp;$C161&amp;"유",#REF!)</f>
        <v>#REF!</v>
      </c>
      <c r="AK161" s="24" t="e">
        <f>COUNTIF(#REF!,"국"&amp;$C161&amp;"잡")</f>
        <v>#REF!</v>
      </c>
      <c r="AL161" s="16" t="s">
        <v>156</v>
      </c>
      <c r="AM161" s="25" t="e">
        <f>SUMIF(#REF!,"국"&amp;$C161&amp;"잡",#REF!)</f>
        <v>#REF!</v>
      </c>
      <c r="AN161" s="24" t="e">
        <f>COUNTIF(#REF!,"국"&amp;$C161&amp;"장")</f>
        <v>#REF!</v>
      </c>
      <c r="AO161" s="16" t="s">
        <v>156</v>
      </c>
      <c r="AP161" s="25" t="e">
        <f>SUMIF(#REF!,"국"&amp;$C161&amp;"장",#REF!)</f>
        <v>#REF!</v>
      </c>
      <c r="AQ161" s="24" t="e">
        <f>COUNTIF(#REF!,"국"&amp;$C161&amp;"수")</f>
        <v>#REF!</v>
      </c>
      <c r="AR161" s="16" t="s">
        <v>156</v>
      </c>
      <c r="AS161" s="25" t="e">
        <f>SUMIF(#REF!,"국"&amp;$C161&amp;"수",#REF!)</f>
        <v>#REF!</v>
      </c>
      <c r="AT161" s="24" t="e">
        <f>COUNTIF(#REF!,"국"&amp;$C161&amp;"제")</f>
        <v>#REF!</v>
      </c>
      <c r="AU161" s="16" t="s">
        <v>156</v>
      </c>
      <c r="AV161" s="25" t="e">
        <f>SUMIF(#REF!,"국"&amp;$C161&amp;"제",#REF!)</f>
        <v>#REF!</v>
      </c>
      <c r="AW161" s="24" t="e">
        <f>COUNTIF(#REF!,"국"&amp;$C161&amp;"종")</f>
        <v>#REF!</v>
      </c>
      <c r="AX161" s="16" t="s">
        <v>156</v>
      </c>
      <c r="AY161" s="25" t="e">
        <f>SUMIF(#REF!,"국"&amp;$C161&amp;"종",#REF!)</f>
        <v>#REF!</v>
      </c>
      <c r="AZ161" s="24" t="e">
        <f>COUNTIF(#REF!,"국"&amp;$C161&amp;"주")</f>
        <v>#REF!</v>
      </c>
      <c r="BA161" s="16" t="s">
        <v>156</v>
      </c>
      <c r="BB161" s="25" t="e">
        <f>SUMIF(#REF!,"국"&amp;$C161&amp;"주",#REF!)</f>
        <v>#REF!</v>
      </c>
      <c r="BC161" s="24" t="e">
        <f>COUNTIF(#REF!,"국"&amp;$C161&amp;"양")</f>
        <v>#REF!</v>
      </c>
      <c r="BD161" s="16" t="s">
        <v>156</v>
      </c>
      <c r="BE161" s="25" t="e">
        <f>SUMIF(#REF!,"국"&amp;$C161&amp;"양",#REF!)</f>
        <v>#REF!</v>
      </c>
      <c r="BF161" s="24" t="e">
        <f>COUNTIF(#REF!,"국"&amp;$C161&amp;"염")</f>
        <v>#REF!</v>
      </c>
      <c r="BG161" s="16" t="s">
        <v>156</v>
      </c>
      <c r="BH161" s="25" t="e">
        <f>SUMIF(#REF!,"국"&amp;$C161&amp;"염",#REF!)</f>
        <v>#REF!</v>
      </c>
      <c r="BI161" s="24" t="e">
        <f>COUNTIF(#REF!,"국"&amp;$C161&amp;"창")</f>
        <v>#REF!</v>
      </c>
      <c r="BJ161" s="16" t="s">
        <v>156</v>
      </c>
      <c r="BK161" s="25" t="e">
        <f>SUMIF(#REF!,"국"&amp;$C161&amp;"창",#REF!)</f>
        <v>#REF!</v>
      </c>
      <c r="BL161" s="24" t="e">
        <f>COUNTIF(#REF!,"국"&amp;$C161&amp;"천")</f>
        <v>#REF!</v>
      </c>
      <c r="BM161" s="16" t="s">
        <v>156</v>
      </c>
      <c r="BN161" s="25" t="e">
        <f>SUMIF(#REF!,"국"&amp;$C161&amp;"천",#REF!)</f>
        <v>#REF!</v>
      </c>
      <c r="BO161" s="24" t="e">
        <f>COUNTIF(#REF!,"국"&amp;$C161&amp;"철")</f>
        <v>#REF!</v>
      </c>
      <c r="BP161" s="16" t="s">
        <v>156</v>
      </c>
      <c r="BQ161" s="25" t="e">
        <f>SUMIF(#REF!,"국"&amp;$C161&amp;"철",#REF!)</f>
        <v>#REF!</v>
      </c>
      <c r="BR161" s="24" t="e">
        <f>COUNTIF(#REF!,"국"&amp;$C161&amp;"체")</f>
        <v>#REF!</v>
      </c>
      <c r="BS161" s="16" t="s">
        <v>156</v>
      </c>
      <c r="BT161" s="25" t="e">
        <f>SUMIF(#REF!,"국"&amp;$C161&amp;"체",#REF!)</f>
        <v>#REF!</v>
      </c>
      <c r="BU161" s="24" t="e">
        <f>COUNTIF(#REF!,"국"&amp;$C161&amp;"가")</f>
        <v>#REF!</v>
      </c>
      <c r="BV161" s="16" t="s">
        <v>156</v>
      </c>
      <c r="BW161" s="25" t="e">
        <f>SUMIF(#REF!,"국"&amp;$C161&amp;"가",#REF!)</f>
        <v>#REF!</v>
      </c>
    </row>
    <row r="162" spans="1:75" ht="25.5" customHeight="1">
      <c r="A162" s="40"/>
      <c r="B162" s="37"/>
      <c r="C162" s="38" t="s">
        <v>71</v>
      </c>
      <c r="D162" s="24" t="e">
        <f t="shared" si="6"/>
        <v>#REF!</v>
      </c>
      <c r="E162" s="16" t="s">
        <v>1</v>
      </c>
      <c r="F162" s="25" t="e">
        <f t="shared" si="7"/>
        <v>#REF!</v>
      </c>
      <c r="G162" s="24" t="e">
        <f>COUNTIF(#REF!,"국"&amp;$C162&amp;"답")</f>
        <v>#REF!</v>
      </c>
      <c r="H162" s="16" t="s">
        <v>156</v>
      </c>
      <c r="I162" s="25" t="e">
        <f>SUMIF(#REF!,"국"&amp;$C162&amp;"답",#REF!)</f>
        <v>#REF!</v>
      </c>
      <c r="J162" s="24" t="e">
        <f>COUNTIF(#REF!,"국"&amp;$C162&amp;"전")</f>
        <v>#REF!</v>
      </c>
      <c r="K162" s="16" t="s">
        <v>156</v>
      </c>
      <c r="L162" s="25" t="e">
        <f>SUMIF(#REF!,"국"&amp;$C162&amp;"전",#REF!)</f>
        <v>#REF!</v>
      </c>
      <c r="M162" s="24" t="e">
        <f>COUNTIF(#REF!,"국"&amp;$C162&amp;"과")</f>
        <v>#REF!</v>
      </c>
      <c r="N162" s="16" t="s">
        <v>156</v>
      </c>
      <c r="O162" s="25" t="e">
        <f>SUMIF(#REF!,"국"&amp;$C162&amp;"과",#REF!)</f>
        <v>#REF!</v>
      </c>
      <c r="P162" s="24" t="e">
        <f>COUNTIF(#REF!,"국"&amp;$C162&amp;"임")</f>
        <v>#REF!</v>
      </c>
      <c r="Q162" s="16" t="s">
        <v>156</v>
      </c>
      <c r="R162" s="25" t="e">
        <f>SUMIF(#REF!,"국"&amp;$C162&amp;"임",#REF!)</f>
        <v>#REF!</v>
      </c>
      <c r="S162" s="24" t="e">
        <f>COUNTIF(#REF!,"국"&amp;$C162&amp;"대")</f>
        <v>#REF!</v>
      </c>
      <c r="T162" s="16" t="s">
        <v>156</v>
      </c>
      <c r="U162" s="25" t="e">
        <f>SUMIF(#REF!,"국"&amp;$C162&amp;"대",#REF!)</f>
        <v>#REF!</v>
      </c>
      <c r="V162" s="24" t="e">
        <f>COUNTIF(#REF!,"국"&amp;$C162&amp;"구")</f>
        <v>#REF!</v>
      </c>
      <c r="W162" s="16" t="s">
        <v>156</v>
      </c>
      <c r="X162" s="25" t="e">
        <f>SUMIF(#REF!,"국"&amp;$C162&amp;"구",#REF!)</f>
        <v>#REF!</v>
      </c>
      <c r="Y162" s="24" t="e">
        <f>COUNTIF(#REF!,"국"&amp;$C162&amp;"도")</f>
        <v>#REF!</v>
      </c>
      <c r="Z162" s="16" t="s">
        <v>156</v>
      </c>
      <c r="AA162" s="25" t="e">
        <f>SUMIF(#REF!,"국"&amp;$C162&amp;"도",#REF!)</f>
        <v>#REF!</v>
      </c>
      <c r="AB162" s="24" t="e">
        <f>COUNTIF(#REF!,"국"&amp;$C162&amp;"목")</f>
        <v>#REF!</v>
      </c>
      <c r="AC162" s="16" t="s">
        <v>156</v>
      </c>
      <c r="AD162" s="25" t="e">
        <f>SUMIF(#REF!,"국"&amp;$C162&amp;"목",#REF!)</f>
        <v>#REF!</v>
      </c>
      <c r="AE162" s="24" t="e">
        <f>COUNTIF(#REF!,"국"&amp;$C162&amp;"묘")</f>
        <v>#REF!</v>
      </c>
      <c r="AF162" s="16" t="s">
        <v>156</v>
      </c>
      <c r="AG162" s="25" t="e">
        <f>SUMIF(#REF!,"국"&amp;$C162&amp;"묘",#REF!)</f>
        <v>#REF!</v>
      </c>
      <c r="AH162" s="24" t="e">
        <f>COUNTIF(#REF!,"국"&amp;$C162&amp;"유")</f>
        <v>#REF!</v>
      </c>
      <c r="AI162" s="16" t="s">
        <v>156</v>
      </c>
      <c r="AJ162" s="25" t="e">
        <f>SUMIF(#REF!,"국"&amp;$C162&amp;"유",#REF!)</f>
        <v>#REF!</v>
      </c>
      <c r="AK162" s="24" t="e">
        <f>COUNTIF(#REF!,"국"&amp;$C162&amp;"잡")</f>
        <v>#REF!</v>
      </c>
      <c r="AL162" s="16" t="s">
        <v>156</v>
      </c>
      <c r="AM162" s="25" t="e">
        <f>SUMIF(#REF!,"국"&amp;$C162&amp;"잡",#REF!)</f>
        <v>#REF!</v>
      </c>
      <c r="AN162" s="24" t="e">
        <f>COUNTIF(#REF!,"국"&amp;$C162&amp;"장")</f>
        <v>#REF!</v>
      </c>
      <c r="AO162" s="16" t="s">
        <v>156</v>
      </c>
      <c r="AP162" s="25" t="e">
        <f>SUMIF(#REF!,"국"&amp;$C162&amp;"장",#REF!)</f>
        <v>#REF!</v>
      </c>
      <c r="AQ162" s="24" t="e">
        <f>COUNTIF(#REF!,"국"&amp;$C162&amp;"수")</f>
        <v>#REF!</v>
      </c>
      <c r="AR162" s="16" t="s">
        <v>156</v>
      </c>
      <c r="AS162" s="25" t="e">
        <f>SUMIF(#REF!,"국"&amp;$C162&amp;"수",#REF!)</f>
        <v>#REF!</v>
      </c>
      <c r="AT162" s="24" t="e">
        <f>COUNTIF(#REF!,"국"&amp;$C162&amp;"제")</f>
        <v>#REF!</v>
      </c>
      <c r="AU162" s="16" t="s">
        <v>156</v>
      </c>
      <c r="AV162" s="25" t="e">
        <f>SUMIF(#REF!,"국"&amp;$C162&amp;"제",#REF!)</f>
        <v>#REF!</v>
      </c>
      <c r="AW162" s="24" t="e">
        <f>COUNTIF(#REF!,"국"&amp;$C162&amp;"종")</f>
        <v>#REF!</v>
      </c>
      <c r="AX162" s="16" t="s">
        <v>156</v>
      </c>
      <c r="AY162" s="25" t="e">
        <f>SUMIF(#REF!,"국"&amp;$C162&amp;"종",#REF!)</f>
        <v>#REF!</v>
      </c>
      <c r="AZ162" s="24" t="e">
        <f>COUNTIF(#REF!,"국"&amp;$C162&amp;"주")</f>
        <v>#REF!</v>
      </c>
      <c r="BA162" s="16" t="s">
        <v>156</v>
      </c>
      <c r="BB162" s="25" t="e">
        <f>SUMIF(#REF!,"국"&amp;$C162&amp;"주",#REF!)</f>
        <v>#REF!</v>
      </c>
      <c r="BC162" s="24" t="e">
        <f>COUNTIF(#REF!,"국"&amp;$C162&amp;"양")</f>
        <v>#REF!</v>
      </c>
      <c r="BD162" s="16" t="s">
        <v>156</v>
      </c>
      <c r="BE162" s="25" t="e">
        <f>SUMIF(#REF!,"국"&amp;$C162&amp;"양",#REF!)</f>
        <v>#REF!</v>
      </c>
      <c r="BF162" s="24" t="e">
        <f>COUNTIF(#REF!,"국"&amp;$C162&amp;"염")</f>
        <v>#REF!</v>
      </c>
      <c r="BG162" s="16" t="s">
        <v>156</v>
      </c>
      <c r="BH162" s="25" t="e">
        <f>SUMIF(#REF!,"국"&amp;$C162&amp;"염",#REF!)</f>
        <v>#REF!</v>
      </c>
      <c r="BI162" s="24" t="e">
        <f>COUNTIF(#REF!,"국"&amp;$C162&amp;"창")</f>
        <v>#REF!</v>
      </c>
      <c r="BJ162" s="16" t="s">
        <v>156</v>
      </c>
      <c r="BK162" s="25" t="e">
        <f>SUMIF(#REF!,"국"&amp;$C162&amp;"창",#REF!)</f>
        <v>#REF!</v>
      </c>
      <c r="BL162" s="24" t="e">
        <f>COUNTIF(#REF!,"국"&amp;$C162&amp;"천")</f>
        <v>#REF!</v>
      </c>
      <c r="BM162" s="16" t="s">
        <v>156</v>
      </c>
      <c r="BN162" s="25" t="e">
        <f>SUMIF(#REF!,"국"&amp;$C162&amp;"천",#REF!)</f>
        <v>#REF!</v>
      </c>
      <c r="BO162" s="24" t="e">
        <f>COUNTIF(#REF!,"국"&amp;$C162&amp;"철")</f>
        <v>#REF!</v>
      </c>
      <c r="BP162" s="16" t="s">
        <v>156</v>
      </c>
      <c r="BQ162" s="25" t="e">
        <f>SUMIF(#REF!,"국"&amp;$C162&amp;"철",#REF!)</f>
        <v>#REF!</v>
      </c>
      <c r="BR162" s="24" t="e">
        <f>COUNTIF(#REF!,"국"&amp;$C162&amp;"체")</f>
        <v>#REF!</v>
      </c>
      <c r="BS162" s="16" t="s">
        <v>156</v>
      </c>
      <c r="BT162" s="25" t="e">
        <f>SUMIF(#REF!,"국"&amp;$C162&amp;"체",#REF!)</f>
        <v>#REF!</v>
      </c>
      <c r="BU162" s="24" t="e">
        <f>COUNTIF(#REF!,"국"&amp;$C162&amp;"가")</f>
        <v>#REF!</v>
      </c>
      <c r="BV162" s="16" t="s">
        <v>156</v>
      </c>
      <c r="BW162" s="25" t="e">
        <f>SUMIF(#REF!,"국"&amp;$C162&amp;"가",#REF!)</f>
        <v>#REF!</v>
      </c>
    </row>
    <row r="163" spans="1:75" ht="25.5" customHeight="1">
      <c r="A163" s="40"/>
      <c r="B163" s="37"/>
      <c r="C163" s="38" t="s">
        <v>72</v>
      </c>
      <c r="D163" s="24" t="e">
        <f t="shared" si="6"/>
        <v>#REF!</v>
      </c>
      <c r="E163" s="16" t="s">
        <v>1</v>
      </c>
      <c r="F163" s="25" t="e">
        <f t="shared" si="7"/>
        <v>#REF!</v>
      </c>
      <c r="G163" s="24" t="e">
        <f>COUNTIF(#REF!,"국"&amp;$C163&amp;"답")</f>
        <v>#REF!</v>
      </c>
      <c r="H163" s="16" t="s">
        <v>156</v>
      </c>
      <c r="I163" s="25" t="e">
        <f>SUMIF(#REF!,"국"&amp;$C163&amp;"답",#REF!)</f>
        <v>#REF!</v>
      </c>
      <c r="J163" s="24" t="e">
        <f>COUNTIF(#REF!,"국"&amp;$C163&amp;"전")</f>
        <v>#REF!</v>
      </c>
      <c r="K163" s="16" t="s">
        <v>156</v>
      </c>
      <c r="L163" s="25" t="e">
        <f>SUMIF(#REF!,"국"&amp;$C163&amp;"전",#REF!)</f>
        <v>#REF!</v>
      </c>
      <c r="M163" s="24" t="e">
        <f>COUNTIF(#REF!,"국"&amp;$C163&amp;"과")</f>
        <v>#REF!</v>
      </c>
      <c r="N163" s="16" t="s">
        <v>156</v>
      </c>
      <c r="O163" s="25" t="e">
        <f>SUMIF(#REF!,"국"&amp;$C163&amp;"과",#REF!)</f>
        <v>#REF!</v>
      </c>
      <c r="P163" s="24" t="e">
        <f>COUNTIF(#REF!,"국"&amp;$C163&amp;"임")</f>
        <v>#REF!</v>
      </c>
      <c r="Q163" s="16" t="s">
        <v>156</v>
      </c>
      <c r="R163" s="25" t="e">
        <f>SUMIF(#REF!,"국"&amp;$C163&amp;"임",#REF!)</f>
        <v>#REF!</v>
      </c>
      <c r="S163" s="24" t="e">
        <f>COUNTIF(#REF!,"국"&amp;$C163&amp;"대")</f>
        <v>#REF!</v>
      </c>
      <c r="T163" s="16" t="s">
        <v>156</v>
      </c>
      <c r="U163" s="25" t="e">
        <f>SUMIF(#REF!,"국"&amp;$C163&amp;"대",#REF!)</f>
        <v>#REF!</v>
      </c>
      <c r="V163" s="24" t="e">
        <f>COUNTIF(#REF!,"국"&amp;$C163&amp;"구")</f>
        <v>#REF!</v>
      </c>
      <c r="W163" s="16" t="s">
        <v>156</v>
      </c>
      <c r="X163" s="25" t="e">
        <f>SUMIF(#REF!,"국"&amp;$C163&amp;"구",#REF!)</f>
        <v>#REF!</v>
      </c>
      <c r="Y163" s="24" t="e">
        <f>COUNTIF(#REF!,"국"&amp;$C163&amp;"도")</f>
        <v>#REF!</v>
      </c>
      <c r="Z163" s="16" t="s">
        <v>156</v>
      </c>
      <c r="AA163" s="25" t="e">
        <f>SUMIF(#REF!,"국"&amp;$C163&amp;"도",#REF!)</f>
        <v>#REF!</v>
      </c>
      <c r="AB163" s="24" t="e">
        <f>COUNTIF(#REF!,"국"&amp;$C163&amp;"목")</f>
        <v>#REF!</v>
      </c>
      <c r="AC163" s="16" t="s">
        <v>156</v>
      </c>
      <c r="AD163" s="25" t="e">
        <f>SUMIF(#REF!,"국"&amp;$C163&amp;"목",#REF!)</f>
        <v>#REF!</v>
      </c>
      <c r="AE163" s="24" t="e">
        <f>COUNTIF(#REF!,"국"&amp;$C163&amp;"묘")</f>
        <v>#REF!</v>
      </c>
      <c r="AF163" s="16" t="s">
        <v>156</v>
      </c>
      <c r="AG163" s="25" t="e">
        <f>SUMIF(#REF!,"국"&amp;$C163&amp;"묘",#REF!)</f>
        <v>#REF!</v>
      </c>
      <c r="AH163" s="24" t="e">
        <f>COUNTIF(#REF!,"국"&amp;$C163&amp;"유")</f>
        <v>#REF!</v>
      </c>
      <c r="AI163" s="16" t="s">
        <v>156</v>
      </c>
      <c r="AJ163" s="25" t="e">
        <f>SUMIF(#REF!,"국"&amp;$C163&amp;"유",#REF!)</f>
        <v>#REF!</v>
      </c>
      <c r="AK163" s="24" t="e">
        <f>COUNTIF(#REF!,"국"&amp;$C163&amp;"잡")</f>
        <v>#REF!</v>
      </c>
      <c r="AL163" s="16" t="s">
        <v>156</v>
      </c>
      <c r="AM163" s="25" t="e">
        <f>SUMIF(#REF!,"국"&amp;$C163&amp;"잡",#REF!)</f>
        <v>#REF!</v>
      </c>
      <c r="AN163" s="24" t="e">
        <f>COUNTIF(#REF!,"국"&amp;$C163&amp;"장")</f>
        <v>#REF!</v>
      </c>
      <c r="AO163" s="16" t="s">
        <v>156</v>
      </c>
      <c r="AP163" s="25" t="e">
        <f>SUMIF(#REF!,"국"&amp;$C163&amp;"장",#REF!)</f>
        <v>#REF!</v>
      </c>
      <c r="AQ163" s="24" t="e">
        <f>COUNTIF(#REF!,"국"&amp;$C163&amp;"수")</f>
        <v>#REF!</v>
      </c>
      <c r="AR163" s="16" t="s">
        <v>156</v>
      </c>
      <c r="AS163" s="25" t="e">
        <f>SUMIF(#REF!,"국"&amp;$C163&amp;"수",#REF!)</f>
        <v>#REF!</v>
      </c>
      <c r="AT163" s="24" t="e">
        <f>COUNTIF(#REF!,"국"&amp;$C163&amp;"제")</f>
        <v>#REF!</v>
      </c>
      <c r="AU163" s="16" t="s">
        <v>156</v>
      </c>
      <c r="AV163" s="25" t="e">
        <f>SUMIF(#REF!,"국"&amp;$C163&amp;"제",#REF!)</f>
        <v>#REF!</v>
      </c>
      <c r="AW163" s="24" t="e">
        <f>COUNTIF(#REF!,"국"&amp;$C163&amp;"종")</f>
        <v>#REF!</v>
      </c>
      <c r="AX163" s="16" t="s">
        <v>156</v>
      </c>
      <c r="AY163" s="25" t="e">
        <f>SUMIF(#REF!,"국"&amp;$C163&amp;"종",#REF!)</f>
        <v>#REF!</v>
      </c>
      <c r="AZ163" s="24" t="e">
        <f>COUNTIF(#REF!,"국"&amp;$C163&amp;"주")</f>
        <v>#REF!</v>
      </c>
      <c r="BA163" s="16" t="s">
        <v>156</v>
      </c>
      <c r="BB163" s="25" t="e">
        <f>SUMIF(#REF!,"국"&amp;$C163&amp;"주",#REF!)</f>
        <v>#REF!</v>
      </c>
      <c r="BC163" s="24" t="e">
        <f>COUNTIF(#REF!,"국"&amp;$C163&amp;"양")</f>
        <v>#REF!</v>
      </c>
      <c r="BD163" s="16" t="s">
        <v>156</v>
      </c>
      <c r="BE163" s="25" t="e">
        <f>SUMIF(#REF!,"국"&amp;$C163&amp;"양",#REF!)</f>
        <v>#REF!</v>
      </c>
      <c r="BF163" s="24" t="e">
        <f>COUNTIF(#REF!,"국"&amp;$C163&amp;"염")</f>
        <v>#REF!</v>
      </c>
      <c r="BG163" s="16" t="s">
        <v>156</v>
      </c>
      <c r="BH163" s="25" t="e">
        <f>SUMIF(#REF!,"국"&amp;$C163&amp;"염",#REF!)</f>
        <v>#REF!</v>
      </c>
      <c r="BI163" s="24" t="e">
        <f>COUNTIF(#REF!,"국"&amp;$C163&amp;"창")</f>
        <v>#REF!</v>
      </c>
      <c r="BJ163" s="16" t="s">
        <v>156</v>
      </c>
      <c r="BK163" s="25" t="e">
        <f>SUMIF(#REF!,"국"&amp;$C163&amp;"창",#REF!)</f>
        <v>#REF!</v>
      </c>
      <c r="BL163" s="24" t="e">
        <f>COUNTIF(#REF!,"국"&amp;$C163&amp;"천")</f>
        <v>#REF!</v>
      </c>
      <c r="BM163" s="16" t="s">
        <v>156</v>
      </c>
      <c r="BN163" s="25" t="e">
        <f>SUMIF(#REF!,"국"&amp;$C163&amp;"천",#REF!)</f>
        <v>#REF!</v>
      </c>
      <c r="BO163" s="24" t="e">
        <f>COUNTIF(#REF!,"국"&amp;$C163&amp;"철")</f>
        <v>#REF!</v>
      </c>
      <c r="BP163" s="16" t="s">
        <v>156</v>
      </c>
      <c r="BQ163" s="25" t="e">
        <f>SUMIF(#REF!,"국"&amp;$C163&amp;"철",#REF!)</f>
        <v>#REF!</v>
      </c>
      <c r="BR163" s="24" t="e">
        <f>COUNTIF(#REF!,"국"&amp;$C163&amp;"체")</f>
        <v>#REF!</v>
      </c>
      <c r="BS163" s="16" t="s">
        <v>156</v>
      </c>
      <c r="BT163" s="25" t="e">
        <f>SUMIF(#REF!,"국"&amp;$C163&amp;"체",#REF!)</f>
        <v>#REF!</v>
      </c>
      <c r="BU163" s="24" t="e">
        <f>COUNTIF(#REF!,"국"&amp;$C163&amp;"가")</f>
        <v>#REF!</v>
      </c>
      <c r="BV163" s="16" t="s">
        <v>156</v>
      </c>
      <c r="BW163" s="25" t="e">
        <f>SUMIF(#REF!,"국"&amp;$C163&amp;"가",#REF!)</f>
        <v>#REF!</v>
      </c>
    </row>
    <row r="164" spans="1:75" ht="25.5" customHeight="1">
      <c r="A164" s="40"/>
      <c r="B164" s="37"/>
      <c r="C164" s="38" t="s">
        <v>73</v>
      </c>
      <c r="D164" s="24" t="e">
        <f t="shared" si="6"/>
        <v>#REF!</v>
      </c>
      <c r="E164" s="16" t="s">
        <v>1</v>
      </c>
      <c r="F164" s="25" t="e">
        <f t="shared" si="7"/>
        <v>#REF!</v>
      </c>
      <c r="G164" s="24" t="e">
        <f>COUNTIF(#REF!,"국"&amp;$C164&amp;"답")</f>
        <v>#REF!</v>
      </c>
      <c r="H164" s="16" t="s">
        <v>156</v>
      </c>
      <c r="I164" s="25" t="e">
        <f>SUMIF(#REF!,"국"&amp;$C164&amp;"답",#REF!)</f>
        <v>#REF!</v>
      </c>
      <c r="J164" s="24" t="e">
        <f>COUNTIF(#REF!,"국"&amp;$C164&amp;"전")</f>
        <v>#REF!</v>
      </c>
      <c r="K164" s="16" t="s">
        <v>156</v>
      </c>
      <c r="L164" s="25" t="e">
        <f>SUMIF(#REF!,"국"&amp;$C164&amp;"전",#REF!)</f>
        <v>#REF!</v>
      </c>
      <c r="M164" s="24" t="e">
        <f>COUNTIF(#REF!,"국"&amp;$C164&amp;"과")</f>
        <v>#REF!</v>
      </c>
      <c r="N164" s="16" t="s">
        <v>156</v>
      </c>
      <c r="O164" s="25" t="e">
        <f>SUMIF(#REF!,"국"&amp;$C164&amp;"과",#REF!)</f>
        <v>#REF!</v>
      </c>
      <c r="P164" s="24" t="e">
        <f>COUNTIF(#REF!,"국"&amp;$C164&amp;"임")</f>
        <v>#REF!</v>
      </c>
      <c r="Q164" s="16" t="s">
        <v>156</v>
      </c>
      <c r="R164" s="25" t="e">
        <f>SUMIF(#REF!,"국"&amp;$C164&amp;"임",#REF!)</f>
        <v>#REF!</v>
      </c>
      <c r="S164" s="24" t="e">
        <f>COUNTIF(#REF!,"국"&amp;$C164&amp;"대")</f>
        <v>#REF!</v>
      </c>
      <c r="T164" s="16" t="s">
        <v>156</v>
      </c>
      <c r="U164" s="25" t="e">
        <f>SUMIF(#REF!,"국"&amp;$C164&amp;"대",#REF!)</f>
        <v>#REF!</v>
      </c>
      <c r="V164" s="24" t="e">
        <f>COUNTIF(#REF!,"국"&amp;$C164&amp;"구")</f>
        <v>#REF!</v>
      </c>
      <c r="W164" s="16" t="s">
        <v>156</v>
      </c>
      <c r="X164" s="25" t="e">
        <f>SUMIF(#REF!,"국"&amp;$C164&amp;"구",#REF!)</f>
        <v>#REF!</v>
      </c>
      <c r="Y164" s="24" t="e">
        <f>COUNTIF(#REF!,"국"&amp;$C164&amp;"도")</f>
        <v>#REF!</v>
      </c>
      <c r="Z164" s="16" t="s">
        <v>156</v>
      </c>
      <c r="AA164" s="25" t="e">
        <f>SUMIF(#REF!,"국"&amp;$C164&amp;"도",#REF!)</f>
        <v>#REF!</v>
      </c>
      <c r="AB164" s="24" t="e">
        <f>COUNTIF(#REF!,"국"&amp;$C164&amp;"목")</f>
        <v>#REF!</v>
      </c>
      <c r="AC164" s="16" t="s">
        <v>156</v>
      </c>
      <c r="AD164" s="25" t="e">
        <f>SUMIF(#REF!,"국"&amp;$C164&amp;"목",#REF!)</f>
        <v>#REF!</v>
      </c>
      <c r="AE164" s="24" t="e">
        <f>COUNTIF(#REF!,"국"&amp;$C164&amp;"묘")</f>
        <v>#REF!</v>
      </c>
      <c r="AF164" s="16" t="s">
        <v>156</v>
      </c>
      <c r="AG164" s="25" t="e">
        <f>SUMIF(#REF!,"국"&amp;$C164&amp;"묘",#REF!)</f>
        <v>#REF!</v>
      </c>
      <c r="AH164" s="24" t="e">
        <f>COUNTIF(#REF!,"국"&amp;$C164&amp;"유")</f>
        <v>#REF!</v>
      </c>
      <c r="AI164" s="16" t="s">
        <v>156</v>
      </c>
      <c r="AJ164" s="25" t="e">
        <f>SUMIF(#REF!,"국"&amp;$C164&amp;"유",#REF!)</f>
        <v>#REF!</v>
      </c>
      <c r="AK164" s="24" t="e">
        <f>COUNTIF(#REF!,"국"&amp;$C164&amp;"잡")</f>
        <v>#REF!</v>
      </c>
      <c r="AL164" s="16" t="s">
        <v>156</v>
      </c>
      <c r="AM164" s="25" t="e">
        <f>SUMIF(#REF!,"국"&amp;$C164&amp;"잡",#REF!)</f>
        <v>#REF!</v>
      </c>
      <c r="AN164" s="24" t="e">
        <f>COUNTIF(#REF!,"국"&amp;$C164&amp;"장")</f>
        <v>#REF!</v>
      </c>
      <c r="AO164" s="16" t="s">
        <v>156</v>
      </c>
      <c r="AP164" s="25" t="e">
        <f>SUMIF(#REF!,"국"&amp;$C164&amp;"장",#REF!)</f>
        <v>#REF!</v>
      </c>
      <c r="AQ164" s="24" t="e">
        <f>COUNTIF(#REF!,"국"&amp;$C164&amp;"수")</f>
        <v>#REF!</v>
      </c>
      <c r="AR164" s="16" t="s">
        <v>156</v>
      </c>
      <c r="AS164" s="25" t="e">
        <f>SUMIF(#REF!,"국"&amp;$C164&amp;"수",#REF!)</f>
        <v>#REF!</v>
      </c>
      <c r="AT164" s="24" t="e">
        <f>COUNTIF(#REF!,"국"&amp;$C164&amp;"제")</f>
        <v>#REF!</v>
      </c>
      <c r="AU164" s="16" t="s">
        <v>156</v>
      </c>
      <c r="AV164" s="25" t="e">
        <f>SUMIF(#REF!,"국"&amp;$C164&amp;"제",#REF!)</f>
        <v>#REF!</v>
      </c>
      <c r="AW164" s="24" t="e">
        <f>COUNTIF(#REF!,"국"&amp;$C164&amp;"종")</f>
        <v>#REF!</v>
      </c>
      <c r="AX164" s="16" t="s">
        <v>156</v>
      </c>
      <c r="AY164" s="25" t="e">
        <f>SUMIF(#REF!,"국"&amp;$C164&amp;"종",#REF!)</f>
        <v>#REF!</v>
      </c>
      <c r="AZ164" s="24" t="e">
        <f>COUNTIF(#REF!,"국"&amp;$C164&amp;"주")</f>
        <v>#REF!</v>
      </c>
      <c r="BA164" s="16" t="s">
        <v>156</v>
      </c>
      <c r="BB164" s="25" t="e">
        <f>SUMIF(#REF!,"국"&amp;$C164&amp;"주",#REF!)</f>
        <v>#REF!</v>
      </c>
      <c r="BC164" s="24" t="e">
        <f>COUNTIF(#REF!,"국"&amp;$C164&amp;"양")</f>
        <v>#REF!</v>
      </c>
      <c r="BD164" s="16" t="s">
        <v>156</v>
      </c>
      <c r="BE164" s="25" t="e">
        <f>SUMIF(#REF!,"국"&amp;$C164&amp;"양",#REF!)</f>
        <v>#REF!</v>
      </c>
      <c r="BF164" s="24" t="e">
        <f>COUNTIF(#REF!,"국"&amp;$C164&amp;"염")</f>
        <v>#REF!</v>
      </c>
      <c r="BG164" s="16" t="s">
        <v>156</v>
      </c>
      <c r="BH164" s="25" t="e">
        <f>SUMIF(#REF!,"국"&amp;$C164&amp;"염",#REF!)</f>
        <v>#REF!</v>
      </c>
      <c r="BI164" s="24" t="e">
        <f>COUNTIF(#REF!,"국"&amp;$C164&amp;"창")</f>
        <v>#REF!</v>
      </c>
      <c r="BJ164" s="16" t="s">
        <v>156</v>
      </c>
      <c r="BK164" s="25" t="e">
        <f>SUMIF(#REF!,"국"&amp;$C164&amp;"창",#REF!)</f>
        <v>#REF!</v>
      </c>
      <c r="BL164" s="24" t="e">
        <f>COUNTIF(#REF!,"국"&amp;$C164&amp;"천")</f>
        <v>#REF!</v>
      </c>
      <c r="BM164" s="16" t="s">
        <v>156</v>
      </c>
      <c r="BN164" s="25" t="e">
        <f>SUMIF(#REF!,"국"&amp;$C164&amp;"천",#REF!)</f>
        <v>#REF!</v>
      </c>
      <c r="BO164" s="24" t="e">
        <f>COUNTIF(#REF!,"국"&amp;$C164&amp;"철")</f>
        <v>#REF!</v>
      </c>
      <c r="BP164" s="16" t="s">
        <v>156</v>
      </c>
      <c r="BQ164" s="25" t="e">
        <f>SUMIF(#REF!,"국"&amp;$C164&amp;"철",#REF!)</f>
        <v>#REF!</v>
      </c>
      <c r="BR164" s="24" t="e">
        <f>COUNTIF(#REF!,"국"&amp;$C164&amp;"체")</f>
        <v>#REF!</v>
      </c>
      <c r="BS164" s="16" t="s">
        <v>156</v>
      </c>
      <c r="BT164" s="25" t="e">
        <f>SUMIF(#REF!,"국"&amp;$C164&amp;"체",#REF!)</f>
        <v>#REF!</v>
      </c>
      <c r="BU164" s="24" t="e">
        <f>COUNTIF(#REF!,"국"&amp;$C164&amp;"가")</f>
        <v>#REF!</v>
      </c>
      <c r="BV164" s="16" t="s">
        <v>156</v>
      </c>
      <c r="BW164" s="25" t="e">
        <f>SUMIF(#REF!,"국"&amp;$C164&amp;"가",#REF!)</f>
        <v>#REF!</v>
      </c>
    </row>
    <row r="165" spans="1:75" ht="25.5" customHeight="1">
      <c r="A165" s="40"/>
      <c r="B165" s="37"/>
      <c r="C165" s="38" t="s">
        <v>74</v>
      </c>
      <c r="D165" s="24" t="e">
        <f t="shared" si="6"/>
        <v>#REF!</v>
      </c>
      <c r="E165" s="16" t="s">
        <v>1</v>
      </c>
      <c r="F165" s="25" t="e">
        <f t="shared" si="7"/>
        <v>#REF!</v>
      </c>
      <c r="G165" s="24" t="e">
        <f>COUNTIF(#REF!,"국"&amp;$C165&amp;"답")</f>
        <v>#REF!</v>
      </c>
      <c r="H165" s="16" t="s">
        <v>156</v>
      </c>
      <c r="I165" s="25" t="e">
        <f>SUMIF(#REF!,"국"&amp;$C165&amp;"답",#REF!)</f>
        <v>#REF!</v>
      </c>
      <c r="J165" s="24" t="e">
        <f>COUNTIF(#REF!,"국"&amp;$C165&amp;"전")</f>
        <v>#REF!</v>
      </c>
      <c r="K165" s="16" t="s">
        <v>156</v>
      </c>
      <c r="L165" s="25" t="e">
        <f>SUMIF(#REF!,"국"&amp;$C165&amp;"전",#REF!)</f>
        <v>#REF!</v>
      </c>
      <c r="M165" s="24" t="e">
        <f>COUNTIF(#REF!,"국"&amp;$C165&amp;"과")</f>
        <v>#REF!</v>
      </c>
      <c r="N165" s="16" t="s">
        <v>156</v>
      </c>
      <c r="O165" s="25" t="e">
        <f>SUMIF(#REF!,"국"&amp;$C165&amp;"과",#REF!)</f>
        <v>#REF!</v>
      </c>
      <c r="P165" s="24" t="e">
        <f>COUNTIF(#REF!,"국"&amp;$C165&amp;"임")</f>
        <v>#REF!</v>
      </c>
      <c r="Q165" s="16" t="s">
        <v>156</v>
      </c>
      <c r="R165" s="25" t="e">
        <f>SUMIF(#REF!,"국"&amp;$C165&amp;"임",#REF!)</f>
        <v>#REF!</v>
      </c>
      <c r="S165" s="24" t="e">
        <f>COUNTIF(#REF!,"국"&amp;$C165&amp;"대")</f>
        <v>#REF!</v>
      </c>
      <c r="T165" s="16" t="s">
        <v>156</v>
      </c>
      <c r="U165" s="25" t="e">
        <f>SUMIF(#REF!,"국"&amp;$C165&amp;"대",#REF!)</f>
        <v>#REF!</v>
      </c>
      <c r="V165" s="24" t="e">
        <f>COUNTIF(#REF!,"국"&amp;$C165&amp;"구")</f>
        <v>#REF!</v>
      </c>
      <c r="W165" s="16" t="s">
        <v>156</v>
      </c>
      <c r="X165" s="25" t="e">
        <f>SUMIF(#REF!,"국"&amp;$C165&amp;"구",#REF!)</f>
        <v>#REF!</v>
      </c>
      <c r="Y165" s="24" t="e">
        <f>COUNTIF(#REF!,"국"&amp;$C165&amp;"도")</f>
        <v>#REF!</v>
      </c>
      <c r="Z165" s="16" t="s">
        <v>156</v>
      </c>
      <c r="AA165" s="25" t="e">
        <f>SUMIF(#REF!,"국"&amp;$C165&amp;"도",#REF!)</f>
        <v>#REF!</v>
      </c>
      <c r="AB165" s="24" t="e">
        <f>COUNTIF(#REF!,"국"&amp;$C165&amp;"목")</f>
        <v>#REF!</v>
      </c>
      <c r="AC165" s="16" t="s">
        <v>156</v>
      </c>
      <c r="AD165" s="25" t="e">
        <f>SUMIF(#REF!,"국"&amp;$C165&amp;"목",#REF!)</f>
        <v>#REF!</v>
      </c>
      <c r="AE165" s="24" t="e">
        <f>COUNTIF(#REF!,"국"&amp;$C165&amp;"묘")</f>
        <v>#REF!</v>
      </c>
      <c r="AF165" s="16" t="s">
        <v>156</v>
      </c>
      <c r="AG165" s="25" t="e">
        <f>SUMIF(#REF!,"국"&amp;$C165&amp;"묘",#REF!)</f>
        <v>#REF!</v>
      </c>
      <c r="AH165" s="24" t="e">
        <f>COUNTIF(#REF!,"국"&amp;$C165&amp;"유")</f>
        <v>#REF!</v>
      </c>
      <c r="AI165" s="16" t="s">
        <v>156</v>
      </c>
      <c r="AJ165" s="25" t="e">
        <f>SUMIF(#REF!,"국"&amp;$C165&amp;"유",#REF!)</f>
        <v>#REF!</v>
      </c>
      <c r="AK165" s="24" t="e">
        <f>COUNTIF(#REF!,"국"&amp;$C165&amp;"잡")</f>
        <v>#REF!</v>
      </c>
      <c r="AL165" s="16" t="s">
        <v>156</v>
      </c>
      <c r="AM165" s="25" t="e">
        <f>SUMIF(#REF!,"국"&amp;$C165&amp;"잡",#REF!)</f>
        <v>#REF!</v>
      </c>
      <c r="AN165" s="24" t="e">
        <f>COUNTIF(#REF!,"국"&amp;$C165&amp;"장")</f>
        <v>#REF!</v>
      </c>
      <c r="AO165" s="16" t="s">
        <v>156</v>
      </c>
      <c r="AP165" s="25" t="e">
        <f>SUMIF(#REF!,"국"&amp;$C165&amp;"장",#REF!)</f>
        <v>#REF!</v>
      </c>
      <c r="AQ165" s="24" t="e">
        <f>COUNTIF(#REF!,"국"&amp;$C165&amp;"수")</f>
        <v>#REF!</v>
      </c>
      <c r="AR165" s="16" t="s">
        <v>156</v>
      </c>
      <c r="AS165" s="25" t="e">
        <f>SUMIF(#REF!,"국"&amp;$C165&amp;"수",#REF!)</f>
        <v>#REF!</v>
      </c>
      <c r="AT165" s="24" t="e">
        <f>COUNTIF(#REF!,"국"&amp;$C165&amp;"제")</f>
        <v>#REF!</v>
      </c>
      <c r="AU165" s="16" t="s">
        <v>156</v>
      </c>
      <c r="AV165" s="25" t="e">
        <f>SUMIF(#REF!,"국"&amp;$C165&amp;"제",#REF!)</f>
        <v>#REF!</v>
      </c>
      <c r="AW165" s="24" t="e">
        <f>COUNTIF(#REF!,"국"&amp;$C165&amp;"종")</f>
        <v>#REF!</v>
      </c>
      <c r="AX165" s="16" t="s">
        <v>156</v>
      </c>
      <c r="AY165" s="25" t="e">
        <f>SUMIF(#REF!,"국"&amp;$C165&amp;"종",#REF!)</f>
        <v>#REF!</v>
      </c>
      <c r="AZ165" s="24" t="e">
        <f>COUNTIF(#REF!,"국"&amp;$C165&amp;"주")</f>
        <v>#REF!</v>
      </c>
      <c r="BA165" s="16" t="s">
        <v>156</v>
      </c>
      <c r="BB165" s="25" t="e">
        <f>SUMIF(#REF!,"국"&amp;$C165&amp;"주",#REF!)</f>
        <v>#REF!</v>
      </c>
      <c r="BC165" s="24" t="e">
        <f>COUNTIF(#REF!,"국"&amp;$C165&amp;"양")</f>
        <v>#REF!</v>
      </c>
      <c r="BD165" s="16" t="s">
        <v>156</v>
      </c>
      <c r="BE165" s="25" t="e">
        <f>SUMIF(#REF!,"국"&amp;$C165&amp;"양",#REF!)</f>
        <v>#REF!</v>
      </c>
      <c r="BF165" s="24" t="e">
        <f>COUNTIF(#REF!,"국"&amp;$C165&amp;"염")</f>
        <v>#REF!</v>
      </c>
      <c r="BG165" s="16" t="s">
        <v>156</v>
      </c>
      <c r="BH165" s="25" t="e">
        <f>SUMIF(#REF!,"국"&amp;$C165&amp;"염",#REF!)</f>
        <v>#REF!</v>
      </c>
      <c r="BI165" s="24" t="e">
        <f>COUNTIF(#REF!,"국"&amp;$C165&amp;"창")</f>
        <v>#REF!</v>
      </c>
      <c r="BJ165" s="16" t="s">
        <v>156</v>
      </c>
      <c r="BK165" s="25" t="e">
        <f>SUMIF(#REF!,"국"&amp;$C165&amp;"창",#REF!)</f>
        <v>#REF!</v>
      </c>
      <c r="BL165" s="24" t="e">
        <f>COUNTIF(#REF!,"국"&amp;$C165&amp;"천")</f>
        <v>#REF!</v>
      </c>
      <c r="BM165" s="16" t="s">
        <v>156</v>
      </c>
      <c r="BN165" s="25" t="e">
        <f>SUMIF(#REF!,"국"&amp;$C165&amp;"천",#REF!)</f>
        <v>#REF!</v>
      </c>
      <c r="BO165" s="24" t="e">
        <f>COUNTIF(#REF!,"국"&amp;$C165&amp;"철")</f>
        <v>#REF!</v>
      </c>
      <c r="BP165" s="16" t="s">
        <v>156</v>
      </c>
      <c r="BQ165" s="25" t="e">
        <f>SUMIF(#REF!,"국"&amp;$C165&amp;"철",#REF!)</f>
        <v>#REF!</v>
      </c>
      <c r="BR165" s="24" t="e">
        <f>COUNTIF(#REF!,"국"&amp;$C165&amp;"체")</f>
        <v>#REF!</v>
      </c>
      <c r="BS165" s="16" t="s">
        <v>156</v>
      </c>
      <c r="BT165" s="25" t="e">
        <f>SUMIF(#REF!,"국"&amp;$C165&amp;"체",#REF!)</f>
        <v>#REF!</v>
      </c>
      <c r="BU165" s="24" t="e">
        <f>COUNTIF(#REF!,"국"&amp;$C165&amp;"가")</f>
        <v>#REF!</v>
      </c>
      <c r="BV165" s="16" t="s">
        <v>156</v>
      </c>
      <c r="BW165" s="25" t="e">
        <f>SUMIF(#REF!,"국"&amp;$C165&amp;"가",#REF!)</f>
        <v>#REF!</v>
      </c>
    </row>
    <row r="166" spans="1:75" ht="25.5" customHeight="1">
      <c r="A166" s="40"/>
      <c r="B166" s="37"/>
      <c r="C166" s="38" t="s">
        <v>75</v>
      </c>
      <c r="D166" s="24" t="e">
        <f t="shared" si="6"/>
        <v>#REF!</v>
      </c>
      <c r="E166" s="16" t="s">
        <v>1</v>
      </c>
      <c r="F166" s="25" t="e">
        <f t="shared" si="7"/>
        <v>#REF!</v>
      </c>
      <c r="G166" s="24" t="e">
        <f>COUNTIF(#REF!,"국"&amp;$C166&amp;"답")</f>
        <v>#REF!</v>
      </c>
      <c r="H166" s="16" t="s">
        <v>156</v>
      </c>
      <c r="I166" s="25" t="e">
        <f>SUMIF(#REF!,"국"&amp;$C166&amp;"답",#REF!)</f>
        <v>#REF!</v>
      </c>
      <c r="J166" s="24" t="e">
        <f>COUNTIF(#REF!,"국"&amp;$C166&amp;"전")</f>
        <v>#REF!</v>
      </c>
      <c r="K166" s="16" t="s">
        <v>156</v>
      </c>
      <c r="L166" s="25" t="e">
        <f>SUMIF(#REF!,"국"&amp;$C166&amp;"전",#REF!)</f>
        <v>#REF!</v>
      </c>
      <c r="M166" s="24" t="e">
        <f>COUNTIF(#REF!,"국"&amp;$C166&amp;"과")</f>
        <v>#REF!</v>
      </c>
      <c r="N166" s="16" t="s">
        <v>156</v>
      </c>
      <c r="O166" s="25" t="e">
        <f>SUMIF(#REF!,"국"&amp;$C166&amp;"과",#REF!)</f>
        <v>#REF!</v>
      </c>
      <c r="P166" s="24" t="e">
        <f>COUNTIF(#REF!,"국"&amp;$C166&amp;"임")</f>
        <v>#REF!</v>
      </c>
      <c r="Q166" s="16" t="s">
        <v>156</v>
      </c>
      <c r="R166" s="25" t="e">
        <f>SUMIF(#REF!,"국"&amp;$C166&amp;"임",#REF!)</f>
        <v>#REF!</v>
      </c>
      <c r="S166" s="24" t="e">
        <f>COUNTIF(#REF!,"국"&amp;$C166&amp;"대")</f>
        <v>#REF!</v>
      </c>
      <c r="T166" s="16" t="s">
        <v>156</v>
      </c>
      <c r="U166" s="25" t="e">
        <f>SUMIF(#REF!,"국"&amp;$C166&amp;"대",#REF!)</f>
        <v>#REF!</v>
      </c>
      <c r="V166" s="24" t="e">
        <f>COUNTIF(#REF!,"국"&amp;$C166&amp;"구")</f>
        <v>#REF!</v>
      </c>
      <c r="W166" s="16" t="s">
        <v>156</v>
      </c>
      <c r="X166" s="25" t="e">
        <f>SUMIF(#REF!,"국"&amp;$C166&amp;"구",#REF!)</f>
        <v>#REF!</v>
      </c>
      <c r="Y166" s="24" t="e">
        <f>COUNTIF(#REF!,"국"&amp;$C166&amp;"도")</f>
        <v>#REF!</v>
      </c>
      <c r="Z166" s="16" t="s">
        <v>156</v>
      </c>
      <c r="AA166" s="25" t="e">
        <f>SUMIF(#REF!,"국"&amp;$C166&amp;"도",#REF!)</f>
        <v>#REF!</v>
      </c>
      <c r="AB166" s="24" t="e">
        <f>COUNTIF(#REF!,"국"&amp;$C166&amp;"목")</f>
        <v>#REF!</v>
      </c>
      <c r="AC166" s="16" t="s">
        <v>156</v>
      </c>
      <c r="AD166" s="25" t="e">
        <f>SUMIF(#REF!,"국"&amp;$C166&amp;"목",#REF!)</f>
        <v>#REF!</v>
      </c>
      <c r="AE166" s="24" t="e">
        <f>COUNTIF(#REF!,"국"&amp;$C166&amp;"묘")</f>
        <v>#REF!</v>
      </c>
      <c r="AF166" s="16" t="s">
        <v>156</v>
      </c>
      <c r="AG166" s="25" t="e">
        <f>SUMIF(#REF!,"국"&amp;$C166&amp;"묘",#REF!)</f>
        <v>#REF!</v>
      </c>
      <c r="AH166" s="24" t="e">
        <f>COUNTIF(#REF!,"국"&amp;$C166&amp;"유")</f>
        <v>#REF!</v>
      </c>
      <c r="AI166" s="16" t="s">
        <v>156</v>
      </c>
      <c r="AJ166" s="25" t="e">
        <f>SUMIF(#REF!,"국"&amp;$C166&amp;"유",#REF!)</f>
        <v>#REF!</v>
      </c>
      <c r="AK166" s="24" t="e">
        <f>COUNTIF(#REF!,"국"&amp;$C166&amp;"잡")</f>
        <v>#REF!</v>
      </c>
      <c r="AL166" s="16" t="s">
        <v>156</v>
      </c>
      <c r="AM166" s="25" t="e">
        <f>SUMIF(#REF!,"국"&amp;$C166&amp;"잡",#REF!)</f>
        <v>#REF!</v>
      </c>
      <c r="AN166" s="24" t="e">
        <f>COUNTIF(#REF!,"국"&amp;$C166&amp;"장")</f>
        <v>#REF!</v>
      </c>
      <c r="AO166" s="16" t="s">
        <v>156</v>
      </c>
      <c r="AP166" s="25" t="e">
        <f>SUMIF(#REF!,"국"&amp;$C166&amp;"장",#REF!)</f>
        <v>#REF!</v>
      </c>
      <c r="AQ166" s="24" t="e">
        <f>COUNTIF(#REF!,"국"&amp;$C166&amp;"수")</f>
        <v>#REF!</v>
      </c>
      <c r="AR166" s="16" t="s">
        <v>156</v>
      </c>
      <c r="AS166" s="25" t="e">
        <f>SUMIF(#REF!,"국"&amp;$C166&amp;"수",#REF!)</f>
        <v>#REF!</v>
      </c>
      <c r="AT166" s="24" t="e">
        <f>COUNTIF(#REF!,"국"&amp;$C166&amp;"제")</f>
        <v>#REF!</v>
      </c>
      <c r="AU166" s="16" t="s">
        <v>156</v>
      </c>
      <c r="AV166" s="25" t="e">
        <f>SUMIF(#REF!,"국"&amp;$C166&amp;"제",#REF!)</f>
        <v>#REF!</v>
      </c>
      <c r="AW166" s="24" t="e">
        <f>COUNTIF(#REF!,"국"&amp;$C166&amp;"종")</f>
        <v>#REF!</v>
      </c>
      <c r="AX166" s="16" t="s">
        <v>156</v>
      </c>
      <c r="AY166" s="25" t="e">
        <f>SUMIF(#REF!,"국"&amp;$C166&amp;"종",#REF!)</f>
        <v>#REF!</v>
      </c>
      <c r="AZ166" s="24" t="e">
        <f>COUNTIF(#REF!,"국"&amp;$C166&amp;"주")</f>
        <v>#REF!</v>
      </c>
      <c r="BA166" s="16" t="s">
        <v>156</v>
      </c>
      <c r="BB166" s="25" t="e">
        <f>SUMIF(#REF!,"국"&amp;$C166&amp;"주",#REF!)</f>
        <v>#REF!</v>
      </c>
      <c r="BC166" s="24" t="e">
        <f>COUNTIF(#REF!,"국"&amp;$C166&amp;"양")</f>
        <v>#REF!</v>
      </c>
      <c r="BD166" s="16" t="s">
        <v>156</v>
      </c>
      <c r="BE166" s="25" t="e">
        <f>SUMIF(#REF!,"국"&amp;$C166&amp;"양",#REF!)</f>
        <v>#REF!</v>
      </c>
      <c r="BF166" s="24" t="e">
        <f>COUNTIF(#REF!,"국"&amp;$C166&amp;"염")</f>
        <v>#REF!</v>
      </c>
      <c r="BG166" s="16" t="s">
        <v>156</v>
      </c>
      <c r="BH166" s="25" t="e">
        <f>SUMIF(#REF!,"국"&amp;$C166&amp;"염",#REF!)</f>
        <v>#REF!</v>
      </c>
      <c r="BI166" s="24" t="e">
        <f>COUNTIF(#REF!,"국"&amp;$C166&amp;"창")</f>
        <v>#REF!</v>
      </c>
      <c r="BJ166" s="16" t="s">
        <v>156</v>
      </c>
      <c r="BK166" s="25" t="e">
        <f>SUMIF(#REF!,"국"&amp;$C166&amp;"창",#REF!)</f>
        <v>#REF!</v>
      </c>
      <c r="BL166" s="24" t="e">
        <f>COUNTIF(#REF!,"국"&amp;$C166&amp;"천")</f>
        <v>#REF!</v>
      </c>
      <c r="BM166" s="16" t="s">
        <v>156</v>
      </c>
      <c r="BN166" s="25" t="e">
        <f>SUMIF(#REF!,"국"&amp;$C166&amp;"천",#REF!)</f>
        <v>#REF!</v>
      </c>
      <c r="BO166" s="24" t="e">
        <f>COUNTIF(#REF!,"국"&amp;$C166&amp;"철")</f>
        <v>#REF!</v>
      </c>
      <c r="BP166" s="16" t="s">
        <v>156</v>
      </c>
      <c r="BQ166" s="25" t="e">
        <f>SUMIF(#REF!,"국"&amp;$C166&amp;"철",#REF!)</f>
        <v>#REF!</v>
      </c>
      <c r="BR166" s="24" t="e">
        <f>COUNTIF(#REF!,"국"&amp;$C166&amp;"체")</f>
        <v>#REF!</v>
      </c>
      <c r="BS166" s="16" t="s">
        <v>156</v>
      </c>
      <c r="BT166" s="25" t="e">
        <f>SUMIF(#REF!,"국"&amp;$C166&amp;"체",#REF!)</f>
        <v>#REF!</v>
      </c>
      <c r="BU166" s="24" t="e">
        <f>COUNTIF(#REF!,"국"&amp;$C166&amp;"가")</f>
        <v>#REF!</v>
      </c>
      <c r="BV166" s="16" t="s">
        <v>156</v>
      </c>
      <c r="BW166" s="25" t="e">
        <f>SUMIF(#REF!,"국"&amp;$C166&amp;"가",#REF!)</f>
        <v>#REF!</v>
      </c>
    </row>
    <row r="167" spans="1:75" ht="25.5" customHeight="1">
      <c r="A167" s="40"/>
      <c r="B167" s="37"/>
      <c r="C167" s="38" t="s">
        <v>76</v>
      </c>
      <c r="D167" s="24" t="e">
        <f t="shared" si="6"/>
        <v>#REF!</v>
      </c>
      <c r="E167" s="16" t="s">
        <v>1</v>
      </c>
      <c r="F167" s="25" t="e">
        <f t="shared" si="7"/>
        <v>#REF!</v>
      </c>
      <c r="G167" s="24" t="e">
        <f>COUNTIF(#REF!,"국"&amp;$C167&amp;"답")</f>
        <v>#REF!</v>
      </c>
      <c r="H167" s="16" t="s">
        <v>156</v>
      </c>
      <c r="I167" s="25" t="e">
        <f>SUMIF(#REF!,"국"&amp;$C167&amp;"답",#REF!)</f>
        <v>#REF!</v>
      </c>
      <c r="J167" s="24" t="e">
        <f>COUNTIF(#REF!,"국"&amp;$C167&amp;"전")</f>
        <v>#REF!</v>
      </c>
      <c r="K167" s="16" t="s">
        <v>156</v>
      </c>
      <c r="L167" s="25" t="e">
        <f>SUMIF(#REF!,"국"&amp;$C167&amp;"전",#REF!)</f>
        <v>#REF!</v>
      </c>
      <c r="M167" s="24" t="e">
        <f>COUNTIF(#REF!,"국"&amp;$C167&amp;"과")</f>
        <v>#REF!</v>
      </c>
      <c r="N167" s="16" t="s">
        <v>156</v>
      </c>
      <c r="O167" s="25" t="e">
        <f>SUMIF(#REF!,"국"&amp;$C167&amp;"과",#REF!)</f>
        <v>#REF!</v>
      </c>
      <c r="P167" s="24" t="e">
        <f>COUNTIF(#REF!,"국"&amp;$C167&amp;"임")</f>
        <v>#REF!</v>
      </c>
      <c r="Q167" s="16" t="s">
        <v>156</v>
      </c>
      <c r="R167" s="25" t="e">
        <f>SUMIF(#REF!,"국"&amp;$C167&amp;"임",#REF!)</f>
        <v>#REF!</v>
      </c>
      <c r="S167" s="24" t="e">
        <f>COUNTIF(#REF!,"국"&amp;$C167&amp;"대")</f>
        <v>#REF!</v>
      </c>
      <c r="T167" s="16" t="s">
        <v>156</v>
      </c>
      <c r="U167" s="25" t="e">
        <f>SUMIF(#REF!,"국"&amp;$C167&amp;"대",#REF!)</f>
        <v>#REF!</v>
      </c>
      <c r="V167" s="24" t="e">
        <f>COUNTIF(#REF!,"국"&amp;$C167&amp;"구")</f>
        <v>#REF!</v>
      </c>
      <c r="W167" s="16" t="s">
        <v>156</v>
      </c>
      <c r="X167" s="25" t="e">
        <f>SUMIF(#REF!,"국"&amp;$C167&amp;"구",#REF!)</f>
        <v>#REF!</v>
      </c>
      <c r="Y167" s="24" t="e">
        <f>COUNTIF(#REF!,"국"&amp;$C167&amp;"도")</f>
        <v>#REF!</v>
      </c>
      <c r="Z167" s="16" t="s">
        <v>156</v>
      </c>
      <c r="AA167" s="25" t="e">
        <f>SUMIF(#REF!,"국"&amp;$C167&amp;"도",#REF!)</f>
        <v>#REF!</v>
      </c>
      <c r="AB167" s="24" t="e">
        <f>COUNTIF(#REF!,"국"&amp;$C167&amp;"목")</f>
        <v>#REF!</v>
      </c>
      <c r="AC167" s="16" t="s">
        <v>156</v>
      </c>
      <c r="AD167" s="25" t="e">
        <f>SUMIF(#REF!,"국"&amp;$C167&amp;"목",#REF!)</f>
        <v>#REF!</v>
      </c>
      <c r="AE167" s="24" t="e">
        <f>COUNTIF(#REF!,"국"&amp;$C167&amp;"묘")</f>
        <v>#REF!</v>
      </c>
      <c r="AF167" s="16" t="s">
        <v>156</v>
      </c>
      <c r="AG167" s="25" t="e">
        <f>SUMIF(#REF!,"국"&amp;$C167&amp;"묘",#REF!)</f>
        <v>#REF!</v>
      </c>
      <c r="AH167" s="24" t="e">
        <f>COUNTIF(#REF!,"국"&amp;$C167&amp;"유")</f>
        <v>#REF!</v>
      </c>
      <c r="AI167" s="16" t="s">
        <v>156</v>
      </c>
      <c r="AJ167" s="25" t="e">
        <f>SUMIF(#REF!,"국"&amp;$C167&amp;"유",#REF!)</f>
        <v>#REF!</v>
      </c>
      <c r="AK167" s="24" t="e">
        <f>COUNTIF(#REF!,"국"&amp;$C167&amp;"잡")</f>
        <v>#REF!</v>
      </c>
      <c r="AL167" s="16" t="s">
        <v>156</v>
      </c>
      <c r="AM167" s="25" t="e">
        <f>SUMIF(#REF!,"국"&amp;$C167&amp;"잡",#REF!)</f>
        <v>#REF!</v>
      </c>
      <c r="AN167" s="24" t="e">
        <f>COUNTIF(#REF!,"국"&amp;$C167&amp;"장")</f>
        <v>#REF!</v>
      </c>
      <c r="AO167" s="16" t="s">
        <v>156</v>
      </c>
      <c r="AP167" s="25" t="e">
        <f>SUMIF(#REF!,"국"&amp;$C167&amp;"장",#REF!)</f>
        <v>#REF!</v>
      </c>
      <c r="AQ167" s="24" t="e">
        <f>COUNTIF(#REF!,"국"&amp;$C167&amp;"수")</f>
        <v>#REF!</v>
      </c>
      <c r="AR167" s="16" t="s">
        <v>156</v>
      </c>
      <c r="AS167" s="25" t="e">
        <f>SUMIF(#REF!,"국"&amp;$C167&amp;"수",#REF!)</f>
        <v>#REF!</v>
      </c>
      <c r="AT167" s="24" t="e">
        <f>COUNTIF(#REF!,"국"&amp;$C167&amp;"제")</f>
        <v>#REF!</v>
      </c>
      <c r="AU167" s="16" t="s">
        <v>156</v>
      </c>
      <c r="AV167" s="25" t="e">
        <f>SUMIF(#REF!,"국"&amp;$C167&amp;"제",#REF!)</f>
        <v>#REF!</v>
      </c>
      <c r="AW167" s="24" t="e">
        <f>COUNTIF(#REF!,"국"&amp;$C167&amp;"종")</f>
        <v>#REF!</v>
      </c>
      <c r="AX167" s="16" t="s">
        <v>156</v>
      </c>
      <c r="AY167" s="25" t="e">
        <f>SUMIF(#REF!,"국"&amp;$C167&amp;"종",#REF!)</f>
        <v>#REF!</v>
      </c>
      <c r="AZ167" s="24" t="e">
        <f>COUNTIF(#REF!,"국"&amp;$C167&amp;"주")</f>
        <v>#REF!</v>
      </c>
      <c r="BA167" s="16" t="s">
        <v>156</v>
      </c>
      <c r="BB167" s="25" t="e">
        <f>SUMIF(#REF!,"국"&amp;$C167&amp;"주",#REF!)</f>
        <v>#REF!</v>
      </c>
      <c r="BC167" s="24" t="e">
        <f>COUNTIF(#REF!,"국"&amp;$C167&amp;"양")</f>
        <v>#REF!</v>
      </c>
      <c r="BD167" s="16" t="s">
        <v>156</v>
      </c>
      <c r="BE167" s="25" t="e">
        <f>SUMIF(#REF!,"국"&amp;$C167&amp;"양",#REF!)</f>
        <v>#REF!</v>
      </c>
      <c r="BF167" s="24" t="e">
        <f>COUNTIF(#REF!,"국"&amp;$C167&amp;"염")</f>
        <v>#REF!</v>
      </c>
      <c r="BG167" s="16" t="s">
        <v>156</v>
      </c>
      <c r="BH167" s="25" t="e">
        <f>SUMIF(#REF!,"국"&amp;$C167&amp;"염",#REF!)</f>
        <v>#REF!</v>
      </c>
      <c r="BI167" s="24" t="e">
        <f>COUNTIF(#REF!,"국"&amp;$C167&amp;"창")</f>
        <v>#REF!</v>
      </c>
      <c r="BJ167" s="16" t="s">
        <v>156</v>
      </c>
      <c r="BK167" s="25" t="e">
        <f>SUMIF(#REF!,"국"&amp;$C167&amp;"창",#REF!)</f>
        <v>#REF!</v>
      </c>
      <c r="BL167" s="24" t="e">
        <f>COUNTIF(#REF!,"국"&amp;$C167&amp;"천")</f>
        <v>#REF!</v>
      </c>
      <c r="BM167" s="16" t="s">
        <v>156</v>
      </c>
      <c r="BN167" s="25" t="e">
        <f>SUMIF(#REF!,"국"&amp;$C167&amp;"천",#REF!)</f>
        <v>#REF!</v>
      </c>
      <c r="BO167" s="24" t="e">
        <f>COUNTIF(#REF!,"국"&amp;$C167&amp;"철")</f>
        <v>#REF!</v>
      </c>
      <c r="BP167" s="16" t="s">
        <v>156</v>
      </c>
      <c r="BQ167" s="25" t="e">
        <f>SUMIF(#REF!,"국"&amp;$C167&amp;"철",#REF!)</f>
        <v>#REF!</v>
      </c>
      <c r="BR167" s="24" t="e">
        <f>COUNTIF(#REF!,"국"&amp;$C167&amp;"체")</f>
        <v>#REF!</v>
      </c>
      <c r="BS167" s="16" t="s">
        <v>156</v>
      </c>
      <c r="BT167" s="25" t="e">
        <f>SUMIF(#REF!,"국"&amp;$C167&amp;"체",#REF!)</f>
        <v>#REF!</v>
      </c>
      <c r="BU167" s="24" t="e">
        <f>COUNTIF(#REF!,"국"&amp;$C167&amp;"가")</f>
        <v>#REF!</v>
      </c>
      <c r="BV167" s="16" t="s">
        <v>156</v>
      </c>
      <c r="BW167" s="25" t="e">
        <f>SUMIF(#REF!,"국"&amp;$C167&amp;"가",#REF!)</f>
        <v>#REF!</v>
      </c>
    </row>
    <row r="168" spans="1:75" ht="25.5" customHeight="1">
      <c r="A168" s="41"/>
      <c r="B168" s="39"/>
      <c r="C168" s="38" t="s">
        <v>77</v>
      </c>
      <c r="D168" s="24" t="e">
        <f t="shared" si="6"/>
        <v>#REF!</v>
      </c>
      <c r="E168" s="16" t="s">
        <v>1</v>
      </c>
      <c r="F168" s="25" t="e">
        <f t="shared" si="7"/>
        <v>#REF!</v>
      </c>
      <c r="G168" s="24" t="e">
        <f>COUNTIF(#REF!,"국"&amp;$C168&amp;"답")</f>
        <v>#REF!</v>
      </c>
      <c r="H168" s="16" t="s">
        <v>156</v>
      </c>
      <c r="I168" s="25" t="e">
        <f>SUMIF(#REF!,"국"&amp;$C168&amp;"답",#REF!)</f>
        <v>#REF!</v>
      </c>
      <c r="J168" s="24" t="e">
        <f>COUNTIF(#REF!,"국"&amp;$C168&amp;"전")</f>
        <v>#REF!</v>
      </c>
      <c r="K168" s="16" t="s">
        <v>156</v>
      </c>
      <c r="L168" s="25" t="e">
        <f>SUMIF(#REF!,"국"&amp;$C168&amp;"전",#REF!)</f>
        <v>#REF!</v>
      </c>
      <c r="M168" s="24" t="e">
        <f>COUNTIF(#REF!,"국"&amp;$C168&amp;"과")</f>
        <v>#REF!</v>
      </c>
      <c r="N168" s="16" t="s">
        <v>156</v>
      </c>
      <c r="O168" s="25" t="e">
        <f>SUMIF(#REF!,"국"&amp;$C168&amp;"과",#REF!)</f>
        <v>#REF!</v>
      </c>
      <c r="P168" s="24" t="e">
        <f>COUNTIF(#REF!,"국"&amp;$C168&amp;"임")</f>
        <v>#REF!</v>
      </c>
      <c r="Q168" s="16" t="s">
        <v>156</v>
      </c>
      <c r="R168" s="25" t="e">
        <f>SUMIF(#REF!,"국"&amp;$C168&amp;"임",#REF!)</f>
        <v>#REF!</v>
      </c>
      <c r="S168" s="24" t="e">
        <f>COUNTIF(#REF!,"국"&amp;$C168&amp;"대")</f>
        <v>#REF!</v>
      </c>
      <c r="T168" s="16" t="s">
        <v>156</v>
      </c>
      <c r="U168" s="25" t="e">
        <f>SUMIF(#REF!,"국"&amp;$C168&amp;"대",#REF!)</f>
        <v>#REF!</v>
      </c>
      <c r="V168" s="24" t="e">
        <f>COUNTIF(#REF!,"국"&amp;$C168&amp;"구")</f>
        <v>#REF!</v>
      </c>
      <c r="W168" s="16" t="s">
        <v>156</v>
      </c>
      <c r="X168" s="25" t="e">
        <f>SUMIF(#REF!,"국"&amp;$C168&amp;"구",#REF!)</f>
        <v>#REF!</v>
      </c>
      <c r="Y168" s="24" t="e">
        <f>COUNTIF(#REF!,"국"&amp;$C168&amp;"도")</f>
        <v>#REF!</v>
      </c>
      <c r="Z168" s="16" t="s">
        <v>156</v>
      </c>
      <c r="AA168" s="25" t="e">
        <f>SUMIF(#REF!,"국"&amp;$C168&amp;"도",#REF!)</f>
        <v>#REF!</v>
      </c>
      <c r="AB168" s="24" t="e">
        <f>COUNTIF(#REF!,"국"&amp;$C168&amp;"목")</f>
        <v>#REF!</v>
      </c>
      <c r="AC168" s="16" t="s">
        <v>156</v>
      </c>
      <c r="AD168" s="25" t="e">
        <f>SUMIF(#REF!,"국"&amp;$C168&amp;"목",#REF!)</f>
        <v>#REF!</v>
      </c>
      <c r="AE168" s="24" t="e">
        <f>COUNTIF(#REF!,"국"&amp;$C168&amp;"묘")</f>
        <v>#REF!</v>
      </c>
      <c r="AF168" s="16" t="s">
        <v>156</v>
      </c>
      <c r="AG168" s="25" t="e">
        <f>SUMIF(#REF!,"국"&amp;$C168&amp;"묘",#REF!)</f>
        <v>#REF!</v>
      </c>
      <c r="AH168" s="24" t="e">
        <f>COUNTIF(#REF!,"국"&amp;$C168&amp;"유")</f>
        <v>#REF!</v>
      </c>
      <c r="AI168" s="16" t="s">
        <v>156</v>
      </c>
      <c r="AJ168" s="25" t="e">
        <f>SUMIF(#REF!,"국"&amp;$C168&amp;"유",#REF!)</f>
        <v>#REF!</v>
      </c>
      <c r="AK168" s="24" t="e">
        <f>COUNTIF(#REF!,"국"&amp;$C168&amp;"잡")</f>
        <v>#REF!</v>
      </c>
      <c r="AL168" s="16" t="s">
        <v>156</v>
      </c>
      <c r="AM168" s="25" t="e">
        <f>SUMIF(#REF!,"국"&amp;$C168&amp;"잡",#REF!)</f>
        <v>#REF!</v>
      </c>
      <c r="AN168" s="24" t="e">
        <f>COUNTIF(#REF!,"국"&amp;$C168&amp;"장")</f>
        <v>#REF!</v>
      </c>
      <c r="AO168" s="16" t="s">
        <v>156</v>
      </c>
      <c r="AP168" s="25" t="e">
        <f>SUMIF(#REF!,"국"&amp;$C168&amp;"장",#REF!)</f>
        <v>#REF!</v>
      </c>
      <c r="AQ168" s="24" t="e">
        <f>COUNTIF(#REF!,"국"&amp;$C168&amp;"수")</f>
        <v>#REF!</v>
      </c>
      <c r="AR168" s="16" t="s">
        <v>156</v>
      </c>
      <c r="AS168" s="25" t="e">
        <f>SUMIF(#REF!,"국"&amp;$C168&amp;"수",#REF!)</f>
        <v>#REF!</v>
      </c>
      <c r="AT168" s="24" t="e">
        <f>COUNTIF(#REF!,"국"&amp;$C168&amp;"제")</f>
        <v>#REF!</v>
      </c>
      <c r="AU168" s="16" t="s">
        <v>156</v>
      </c>
      <c r="AV168" s="25" t="e">
        <f>SUMIF(#REF!,"국"&amp;$C168&amp;"제",#REF!)</f>
        <v>#REF!</v>
      </c>
      <c r="AW168" s="24" t="e">
        <f>COUNTIF(#REF!,"국"&amp;$C168&amp;"종")</f>
        <v>#REF!</v>
      </c>
      <c r="AX168" s="16" t="s">
        <v>156</v>
      </c>
      <c r="AY168" s="25" t="e">
        <f>SUMIF(#REF!,"국"&amp;$C168&amp;"종",#REF!)</f>
        <v>#REF!</v>
      </c>
      <c r="AZ168" s="24" t="e">
        <f>COUNTIF(#REF!,"국"&amp;$C168&amp;"주")</f>
        <v>#REF!</v>
      </c>
      <c r="BA168" s="16" t="s">
        <v>156</v>
      </c>
      <c r="BB168" s="25" t="e">
        <f>SUMIF(#REF!,"국"&amp;$C168&amp;"주",#REF!)</f>
        <v>#REF!</v>
      </c>
      <c r="BC168" s="24" t="e">
        <f>COUNTIF(#REF!,"국"&amp;$C168&amp;"양")</f>
        <v>#REF!</v>
      </c>
      <c r="BD168" s="16" t="s">
        <v>156</v>
      </c>
      <c r="BE168" s="25" t="e">
        <f>SUMIF(#REF!,"국"&amp;$C168&amp;"양",#REF!)</f>
        <v>#REF!</v>
      </c>
      <c r="BF168" s="24" t="e">
        <f>COUNTIF(#REF!,"국"&amp;$C168&amp;"염")</f>
        <v>#REF!</v>
      </c>
      <c r="BG168" s="16" t="s">
        <v>156</v>
      </c>
      <c r="BH168" s="25" t="e">
        <f>SUMIF(#REF!,"국"&amp;$C168&amp;"염",#REF!)</f>
        <v>#REF!</v>
      </c>
      <c r="BI168" s="24" t="e">
        <f>COUNTIF(#REF!,"국"&amp;$C168&amp;"창")</f>
        <v>#REF!</v>
      </c>
      <c r="BJ168" s="16" t="s">
        <v>156</v>
      </c>
      <c r="BK168" s="25" t="e">
        <f>SUMIF(#REF!,"국"&amp;$C168&amp;"창",#REF!)</f>
        <v>#REF!</v>
      </c>
      <c r="BL168" s="24" t="e">
        <f>COUNTIF(#REF!,"국"&amp;$C168&amp;"천")</f>
        <v>#REF!</v>
      </c>
      <c r="BM168" s="16" t="s">
        <v>156</v>
      </c>
      <c r="BN168" s="25" t="e">
        <f>SUMIF(#REF!,"국"&amp;$C168&amp;"천",#REF!)</f>
        <v>#REF!</v>
      </c>
      <c r="BO168" s="24" t="e">
        <f>COUNTIF(#REF!,"국"&amp;$C168&amp;"철")</f>
        <v>#REF!</v>
      </c>
      <c r="BP168" s="16" t="s">
        <v>156</v>
      </c>
      <c r="BQ168" s="25" t="e">
        <f>SUMIF(#REF!,"국"&amp;$C168&amp;"철",#REF!)</f>
        <v>#REF!</v>
      </c>
      <c r="BR168" s="24" t="e">
        <f>COUNTIF(#REF!,"국"&amp;$C168&amp;"체")</f>
        <v>#REF!</v>
      </c>
      <c r="BS168" s="16" t="s">
        <v>156</v>
      </c>
      <c r="BT168" s="25" t="e">
        <f>SUMIF(#REF!,"국"&amp;$C168&amp;"체",#REF!)</f>
        <v>#REF!</v>
      </c>
      <c r="BU168" s="24" t="e">
        <f>COUNTIF(#REF!,"국"&amp;$C168&amp;"가")</f>
        <v>#REF!</v>
      </c>
      <c r="BV168" s="16" t="s">
        <v>156</v>
      </c>
      <c r="BW168" s="25" t="e">
        <f>SUMIF(#REF!,"국"&amp;$C168&amp;"가",#REF!)</f>
        <v>#REF!</v>
      </c>
    </row>
    <row r="169" spans="1:75" ht="30" customHeight="1">
      <c r="A169" s="90" t="s">
        <v>166</v>
      </c>
      <c r="B169" s="90"/>
      <c r="C169" s="90"/>
      <c r="D169" s="90"/>
      <c r="E169" s="90"/>
      <c r="F169" s="90"/>
      <c r="G169" s="90"/>
      <c r="H169" s="90"/>
      <c r="I169" s="90"/>
      <c r="J169" s="90"/>
      <c r="K169" s="90"/>
      <c r="L169" s="90"/>
      <c r="M169" s="90"/>
      <c r="N169" s="90"/>
      <c r="O169" s="90"/>
      <c r="P169" s="90"/>
      <c r="Q169" s="90"/>
      <c r="R169" s="90"/>
      <c r="S169" s="90"/>
      <c r="T169" s="90"/>
      <c r="U169" s="90"/>
      <c r="V169" s="90"/>
      <c r="W169" s="90"/>
      <c r="X169" s="90"/>
      <c r="Y169" s="90"/>
      <c r="Z169" s="90"/>
      <c r="AA169" s="90"/>
      <c r="AB169" s="90"/>
      <c r="AC169" s="90"/>
      <c r="AD169" s="90"/>
      <c r="AE169" s="90"/>
      <c r="AF169" s="90"/>
      <c r="AG169" s="90"/>
      <c r="AH169" s="90"/>
      <c r="AI169" s="90"/>
      <c r="AJ169" s="90"/>
      <c r="AK169" s="90"/>
      <c r="AL169" s="90"/>
      <c r="AM169" s="90"/>
      <c r="AN169" s="90" t="s">
        <v>165</v>
      </c>
      <c r="AO169" s="90"/>
      <c r="AP169" s="90"/>
      <c r="AQ169" s="90"/>
      <c r="AR169" s="90"/>
      <c r="AS169" s="90"/>
      <c r="AT169" s="90"/>
      <c r="AU169" s="90"/>
      <c r="AV169" s="90"/>
      <c r="AW169" s="90"/>
      <c r="AX169" s="90"/>
      <c r="AY169" s="90"/>
      <c r="AZ169" s="90"/>
      <c r="BA169" s="90"/>
      <c r="BB169" s="90"/>
      <c r="BC169" s="90"/>
      <c r="BD169" s="90"/>
      <c r="BE169" s="90"/>
      <c r="BF169" s="90"/>
      <c r="BG169" s="90"/>
      <c r="BH169" s="90"/>
      <c r="BI169" s="90"/>
      <c r="BJ169" s="90"/>
      <c r="BK169" s="90"/>
      <c r="BL169" s="90"/>
      <c r="BM169" s="90"/>
      <c r="BN169" s="90"/>
      <c r="BO169" s="90"/>
      <c r="BP169" s="90"/>
      <c r="BQ169" s="90"/>
      <c r="BR169" s="90"/>
      <c r="BS169" s="90"/>
      <c r="BT169" s="90"/>
      <c r="BU169" s="90"/>
      <c r="BV169" s="90"/>
      <c r="BW169" s="90"/>
    </row>
    <row r="170" spans="1:75" s="9" customFormat="1" ht="10.5" customHeight="1">
      <c r="A170" s="4"/>
      <c r="B170" s="4"/>
      <c r="C170" s="4"/>
      <c r="D170" s="5"/>
      <c r="E170" s="6"/>
      <c r="F170" s="7"/>
      <c r="G170" s="8"/>
      <c r="H170" s="6"/>
      <c r="I170" s="8"/>
      <c r="J170" s="8"/>
      <c r="K170" s="6"/>
      <c r="L170" s="8"/>
      <c r="M170" s="8"/>
      <c r="N170" s="6"/>
      <c r="O170" s="8"/>
      <c r="P170" s="8"/>
      <c r="Q170" s="6"/>
      <c r="R170" s="8"/>
      <c r="S170" s="8"/>
      <c r="T170" s="6"/>
      <c r="U170" s="8"/>
      <c r="V170" s="8"/>
      <c r="W170" s="6"/>
      <c r="X170" s="8"/>
      <c r="Y170" s="8"/>
      <c r="Z170" s="6"/>
      <c r="AA170" s="8"/>
      <c r="AB170" s="8"/>
      <c r="AC170" s="6"/>
      <c r="AD170" s="8"/>
      <c r="AE170" s="8"/>
      <c r="AF170" s="6"/>
      <c r="AG170" s="8"/>
      <c r="AH170" s="8"/>
      <c r="AI170" s="6"/>
      <c r="AJ170" s="8"/>
      <c r="AK170" s="8"/>
      <c r="AL170" s="6"/>
      <c r="AM170" s="8"/>
      <c r="AN170" s="8"/>
      <c r="AO170" s="6"/>
      <c r="AP170" s="8"/>
      <c r="AQ170" s="8"/>
      <c r="AR170" s="6"/>
      <c r="AS170" s="8"/>
      <c r="AT170" s="8"/>
      <c r="AU170" s="6"/>
      <c r="AV170" s="8"/>
      <c r="AW170" s="8"/>
      <c r="AX170" s="6"/>
      <c r="AY170" s="8"/>
      <c r="AZ170" s="8"/>
      <c r="BA170" s="6"/>
      <c r="BB170" s="8"/>
      <c r="BC170" s="8"/>
      <c r="BD170" s="6"/>
      <c r="BE170" s="8"/>
      <c r="BF170" s="8"/>
      <c r="BG170" s="6"/>
      <c r="BH170" s="8"/>
      <c r="BI170" s="8"/>
      <c r="BJ170" s="6"/>
      <c r="BK170" s="8"/>
      <c r="BL170" s="8"/>
      <c r="BM170" s="6"/>
      <c r="BN170" s="8"/>
      <c r="BO170" s="8"/>
      <c r="BP170" s="6"/>
      <c r="BQ170" s="8"/>
      <c r="BR170" s="8"/>
      <c r="BS170" s="6"/>
      <c r="BT170" s="8"/>
      <c r="BU170" s="8"/>
      <c r="BV170" s="6"/>
      <c r="BW170" s="8"/>
    </row>
    <row r="171" spans="1:75" s="26" customFormat="1" ht="24.95" customHeight="1">
      <c r="A171" s="91" t="s">
        <v>0</v>
      </c>
      <c r="B171" s="92"/>
      <c r="C171" s="93"/>
      <c r="D171" s="97" t="s">
        <v>128</v>
      </c>
      <c r="E171" s="98"/>
      <c r="F171" s="99"/>
      <c r="G171" s="103" t="s">
        <v>129</v>
      </c>
      <c r="H171" s="104"/>
      <c r="I171" s="104"/>
      <c r="J171" s="104"/>
      <c r="K171" s="104"/>
      <c r="L171" s="104"/>
      <c r="M171" s="104"/>
      <c r="N171" s="104"/>
      <c r="O171" s="104"/>
      <c r="P171" s="104"/>
      <c r="Q171" s="104"/>
      <c r="R171" s="104"/>
      <c r="S171" s="104"/>
      <c r="T171" s="104"/>
      <c r="U171" s="104"/>
      <c r="V171" s="104"/>
      <c r="W171" s="104"/>
      <c r="X171" s="104"/>
      <c r="Y171" s="104"/>
      <c r="Z171" s="104"/>
      <c r="AA171" s="104"/>
      <c r="AB171" s="104"/>
      <c r="AC171" s="104"/>
      <c r="AD171" s="104"/>
      <c r="AE171" s="104"/>
      <c r="AF171" s="104"/>
      <c r="AG171" s="104"/>
      <c r="AH171" s="104"/>
      <c r="AI171" s="104"/>
      <c r="AJ171" s="104"/>
      <c r="AK171" s="104"/>
      <c r="AL171" s="104"/>
      <c r="AM171" s="105"/>
      <c r="AN171" s="103" t="s">
        <v>130</v>
      </c>
      <c r="AO171" s="104"/>
      <c r="AP171" s="104"/>
      <c r="AQ171" s="104"/>
      <c r="AR171" s="104"/>
      <c r="AS171" s="104"/>
      <c r="AT171" s="104"/>
      <c r="AU171" s="104"/>
      <c r="AV171" s="104"/>
      <c r="AW171" s="104"/>
      <c r="AX171" s="104"/>
      <c r="AY171" s="104"/>
      <c r="AZ171" s="104"/>
      <c r="BA171" s="104"/>
      <c r="BB171" s="104"/>
      <c r="BC171" s="104"/>
      <c r="BD171" s="104"/>
      <c r="BE171" s="104"/>
      <c r="BF171" s="104"/>
      <c r="BG171" s="104"/>
      <c r="BH171" s="104"/>
      <c r="BI171" s="104"/>
      <c r="BJ171" s="104"/>
      <c r="BK171" s="104"/>
      <c r="BL171" s="104"/>
      <c r="BM171" s="104"/>
      <c r="BN171" s="104"/>
      <c r="BO171" s="104"/>
      <c r="BP171" s="104"/>
      <c r="BQ171" s="104"/>
      <c r="BR171" s="104"/>
      <c r="BS171" s="104"/>
      <c r="BT171" s="104"/>
      <c r="BU171" s="104"/>
      <c r="BV171" s="104"/>
      <c r="BW171" s="105"/>
    </row>
    <row r="172" spans="1:75" s="27" customFormat="1" ht="24.95" customHeight="1">
      <c r="A172" s="94"/>
      <c r="B172" s="95"/>
      <c r="C172" s="96"/>
      <c r="D172" s="100"/>
      <c r="E172" s="101"/>
      <c r="F172" s="102"/>
      <c r="G172" s="106" t="s">
        <v>131</v>
      </c>
      <c r="H172" s="107"/>
      <c r="I172" s="108"/>
      <c r="J172" s="106" t="s">
        <v>132</v>
      </c>
      <c r="K172" s="107"/>
      <c r="L172" s="108"/>
      <c r="M172" s="106" t="s">
        <v>133</v>
      </c>
      <c r="N172" s="107"/>
      <c r="O172" s="108"/>
      <c r="P172" s="106" t="s">
        <v>134</v>
      </c>
      <c r="Q172" s="107"/>
      <c r="R172" s="108"/>
      <c r="S172" s="106" t="s">
        <v>135</v>
      </c>
      <c r="T172" s="107"/>
      <c r="U172" s="108"/>
      <c r="V172" s="106" t="s">
        <v>136</v>
      </c>
      <c r="W172" s="107"/>
      <c r="X172" s="108"/>
      <c r="Y172" s="106" t="s">
        <v>137</v>
      </c>
      <c r="Z172" s="107"/>
      <c r="AA172" s="108"/>
      <c r="AB172" s="106" t="s">
        <v>138</v>
      </c>
      <c r="AC172" s="107"/>
      <c r="AD172" s="108"/>
      <c r="AE172" s="106" t="s">
        <v>139</v>
      </c>
      <c r="AF172" s="107"/>
      <c r="AG172" s="108"/>
      <c r="AH172" s="106" t="s">
        <v>140</v>
      </c>
      <c r="AI172" s="107"/>
      <c r="AJ172" s="108"/>
      <c r="AK172" s="106" t="s">
        <v>141</v>
      </c>
      <c r="AL172" s="107"/>
      <c r="AM172" s="108"/>
      <c r="AN172" s="106" t="s">
        <v>142</v>
      </c>
      <c r="AO172" s="107"/>
      <c r="AP172" s="108"/>
      <c r="AQ172" s="106" t="s">
        <v>143</v>
      </c>
      <c r="AR172" s="107"/>
      <c r="AS172" s="108"/>
      <c r="AT172" s="106" t="s">
        <v>144</v>
      </c>
      <c r="AU172" s="107"/>
      <c r="AV172" s="108"/>
      <c r="AW172" s="106" t="s">
        <v>145</v>
      </c>
      <c r="AX172" s="107"/>
      <c r="AY172" s="108"/>
      <c r="AZ172" s="106" t="s">
        <v>146</v>
      </c>
      <c r="BA172" s="107"/>
      <c r="BB172" s="108"/>
      <c r="BC172" s="106" t="s">
        <v>147</v>
      </c>
      <c r="BD172" s="107"/>
      <c r="BE172" s="108"/>
      <c r="BF172" s="106" t="s">
        <v>148</v>
      </c>
      <c r="BG172" s="107"/>
      <c r="BH172" s="108"/>
      <c r="BI172" s="106" t="s">
        <v>149</v>
      </c>
      <c r="BJ172" s="107"/>
      <c r="BK172" s="108"/>
      <c r="BL172" s="106" t="s">
        <v>150</v>
      </c>
      <c r="BM172" s="107"/>
      <c r="BN172" s="108"/>
      <c r="BO172" s="106" t="s">
        <v>151</v>
      </c>
      <c r="BP172" s="107"/>
      <c r="BQ172" s="108"/>
      <c r="BR172" s="106" t="s">
        <v>152</v>
      </c>
      <c r="BS172" s="107"/>
      <c r="BT172" s="108"/>
      <c r="BU172" s="106" t="s">
        <v>153</v>
      </c>
      <c r="BV172" s="107"/>
      <c r="BW172" s="108"/>
    </row>
    <row r="173" spans="1:75" s="18" customFormat="1" ht="24.95" customHeight="1">
      <c r="A173" s="109" t="s">
        <v>154</v>
      </c>
      <c r="B173" s="110"/>
      <c r="C173" s="111"/>
      <c r="D173" s="15" t="s">
        <v>155</v>
      </c>
      <c r="E173" s="16" t="s">
        <v>156</v>
      </c>
      <c r="F173" s="17" t="s">
        <v>157</v>
      </c>
      <c r="G173" s="15" t="s">
        <v>155</v>
      </c>
      <c r="H173" s="16" t="s">
        <v>156</v>
      </c>
      <c r="I173" s="17" t="s">
        <v>157</v>
      </c>
      <c r="J173" s="15" t="s">
        <v>155</v>
      </c>
      <c r="K173" s="16" t="s">
        <v>156</v>
      </c>
      <c r="L173" s="17" t="s">
        <v>157</v>
      </c>
      <c r="M173" s="15" t="s">
        <v>155</v>
      </c>
      <c r="N173" s="16" t="s">
        <v>156</v>
      </c>
      <c r="O173" s="17" t="s">
        <v>157</v>
      </c>
      <c r="P173" s="15" t="s">
        <v>155</v>
      </c>
      <c r="Q173" s="16" t="s">
        <v>156</v>
      </c>
      <c r="R173" s="17" t="s">
        <v>157</v>
      </c>
      <c r="S173" s="15" t="s">
        <v>155</v>
      </c>
      <c r="T173" s="16" t="s">
        <v>156</v>
      </c>
      <c r="U173" s="17" t="s">
        <v>157</v>
      </c>
      <c r="V173" s="15" t="s">
        <v>155</v>
      </c>
      <c r="W173" s="16" t="s">
        <v>156</v>
      </c>
      <c r="X173" s="17" t="s">
        <v>157</v>
      </c>
      <c r="Y173" s="15" t="s">
        <v>155</v>
      </c>
      <c r="Z173" s="16" t="s">
        <v>156</v>
      </c>
      <c r="AA173" s="17" t="s">
        <v>157</v>
      </c>
      <c r="AB173" s="15" t="s">
        <v>155</v>
      </c>
      <c r="AC173" s="16" t="s">
        <v>156</v>
      </c>
      <c r="AD173" s="17" t="s">
        <v>157</v>
      </c>
      <c r="AE173" s="15" t="s">
        <v>155</v>
      </c>
      <c r="AF173" s="16" t="s">
        <v>156</v>
      </c>
      <c r="AG173" s="17" t="s">
        <v>157</v>
      </c>
      <c r="AH173" s="15" t="s">
        <v>155</v>
      </c>
      <c r="AI173" s="16" t="s">
        <v>156</v>
      </c>
      <c r="AJ173" s="17" t="s">
        <v>157</v>
      </c>
      <c r="AK173" s="15" t="s">
        <v>155</v>
      </c>
      <c r="AL173" s="16" t="s">
        <v>156</v>
      </c>
      <c r="AM173" s="17" t="s">
        <v>157</v>
      </c>
      <c r="AN173" s="15" t="s">
        <v>155</v>
      </c>
      <c r="AO173" s="16" t="s">
        <v>156</v>
      </c>
      <c r="AP173" s="17" t="s">
        <v>157</v>
      </c>
      <c r="AQ173" s="15" t="s">
        <v>155</v>
      </c>
      <c r="AR173" s="16" t="s">
        <v>156</v>
      </c>
      <c r="AS173" s="17" t="s">
        <v>157</v>
      </c>
      <c r="AT173" s="15" t="s">
        <v>155</v>
      </c>
      <c r="AU173" s="16" t="s">
        <v>156</v>
      </c>
      <c r="AV173" s="17" t="s">
        <v>157</v>
      </c>
      <c r="AW173" s="15" t="s">
        <v>155</v>
      </c>
      <c r="AX173" s="16" t="s">
        <v>156</v>
      </c>
      <c r="AY173" s="17" t="s">
        <v>157</v>
      </c>
      <c r="AZ173" s="15" t="s">
        <v>155</v>
      </c>
      <c r="BA173" s="16" t="s">
        <v>156</v>
      </c>
      <c r="BB173" s="17" t="s">
        <v>157</v>
      </c>
      <c r="BC173" s="15" t="s">
        <v>155</v>
      </c>
      <c r="BD173" s="16" t="s">
        <v>156</v>
      </c>
      <c r="BE173" s="17" t="s">
        <v>157</v>
      </c>
      <c r="BF173" s="15" t="s">
        <v>155</v>
      </c>
      <c r="BG173" s="16" t="s">
        <v>156</v>
      </c>
      <c r="BH173" s="17" t="s">
        <v>157</v>
      </c>
      <c r="BI173" s="15" t="s">
        <v>155</v>
      </c>
      <c r="BJ173" s="16" t="s">
        <v>156</v>
      </c>
      <c r="BK173" s="17" t="s">
        <v>157</v>
      </c>
      <c r="BL173" s="15" t="s">
        <v>155</v>
      </c>
      <c r="BM173" s="16" t="s">
        <v>156</v>
      </c>
      <c r="BN173" s="17" t="s">
        <v>157</v>
      </c>
      <c r="BO173" s="15" t="s">
        <v>155</v>
      </c>
      <c r="BP173" s="16" t="s">
        <v>156</v>
      </c>
      <c r="BQ173" s="17" t="s">
        <v>157</v>
      </c>
      <c r="BR173" s="15" t="s">
        <v>155</v>
      </c>
      <c r="BS173" s="16" t="s">
        <v>156</v>
      </c>
      <c r="BT173" s="17" t="s">
        <v>157</v>
      </c>
      <c r="BU173" s="15" t="s">
        <v>155</v>
      </c>
      <c r="BV173" s="16" t="s">
        <v>156</v>
      </c>
      <c r="BW173" s="17" t="s">
        <v>157</v>
      </c>
    </row>
    <row r="174" spans="1:75" s="23" customFormat="1" ht="25.5" customHeight="1">
      <c r="A174" s="112" t="s">
        <v>158</v>
      </c>
      <c r="B174" s="113"/>
      <c r="C174" s="114"/>
      <c r="D174" s="20" t="e">
        <f>SUM(G174,J174,M174,P174,S174,V174,Y174,AB174,AE174,AH174,AK174,AN174,AQ174,AT174,AW174,AZ174,BC174,BF174,BI174,BL174,BO174,BR174,BU174)</f>
        <v>#REF!</v>
      </c>
      <c r="E174" s="21" t="s">
        <v>156</v>
      </c>
      <c r="F174" s="22" t="e">
        <f>SUM(I174,L174,O174,R174,U174,X174,AA174,AD174,AG174,AJ174,AM174,AP174,AS174,AV174,AY174,BB174,BE174,BH174,BK174,BN174,BQ174,BT174,BW174)</f>
        <v>#REF!</v>
      </c>
      <c r="G174" s="20" t="e">
        <f>SUM(G175,G214)</f>
        <v>#REF!</v>
      </c>
      <c r="H174" s="21" t="s">
        <v>156</v>
      </c>
      <c r="I174" s="22" t="e">
        <f>SUM(I175,I214)</f>
        <v>#REF!</v>
      </c>
      <c r="J174" s="20" t="e">
        <f>SUM(J175,J214)</f>
        <v>#REF!</v>
      </c>
      <c r="K174" s="21" t="s">
        <v>156</v>
      </c>
      <c r="L174" s="22" t="e">
        <f>SUM(L175,L214)</f>
        <v>#REF!</v>
      </c>
      <c r="M174" s="20" t="e">
        <f>SUM(M175,M214)</f>
        <v>#REF!</v>
      </c>
      <c r="N174" s="21" t="s">
        <v>156</v>
      </c>
      <c r="O174" s="22" t="e">
        <f>SUM(O175,O214)</f>
        <v>#REF!</v>
      </c>
      <c r="P174" s="20" t="e">
        <f>SUM(P175,P214)</f>
        <v>#REF!</v>
      </c>
      <c r="Q174" s="21" t="s">
        <v>156</v>
      </c>
      <c r="R174" s="22" t="e">
        <f>SUM(R175,R214)</f>
        <v>#REF!</v>
      </c>
      <c r="S174" s="20" t="e">
        <f>SUM(S175,S214)</f>
        <v>#REF!</v>
      </c>
      <c r="T174" s="21" t="s">
        <v>156</v>
      </c>
      <c r="U174" s="22" t="e">
        <f>SUM(U175,U214)</f>
        <v>#REF!</v>
      </c>
      <c r="V174" s="20" t="e">
        <f>SUM(V175,V214)</f>
        <v>#REF!</v>
      </c>
      <c r="W174" s="21" t="s">
        <v>156</v>
      </c>
      <c r="X174" s="22" t="e">
        <f>SUM(X175,X214)</f>
        <v>#REF!</v>
      </c>
      <c r="Y174" s="20" t="e">
        <f>SUM(Y175,Y214)</f>
        <v>#REF!</v>
      </c>
      <c r="Z174" s="21" t="s">
        <v>156</v>
      </c>
      <c r="AA174" s="22" t="e">
        <f>SUM(AA175,AA214)</f>
        <v>#REF!</v>
      </c>
      <c r="AB174" s="20" t="e">
        <f>SUM(AB175,AB214)</f>
        <v>#REF!</v>
      </c>
      <c r="AC174" s="21" t="s">
        <v>156</v>
      </c>
      <c r="AD174" s="22" t="e">
        <f>SUM(AD175,AD214)</f>
        <v>#REF!</v>
      </c>
      <c r="AE174" s="20" t="e">
        <f>SUM(AE175,AE214)</f>
        <v>#REF!</v>
      </c>
      <c r="AF174" s="21" t="s">
        <v>156</v>
      </c>
      <c r="AG174" s="22" t="e">
        <f>SUM(AG175,AG214)</f>
        <v>#REF!</v>
      </c>
      <c r="AH174" s="20" t="e">
        <f>SUM(AH175,AH214)</f>
        <v>#REF!</v>
      </c>
      <c r="AI174" s="21" t="s">
        <v>156</v>
      </c>
      <c r="AJ174" s="22" t="e">
        <f>SUM(AJ175,AJ214)</f>
        <v>#REF!</v>
      </c>
      <c r="AK174" s="20" t="e">
        <f>SUM(AK175,AK214)</f>
        <v>#REF!</v>
      </c>
      <c r="AL174" s="21" t="s">
        <v>156</v>
      </c>
      <c r="AM174" s="22" t="e">
        <f>SUM(AM175,AM214)</f>
        <v>#REF!</v>
      </c>
      <c r="AN174" s="20" t="e">
        <f>SUM(AN175,AN214)</f>
        <v>#REF!</v>
      </c>
      <c r="AO174" s="21" t="s">
        <v>156</v>
      </c>
      <c r="AP174" s="22" t="e">
        <f>SUM(AP175,AP214)</f>
        <v>#REF!</v>
      </c>
      <c r="AQ174" s="20" t="e">
        <f>SUM(AQ175,AQ214)</f>
        <v>#REF!</v>
      </c>
      <c r="AR174" s="21" t="s">
        <v>156</v>
      </c>
      <c r="AS174" s="22" t="e">
        <f>SUM(AS175,AS214)</f>
        <v>#REF!</v>
      </c>
      <c r="AT174" s="20" t="e">
        <f>SUM(AT175,AT214)</f>
        <v>#REF!</v>
      </c>
      <c r="AU174" s="21" t="s">
        <v>156</v>
      </c>
      <c r="AV174" s="22" t="e">
        <f>SUM(AV175,AV214)</f>
        <v>#REF!</v>
      </c>
      <c r="AW174" s="20" t="e">
        <f>SUM(AW175,AW214)</f>
        <v>#REF!</v>
      </c>
      <c r="AX174" s="21" t="s">
        <v>156</v>
      </c>
      <c r="AY174" s="22" t="e">
        <f>SUM(AY175,AY214)</f>
        <v>#REF!</v>
      </c>
      <c r="AZ174" s="20" t="e">
        <f>SUM(AZ175,AZ214)</f>
        <v>#REF!</v>
      </c>
      <c r="BA174" s="21" t="s">
        <v>156</v>
      </c>
      <c r="BB174" s="22" t="e">
        <f>SUM(BB175,BB214)</f>
        <v>#REF!</v>
      </c>
      <c r="BC174" s="20" t="e">
        <f>SUM(BC175,BC214)</f>
        <v>#REF!</v>
      </c>
      <c r="BD174" s="21" t="s">
        <v>156</v>
      </c>
      <c r="BE174" s="22" t="e">
        <f>SUM(BE175,BE214)</f>
        <v>#REF!</v>
      </c>
      <c r="BF174" s="20" t="e">
        <f>SUM(BF175,BF214)</f>
        <v>#REF!</v>
      </c>
      <c r="BG174" s="21" t="s">
        <v>156</v>
      </c>
      <c r="BH174" s="22" t="e">
        <f>SUM(BH175,BH214)</f>
        <v>#REF!</v>
      </c>
      <c r="BI174" s="20" t="e">
        <f>SUM(BI175,BI214)</f>
        <v>#REF!</v>
      </c>
      <c r="BJ174" s="21" t="s">
        <v>156</v>
      </c>
      <c r="BK174" s="22" t="e">
        <f>SUM(BK175,BK214)</f>
        <v>#REF!</v>
      </c>
      <c r="BL174" s="20" t="e">
        <f>SUM(BL175,BL214)</f>
        <v>#REF!</v>
      </c>
      <c r="BM174" s="21" t="s">
        <v>156</v>
      </c>
      <c r="BN174" s="22" t="e">
        <f>SUM(BN175,BN214)</f>
        <v>#REF!</v>
      </c>
      <c r="BO174" s="20" t="e">
        <f>SUM(BO175,BO214)</f>
        <v>#REF!</v>
      </c>
      <c r="BP174" s="21" t="s">
        <v>156</v>
      </c>
      <c r="BQ174" s="22" t="e">
        <f>SUM(BQ175,BQ214)</f>
        <v>#REF!</v>
      </c>
      <c r="BR174" s="20" t="e">
        <f>SUM(BR175,BR214)</f>
        <v>#REF!</v>
      </c>
      <c r="BS174" s="21" t="s">
        <v>156</v>
      </c>
      <c r="BT174" s="22" t="e">
        <f>SUM(BT175,BT214)</f>
        <v>#REF!</v>
      </c>
      <c r="BU174" s="20" t="e">
        <f>SUM(BU175,BU214)</f>
        <v>#REF!</v>
      </c>
      <c r="BV174" s="21" t="s">
        <v>156</v>
      </c>
      <c r="BW174" s="22" t="e">
        <f>SUM(BW175,BW214)</f>
        <v>#REF!</v>
      </c>
    </row>
    <row r="175" spans="1:75" s="31" customFormat="1" ht="25.5" customHeight="1">
      <c r="A175" s="115" t="s">
        <v>159</v>
      </c>
      <c r="B175" s="116"/>
      <c r="C175" s="117"/>
      <c r="D175" s="28" t="e">
        <f t="shared" ref="D175:D238" si="8">SUM(G175,J175,M175,P175,S175,V175,Y175,AB175,AE175,AH175,AK175,AN175,AQ175,AT175,AW175,AZ175,BC175,BF175,BI175,BL175,BO175,BR175,BU175)</f>
        <v>#REF!</v>
      </c>
      <c r="E175" s="29" t="s">
        <v>1</v>
      </c>
      <c r="F175" s="30" t="e">
        <f t="shared" ref="F175:F238" si="9">SUM(I175,L175,O175,R175,U175,X175,AA175,AD175,AG175,AJ175,AM175,AP175,AS175,AV175,AY175,BB175,BE175,BH175,BK175,BN175,BQ175,BT175,BW175)</f>
        <v>#REF!</v>
      </c>
      <c r="G175" s="28" t="e">
        <f>SUM(G176,G185,G194,G202)</f>
        <v>#REF!</v>
      </c>
      <c r="H175" s="29" t="s">
        <v>156</v>
      </c>
      <c r="I175" s="30" t="e">
        <f>SUM(I176,I185,I194,I202)</f>
        <v>#REF!</v>
      </c>
      <c r="J175" s="28" t="e">
        <f>SUM(J176,J185,J194,J202)</f>
        <v>#REF!</v>
      </c>
      <c r="K175" s="29" t="s">
        <v>156</v>
      </c>
      <c r="L175" s="30" t="e">
        <f>SUM(L176,L185,L194,L202)</f>
        <v>#REF!</v>
      </c>
      <c r="M175" s="28" t="e">
        <f>SUM(M176,M185,M194,M202)</f>
        <v>#REF!</v>
      </c>
      <c r="N175" s="29" t="s">
        <v>156</v>
      </c>
      <c r="O175" s="30" t="e">
        <f>SUM(O176,O185,O194,O202)</f>
        <v>#REF!</v>
      </c>
      <c r="P175" s="28" t="e">
        <f>SUM(P176,P185,P194,P202)</f>
        <v>#REF!</v>
      </c>
      <c r="Q175" s="29" t="s">
        <v>156</v>
      </c>
      <c r="R175" s="30" t="e">
        <f>SUM(R176,R185,R194,R202)</f>
        <v>#REF!</v>
      </c>
      <c r="S175" s="28" t="e">
        <f>SUM(S176,S185,S194,S202)</f>
        <v>#REF!</v>
      </c>
      <c r="T175" s="29" t="s">
        <v>156</v>
      </c>
      <c r="U175" s="30" t="e">
        <f>SUM(U176,U185,U194,U202)</f>
        <v>#REF!</v>
      </c>
      <c r="V175" s="28" t="e">
        <f>SUM(V176,V185,V194,V202)</f>
        <v>#REF!</v>
      </c>
      <c r="W175" s="29" t="s">
        <v>156</v>
      </c>
      <c r="X175" s="30" t="e">
        <f>SUM(X176,X185,X194,X202)</f>
        <v>#REF!</v>
      </c>
      <c r="Y175" s="28" t="e">
        <f>SUM(Y176,Y185,Y194,Y202)</f>
        <v>#REF!</v>
      </c>
      <c r="Z175" s="29" t="s">
        <v>156</v>
      </c>
      <c r="AA175" s="30" t="e">
        <f>SUM(AA176,AA185,AA194,AA202)</f>
        <v>#REF!</v>
      </c>
      <c r="AB175" s="28" t="e">
        <f>SUM(AB176,AB185,AB194,AB202)</f>
        <v>#REF!</v>
      </c>
      <c r="AC175" s="29" t="s">
        <v>156</v>
      </c>
      <c r="AD175" s="30" t="e">
        <f>SUM(AD176,AD185,AD194,AD202)</f>
        <v>#REF!</v>
      </c>
      <c r="AE175" s="28" t="e">
        <f>SUM(AE176,AE185,AE194,AE202)</f>
        <v>#REF!</v>
      </c>
      <c r="AF175" s="29" t="s">
        <v>156</v>
      </c>
      <c r="AG175" s="30" t="e">
        <f>SUM(AG176,AG185,AG194,AG202)</f>
        <v>#REF!</v>
      </c>
      <c r="AH175" s="28" t="e">
        <f>SUM(AH176,AH185,AH194,AH202)</f>
        <v>#REF!</v>
      </c>
      <c r="AI175" s="29" t="s">
        <v>156</v>
      </c>
      <c r="AJ175" s="30" t="e">
        <f>SUM(AJ176,AJ185,AJ194,AJ202)</f>
        <v>#REF!</v>
      </c>
      <c r="AK175" s="28" t="e">
        <f>SUM(AK176,AK185,AK194,AK202)</f>
        <v>#REF!</v>
      </c>
      <c r="AL175" s="29" t="s">
        <v>156</v>
      </c>
      <c r="AM175" s="30" t="e">
        <f>SUM(AM176,AM185,AM194,AM202)</f>
        <v>#REF!</v>
      </c>
      <c r="AN175" s="28" t="e">
        <f>SUM(AN176,AN185,AN194,AN202)</f>
        <v>#REF!</v>
      </c>
      <c r="AO175" s="29" t="s">
        <v>156</v>
      </c>
      <c r="AP175" s="30" t="e">
        <f>SUM(AP176,AP185,AP194,AP202)</f>
        <v>#REF!</v>
      </c>
      <c r="AQ175" s="28" t="e">
        <f>SUM(AQ176,AQ185,AQ194,AQ202)</f>
        <v>#REF!</v>
      </c>
      <c r="AR175" s="29" t="s">
        <v>156</v>
      </c>
      <c r="AS175" s="30" t="e">
        <f>SUM(AS176,AS185,AS194,AS202)</f>
        <v>#REF!</v>
      </c>
      <c r="AT175" s="28" t="e">
        <f>SUM(AT176,AT185,AT194,AT202)</f>
        <v>#REF!</v>
      </c>
      <c r="AU175" s="29" t="s">
        <v>156</v>
      </c>
      <c r="AV175" s="30" t="e">
        <f>SUM(AV176,AV185,AV194,AV202)</f>
        <v>#REF!</v>
      </c>
      <c r="AW175" s="28" t="e">
        <f>SUM(AW176,AW185,AW194,AW202)</f>
        <v>#REF!</v>
      </c>
      <c r="AX175" s="29" t="s">
        <v>156</v>
      </c>
      <c r="AY175" s="30" t="e">
        <f>SUM(AY176,AY185,AY194,AY202)</f>
        <v>#REF!</v>
      </c>
      <c r="AZ175" s="28" t="e">
        <f>SUM(AZ176,AZ185,AZ194,AZ202)</f>
        <v>#REF!</v>
      </c>
      <c r="BA175" s="29" t="s">
        <v>156</v>
      </c>
      <c r="BB175" s="30" t="e">
        <f>SUM(BB176,BB185,BB194,BB202)</f>
        <v>#REF!</v>
      </c>
      <c r="BC175" s="28" t="e">
        <f>SUM(BC176,BC185,BC194,BC202)</f>
        <v>#REF!</v>
      </c>
      <c r="BD175" s="29" t="s">
        <v>156</v>
      </c>
      <c r="BE175" s="30" t="e">
        <f>SUM(BE176,BE185,BE194,BE202)</f>
        <v>#REF!</v>
      </c>
      <c r="BF175" s="28" t="e">
        <f>SUM(BF176,BF185,BF194,BF202)</f>
        <v>#REF!</v>
      </c>
      <c r="BG175" s="29" t="s">
        <v>156</v>
      </c>
      <c r="BH175" s="30" t="e">
        <f>SUM(BH176,BH185,BH194,BH202)</f>
        <v>#REF!</v>
      </c>
      <c r="BI175" s="28" t="e">
        <f>SUM(BI176,BI185,BI194,BI202)</f>
        <v>#REF!</v>
      </c>
      <c r="BJ175" s="29" t="s">
        <v>156</v>
      </c>
      <c r="BK175" s="30" t="e">
        <f>SUM(BK176,BK185,BK194,BK202)</f>
        <v>#REF!</v>
      </c>
      <c r="BL175" s="28" t="e">
        <f>SUM(BL176,BL185,BL194,BL202)</f>
        <v>#REF!</v>
      </c>
      <c r="BM175" s="29" t="s">
        <v>156</v>
      </c>
      <c r="BN175" s="30" t="e">
        <f>SUM(BN176,BN185,BN194,BN202)</f>
        <v>#REF!</v>
      </c>
      <c r="BO175" s="28" t="e">
        <f>SUM(BO176,BO185,BO194,BO202)</f>
        <v>#REF!</v>
      </c>
      <c r="BP175" s="29" t="s">
        <v>156</v>
      </c>
      <c r="BQ175" s="30" t="e">
        <f>SUM(BQ176,BQ185,BQ194,BQ202)</f>
        <v>#REF!</v>
      </c>
      <c r="BR175" s="28" t="e">
        <f>SUM(BR176,BR185,BR194,BR202)</f>
        <v>#REF!</v>
      </c>
      <c r="BS175" s="29" t="s">
        <v>156</v>
      </c>
      <c r="BT175" s="30" t="e">
        <f>SUM(BT176,BT185,BT194,BT202)</f>
        <v>#REF!</v>
      </c>
      <c r="BU175" s="28" t="e">
        <f>SUM(BU176,BU185,BU194,BU202)</f>
        <v>#REF!</v>
      </c>
      <c r="BV175" s="29" t="s">
        <v>156</v>
      </c>
      <c r="BW175" s="30" t="e">
        <f>SUM(BW176,BW185,BW194,BW202)</f>
        <v>#REF!</v>
      </c>
    </row>
    <row r="176" spans="1:75" s="36" customFormat="1" ht="25.5" customHeight="1">
      <c r="A176" s="32"/>
      <c r="B176" s="118" t="s">
        <v>2</v>
      </c>
      <c r="C176" s="119"/>
      <c r="D176" s="33" t="e">
        <f t="shared" si="8"/>
        <v>#REF!</v>
      </c>
      <c r="E176" s="34" t="s">
        <v>1</v>
      </c>
      <c r="F176" s="35" t="e">
        <f t="shared" si="9"/>
        <v>#REF!</v>
      </c>
      <c r="G176" s="33" t="e">
        <f>SUM(G177:G184)</f>
        <v>#REF!</v>
      </c>
      <c r="H176" s="34" t="s">
        <v>156</v>
      </c>
      <c r="I176" s="35" t="e">
        <f>SUM(I177:I184)</f>
        <v>#REF!</v>
      </c>
      <c r="J176" s="33" t="e">
        <f>SUM(J177:J184)</f>
        <v>#REF!</v>
      </c>
      <c r="K176" s="34" t="s">
        <v>156</v>
      </c>
      <c r="L176" s="35" t="e">
        <f>SUM(L177:L184)</f>
        <v>#REF!</v>
      </c>
      <c r="M176" s="33" t="e">
        <f>SUM(M177:M184)</f>
        <v>#REF!</v>
      </c>
      <c r="N176" s="34" t="s">
        <v>156</v>
      </c>
      <c r="O176" s="35" t="e">
        <f>SUM(O177:O184)</f>
        <v>#REF!</v>
      </c>
      <c r="P176" s="33" t="e">
        <f>SUM(P177:P184)</f>
        <v>#REF!</v>
      </c>
      <c r="Q176" s="34" t="s">
        <v>156</v>
      </c>
      <c r="R176" s="35" t="e">
        <f>SUM(R177:R184)</f>
        <v>#REF!</v>
      </c>
      <c r="S176" s="33" t="e">
        <f>SUM(S177:S184)</f>
        <v>#REF!</v>
      </c>
      <c r="T176" s="34" t="s">
        <v>156</v>
      </c>
      <c r="U176" s="35" t="e">
        <f>SUM(U177:U184)</f>
        <v>#REF!</v>
      </c>
      <c r="V176" s="33" t="e">
        <f>SUM(V177:V184)</f>
        <v>#REF!</v>
      </c>
      <c r="W176" s="34" t="s">
        <v>156</v>
      </c>
      <c r="X176" s="35" t="e">
        <f>SUM(X177:X184)</f>
        <v>#REF!</v>
      </c>
      <c r="Y176" s="33" t="e">
        <f>SUM(Y177:Y184)</f>
        <v>#REF!</v>
      </c>
      <c r="Z176" s="34" t="s">
        <v>156</v>
      </c>
      <c r="AA176" s="35" t="e">
        <f>SUM(AA177:AA184)</f>
        <v>#REF!</v>
      </c>
      <c r="AB176" s="33" t="e">
        <f>SUM(AB177:AB184)</f>
        <v>#REF!</v>
      </c>
      <c r="AC176" s="34" t="s">
        <v>156</v>
      </c>
      <c r="AD176" s="35" t="e">
        <f>SUM(AD177:AD184)</f>
        <v>#REF!</v>
      </c>
      <c r="AE176" s="33" t="e">
        <f>SUM(AE177:AE184)</f>
        <v>#REF!</v>
      </c>
      <c r="AF176" s="34" t="s">
        <v>156</v>
      </c>
      <c r="AG176" s="35" t="e">
        <f>SUM(AG177:AG184)</f>
        <v>#REF!</v>
      </c>
      <c r="AH176" s="33" t="e">
        <f>SUM(AH177:AH184)</f>
        <v>#REF!</v>
      </c>
      <c r="AI176" s="34" t="s">
        <v>156</v>
      </c>
      <c r="AJ176" s="35" t="e">
        <f>SUM(AJ177:AJ184)</f>
        <v>#REF!</v>
      </c>
      <c r="AK176" s="33" t="e">
        <f>SUM(AK177:AK184)</f>
        <v>#REF!</v>
      </c>
      <c r="AL176" s="34" t="s">
        <v>156</v>
      </c>
      <c r="AM176" s="35" t="e">
        <f>SUM(AM177:AM184)</f>
        <v>#REF!</v>
      </c>
      <c r="AN176" s="33" t="e">
        <f>SUM(AN177:AN184)</f>
        <v>#REF!</v>
      </c>
      <c r="AO176" s="34" t="s">
        <v>156</v>
      </c>
      <c r="AP176" s="35" t="e">
        <f>SUM(AP177:AP184)</f>
        <v>#REF!</v>
      </c>
      <c r="AQ176" s="33" t="e">
        <f>SUM(AQ177:AQ184)</f>
        <v>#REF!</v>
      </c>
      <c r="AR176" s="34" t="s">
        <v>156</v>
      </c>
      <c r="AS176" s="35" t="e">
        <f>SUM(AS177:AS184)</f>
        <v>#REF!</v>
      </c>
      <c r="AT176" s="33" t="e">
        <f>SUM(AT177:AT184)</f>
        <v>#REF!</v>
      </c>
      <c r="AU176" s="34" t="s">
        <v>156</v>
      </c>
      <c r="AV176" s="35" t="e">
        <f>SUM(AV177:AV184)</f>
        <v>#REF!</v>
      </c>
      <c r="AW176" s="33" t="e">
        <f>SUM(AW177:AW184)</f>
        <v>#REF!</v>
      </c>
      <c r="AX176" s="34" t="s">
        <v>156</v>
      </c>
      <c r="AY176" s="35" t="e">
        <f>SUM(AY177:AY184)</f>
        <v>#REF!</v>
      </c>
      <c r="AZ176" s="33" t="e">
        <f>SUM(AZ177:AZ184)</f>
        <v>#REF!</v>
      </c>
      <c r="BA176" s="34" t="s">
        <v>156</v>
      </c>
      <c r="BB176" s="35" t="e">
        <f>SUM(BB177:BB184)</f>
        <v>#REF!</v>
      </c>
      <c r="BC176" s="33" t="e">
        <f>SUM(BC177:BC184)</f>
        <v>#REF!</v>
      </c>
      <c r="BD176" s="34" t="s">
        <v>156</v>
      </c>
      <c r="BE176" s="35" t="e">
        <f>SUM(BE177:BE184)</f>
        <v>#REF!</v>
      </c>
      <c r="BF176" s="33" t="e">
        <f>SUM(BF177:BF184)</f>
        <v>#REF!</v>
      </c>
      <c r="BG176" s="34" t="s">
        <v>156</v>
      </c>
      <c r="BH176" s="35" t="e">
        <f>SUM(BH177:BH184)</f>
        <v>#REF!</v>
      </c>
      <c r="BI176" s="33" t="e">
        <f>SUM(BI177:BI184)</f>
        <v>#REF!</v>
      </c>
      <c r="BJ176" s="34" t="s">
        <v>156</v>
      </c>
      <c r="BK176" s="35" t="e">
        <f>SUM(BK177:BK184)</f>
        <v>#REF!</v>
      </c>
      <c r="BL176" s="33" t="e">
        <f>SUM(BL177:BL184)</f>
        <v>#REF!</v>
      </c>
      <c r="BM176" s="34" t="s">
        <v>156</v>
      </c>
      <c r="BN176" s="35" t="e">
        <f>SUM(BN177:BN184)</f>
        <v>#REF!</v>
      </c>
      <c r="BO176" s="33" t="e">
        <f>SUM(BO177:BO184)</f>
        <v>#REF!</v>
      </c>
      <c r="BP176" s="34" t="s">
        <v>156</v>
      </c>
      <c r="BQ176" s="35" t="e">
        <f>SUM(BQ177:BQ184)</f>
        <v>#REF!</v>
      </c>
      <c r="BR176" s="33" t="e">
        <f>SUM(BR177:BR184)</f>
        <v>#REF!</v>
      </c>
      <c r="BS176" s="34" t="s">
        <v>156</v>
      </c>
      <c r="BT176" s="35" t="e">
        <f>SUM(BT177:BT184)</f>
        <v>#REF!</v>
      </c>
      <c r="BU176" s="33" t="e">
        <f>SUM(BU177:BU184)</f>
        <v>#REF!</v>
      </c>
      <c r="BV176" s="34" t="s">
        <v>156</v>
      </c>
      <c r="BW176" s="35" t="e">
        <f>SUM(BW177:BW184)</f>
        <v>#REF!</v>
      </c>
    </row>
    <row r="177" spans="1:75" ht="25.5" customHeight="1">
      <c r="A177" s="32"/>
      <c r="B177" s="37"/>
      <c r="C177" s="38" t="s">
        <v>3</v>
      </c>
      <c r="D177" s="24" t="e">
        <f t="shared" si="8"/>
        <v>#REF!</v>
      </c>
      <c r="E177" s="16" t="s">
        <v>1</v>
      </c>
      <c r="F177" s="25" t="e">
        <f t="shared" si="9"/>
        <v>#REF!</v>
      </c>
      <c r="G177" s="24" t="e">
        <f>COUNTIF(#REF!,"공"&amp;$C177&amp;"답")</f>
        <v>#REF!</v>
      </c>
      <c r="H177" s="16" t="s">
        <v>156</v>
      </c>
      <c r="I177" s="25" t="e">
        <f>SUMIF(#REF!,"공"&amp;$C177&amp;"답",#REF!)</f>
        <v>#REF!</v>
      </c>
      <c r="J177" s="24" t="e">
        <f>COUNTIF(#REF!,"공"&amp;$C177&amp;"전")</f>
        <v>#REF!</v>
      </c>
      <c r="K177" s="16" t="s">
        <v>156</v>
      </c>
      <c r="L177" s="25" t="e">
        <f>SUMIF(#REF!,"공"&amp;$C177&amp;"전",#REF!)</f>
        <v>#REF!</v>
      </c>
      <c r="M177" s="24" t="e">
        <f>COUNTIF(#REF!,"공"&amp;$C177&amp;"과")</f>
        <v>#REF!</v>
      </c>
      <c r="N177" s="16" t="s">
        <v>156</v>
      </c>
      <c r="O177" s="25" t="e">
        <f>SUMIF(#REF!,"공"&amp;$C177&amp;"과",#REF!)</f>
        <v>#REF!</v>
      </c>
      <c r="P177" s="24" t="e">
        <f>COUNTIF(#REF!,"공"&amp;$C177&amp;"임")</f>
        <v>#REF!</v>
      </c>
      <c r="Q177" s="16" t="s">
        <v>156</v>
      </c>
      <c r="R177" s="25" t="e">
        <f>SUMIF(#REF!,"공"&amp;$C177&amp;"임",#REF!)</f>
        <v>#REF!</v>
      </c>
      <c r="S177" s="24" t="e">
        <f>COUNTIF(#REF!,"공"&amp;$C177&amp;"대")</f>
        <v>#REF!</v>
      </c>
      <c r="T177" s="16" t="s">
        <v>156</v>
      </c>
      <c r="U177" s="25" t="e">
        <f>SUMIF(#REF!,"공"&amp;$C177&amp;"대",#REF!)</f>
        <v>#REF!</v>
      </c>
      <c r="V177" s="24" t="e">
        <f>COUNTIF(#REF!,"공"&amp;$C177&amp;"구")</f>
        <v>#REF!</v>
      </c>
      <c r="W177" s="16" t="s">
        <v>156</v>
      </c>
      <c r="X177" s="25" t="e">
        <f>SUMIF(#REF!,"공"&amp;$C177&amp;"구",#REF!)</f>
        <v>#REF!</v>
      </c>
      <c r="Y177" s="24" t="e">
        <f>COUNTIF(#REF!,"공"&amp;$C177&amp;"도")</f>
        <v>#REF!</v>
      </c>
      <c r="Z177" s="16" t="s">
        <v>156</v>
      </c>
      <c r="AA177" s="25" t="e">
        <f>SUMIF(#REF!,"공"&amp;$C177&amp;"도",#REF!)</f>
        <v>#REF!</v>
      </c>
      <c r="AB177" s="24" t="e">
        <f>COUNTIF(#REF!,"공"&amp;$C177&amp;"목")</f>
        <v>#REF!</v>
      </c>
      <c r="AC177" s="16" t="s">
        <v>156</v>
      </c>
      <c r="AD177" s="25" t="e">
        <f>SUMIF(#REF!,"공"&amp;$C177&amp;"목",#REF!)</f>
        <v>#REF!</v>
      </c>
      <c r="AE177" s="24" t="e">
        <f>COUNTIF(#REF!,"공"&amp;$C177&amp;"묘")</f>
        <v>#REF!</v>
      </c>
      <c r="AF177" s="16" t="s">
        <v>156</v>
      </c>
      <c r="AG177" s="25" t="e">
        <f>SUMIF(#REF!,"공"&amp;$C177&amp;"묘",#REF!)</f>
        <v>#REF!</v>
      </c>
      <c r="AH177" s="24" t="e">
        <f>COUNTIF(#REF!,"공"&amp;$C177&amp;"유")</f>
        <v>#REF!</v>
      </c>
      <c r="AI177" s="16" t="s">
        <v>156</v>
      </c>
      <c r="AJ177" s="25" t="e">
        <f>SUMIF(#REF!,"공"&amp;$C177&amp;"유",#REF!)</f>
        <v>#REF!</v>
      </c>
      <c r="AK177" s="24" t="e">
        <f>COUNTIF(#REF!,"공"&amp;$C177&amp;"잡")</f>
        <v>#REF!</v>
      </c>
      <c r="AL177" s="16" t="s">
        <v>156</v>
      </c>
      <c r="AM177" s="25" t="e">
        <f>SUMIF(#REF!,"공"&amp;$C177&amp;"잡",#REF!)</f>
        <v>#REF!</v>
      </c>
      <c r="AN177" s="24" t="e">
        <f>COUNTIF(#REF!,"공"&amp;$C177&amp;"장")</f>
        <v>#REF!</v>
      </c>
      <c r="AO177" s="16" t="s">
        <v>156</v>
      </c>
      <c r="AP177" s="25" t="e">
        <f>SUMIF(#REF!,"공"&amp;$C177&amp;"장",#REF!)</f>
        <v>#REF!</v>
      </c>
      <c r="AQ177" s="24" t="e">
        <f>COUNTIF(#REF!,"공"&amp;$C177&amp;"수")</f>
        <v>#REF!</v>
      </c>
      <c r="AR177" s="16" t="s">
        <v>156</v>
      </c>
      <c r="AS177" s="25" t="e">
        <f>SUMIF(#REF!,"공"&amp;$C177&amp;"수",#REF!)</f>
        <v>#REF!</v>
      </c>
      <c r="AT177" s="24" t="e">
        <f>COUNTIF(#REF!,"공"&amp;$C177&amp;"제")</f>
        <v>#REF!</v>
      </c>
      <c r="AU177" s="16" t="s">
        <v>156</v>
      </c>
      <c r="AV177" s="25" t="e">
        <f>SUMIF(#REF!,"공"&amp;$C177&amp;"제",#REF!)</f>
        <v>#REF!</v>
      </c>
      <c r="AW177" s="24" t="e">
        <f>COUNTIF(#REF!,"공"&amp;$C177&amp;"종")</f>
        <v>#REF!</v>
      </c>
      <c r="AX177" s="16" t="s">
        <v>156</v>
      </c>
      <c r="AY177" s="25" t="e">
        <f>SUMIF(#REF!,"공"&amp;$C177&amp;"종",#REF!)</f>
        <v>#REF!</v>
      </c>
      <c r="AZ177" s="24" t="e">
        <f>COUNTIF(#REF!,"공"&amp;$C177&amp;"주")</f>
        <v>#REF!</v>
      </c>
      <c r="BA177" s="16" t="s">
        <v>156</v>
      </c>
      <c r="BB177" s="25" t="e">
        <f>SUMIF(#REF!,"공"&amp;$C177&amp;"주",#REF!)</f>
        <v>#REF!</v>
      </c>
      <c r="BC177" s="24" t="e">
        <f>COUNTIF(#REF!,"공"&amp;$C177&amp;"양")</f>
        <v>#REF!</v>
      </c>
      <c r="BD177" s="16" t="s">
        <v>156</v>
      </c>
      <c r="BE177" s="25" t="e">
        <f>SUMIF(#REF!,"공"&amp;$C177&amp;"양",#REF!)</f>
        <v>#REF!</v>
      </c>
      <c r="BF177" s="24" t="e">
        <f>COUNTIF(#REF!,"공"&amp;$C177&amp;"염")</f>
        <v>#REF!</v>
      </c>
      <c r="BG177" s="16" t="s">
        <v>156</v>
      </c>
      <c r="BH177" s="25" t="e">
        <f>SUMIF(#REF!,"공"&amp;$C177&amp;"염",#REF!)</f>
        <v>#REF!</v>
      </c>
      <c r="BI177" s="24" t="e">
        <f>COUNTIF(#REF!,"공"&amp;$C177&amp;"창")</f>
        <v>#REF!</v>
      </c>
      <c r="BJ177" s="16" t="s">
        <v>156</v>
      </c>
      <c r="BK177" s="25" t="e">
        <f>SUMIF(#REF!,"공"&amp;$C177&amp;"창",#REF!)</f>
        <v>#REF!</v>
      </c>
      <c r="BL177" s="24" t="e">
        <f>COUNTIF(#REF!,"공"&amp;$C177&amp;"천")</f>
        <v>#REF!</v>
      </c>
      <c r="BM177" s="16" t="s">
        <v>156</v>
      </c>
      <c r="BN177" s="25" t="e">
        <f>SUMIF(#REF!,"공"&amp;$C177&amp;"천",#REF!)</f>
        <v>#REF!</v>
      </c>
      <c r="BO177" s="24" t="e">
        <f>COUNTIF(#REF!,"공"&amp;$C177&amp;"철")</f>
        <v>#REF!</v>
      </c>
      <c r="BP177" s="16" t="s">
        <v>156</v>
      </c>
      <c r="BQ177" s="25" t="e">
        <f>SUMIF(#REF!,"공"&amp;$C177&amp;"철",#REF!)</f>
        <v>#REF!</v>
      </c>
      <c r="BR177" s="24" t="e">
        <f>COUNTIF(#REF!,"공"&amp;$C177&amp;"체")</f>
        <v>#REF!</v>
      </c>
      <c r="BS177" s="16" t="s">
        <v>156</v>
      </c>
      <c r="BT177" s="25" t="e">
        <f>SUMIF(#REF!,"공"&amp;$C177&amp;"체",#REF!)</f>
        <v>#REF!</v>
      </c>
      <c r="BU177" s="24" t="e">
        <f>COUNTIF(#REF!,"공"&amp;$C177&amp;"가")</f>
        <v>#REF!</v>
      </c>
      <c r="BV177" s="16" t="s">
        <v>156</v>
      </c>
      <c r="BW177" s="25" t="e">
        <f>SUMIF(#REF!,"공"&amp;$C177&amp;"가",#REF!)</f>
        <v>#REF!</v>
      </c>
    </row>
    <row r="178" spans="1:75" ht="25.5" customHeight="1">
      <c r="A178" s="32"/>
      <c r="B178" s="37"/>
      <c r="C178" s="38" t="s">
        <v>4</v>
      </c>
      <c r="D178" s="24" t="e">
        <f t="shared" si="8"/>
        <v>#REF!</v>
      </c>
      <c r="E178" s="16" t="s">
        <v>1</v>
      </c>
      <c r="F178" s="25" t="e">
        <f t="shared" si="9"/>
        <v>#REF!</v>
      </c>
      <c r="G178" s="24" t="e">
        <f>COUNTIF(#REF!,"공"&amp;$C178&amp;"답")</f>
        <v>#REF!</v>
      </c>
      <c r="H178" s="16" t="s">
        <v>156</v>
      </c>
      <c r="I178" s="25" t="e">
        <f>SUMIF(#REF!,"공"&amp;$C178&amp;"답",#REF!)</f>
        <v>#REF!</v>
      </c>
      <c r="J178" s="24" t="e">
        <f>COUNTIF(#REF!,"공"&amp;$C178&amp;"전")</f>
        <v>#REF!</v>
      </c>
      <c r="K178" s="16" t="s">
        <v>156</v>
      </c>
      <c r="L178" s="25" t="e">
        <f>SUMIF(#REF!,"공"&amp;$C178&amp;"전",#REF!)</f>
        <v>#REF!</v>
      </c>
      <c r="M178" s="24" t="e">
        <f>COUNTIF(#REF!,"공"&amp;$C178&amp;"과")</f>
        <v>#REF!</v>
      </c>
      <c r="N178" s="16" t="s">
        <v>156</v>
      </c>
      <c r="O178" s="25" t="e">
        <f>SUMIF(#REF!,"공"&amp;$C178&amp;"과",#REF!)</f>
        <v>#REF!</v>
      </c>
      <c r="P178" s="24" t="e">
        <f>COUNTIF(#REF!,"공"&amp;$C178&amp;"임")</f>
        <v>#REF!</v>
      </c>
      <c r="Q178" s="16" t="s">
        <v>156</v>
      </c>
      <c r="R178" s="25" t="e">
        <f>SUMIF(#REF!,"공"&amp;$C178&amp;"임",#REF!)</f>
        <v>#REF!</v>
      </c>
      <c r="S178" s="24" t="e">
        <f>COUNTIF(#REF!,"공"&amp;$C178&amp;"대")</f>
        <v>#REF!</v>
      </c>
      <c r="T178" s="16" t="s">
        <v>156</v>
      </c>
      <c r="U178" s="25" t="e">
        <f>SUMIF(#REF!,"공"&amp;$C178&amp;"대",#REF!)</f>
        <v>#REF!</v>
      </c>
      <c r="V178" s="24" t="e">
        <f>COUNTIF(#REF!,"공"&amp;$C178&amp;"구")</f>
        <v>#REF!</v>
      </c>
      <c r="W178" s="16" t="s">
        <v>156</v>
      </c>
      <c r="X178" s="25" t="e">
        <f>SUMIF(#REF!,"공"&amp;$C178&amp;"구",#REF!)</f>
        <v>#REF!</v>
      </c>
      <c r="Y178" s="24" t="e">
        <f>COUNTIF(#REF!,"공"&amp;$C178&amp;"도")</f>
        <v>#REF!</v>
      </c>
      <c r="Z178" s="16" t="s">
        <v>156</v>
      </c>
      <c r="AA178" s="25" t="e">
        <f>SUMIF(#REF!,"공"&amp;$C178&amp;"도",#REF!)</f>
        <v>#REF!</v>
      </c>
      <c r="AB178" s="24" t="e">
        <f>COUNTIF(#REF!,"공"&amp;$C178&amp;"목")</f>
        <v>#REF!</v>
      </c>
      <c r="AC178" s="16" t="s">
        <v>156</v>
      </c>
      <c r="AD178" s="25" t="e">
        <f>SUMIF(#REF!,"공"&amp;$C178&amp;"목",#REF!)</f>
        <v>#REF!</v>
      </c>
      <c r="AE178" s="24" t="e">
        <f>COUNTIF(#REF!,"공"&amp;$C178&amp;"묘")</f>
        <v>#REF!</v>
      </c>
      <c r="AF178" s="16" t="s">
        <v>156</v>
      </c>
      <c r="AG178" s="25" t="e">
        <f>SUMIF(#REF!,"공"&amp;$C178&amp;"묘",#REF!)</f>
        <v>#REF!</v>
      </c>
      <c r="AH178" s="24" t="e">
        <f>COUNTIF(#REF!,"공"&amp;$C178&amp;"유")</f>
        <v>#REF!</v>
      </c>
      <c r="AI178" s="16" t="s">
        <v>156</v>
      </c>
      <c r="AJ178" s="25" t="e">
        <f>SUMIF(#REF!,"공"&amp;$C178&amp;"유",#REF!)</f>
        <v>#REF!</v>
      </c>
      <c r="AK178" s="24" t="e">
        <f>COUNTIF(#REF!,"공"&amp;$C178&amp;"잡")</f>
        <v>#REF!</v>
      </c>
      <c r="AL178" s="16" t="s">
        <v>156</v>
      </c>
      <c r="AM178" s="25" t="e">
        <f>SUMIF(#REF!,"공"&amp;$C178&amp;"잡",#REF!)</f>
        <v>#REF!</v>
      </c>
      <c r="AN178" s="24" t="e">
        <f>COUNTIF(#REF!,"공"&amp;$C178&amp;"장")</f>
        <v>#REF!</v>
      </c>
      <c r="AO178" s="16" t="s">
        <v>156</v>
      </c>
      <c r="AP178" s="25" t="e">
        <f>SUMIF(#REF!,"공"&amp;$C178&amp;"장",#REF!)</f>
        <v>#REF!</v>
      </c>
      <c r="AQ178" s="24" t="e">
        <f>COUNTIF(#REF!,"공"&amp;$C178&amp;"수")</f>
        <v>#REF!</v>
      </c>
      <c r="AR178" s="16" t="s">
        <v>156</v>
      </c>
      <c r="AS178" s="25" t="e">
        <f>SUMIF(#REF!,"공"&amp;$C178&amp;"수",#REF!)</f>
        <v>#REF!</v>
      </c>
      <c r="AT178" s="24" t="e">
        <f>COUNTIF(#REF!,"공"&amp;$C178&amp;"제")</f>
        <v>#REF!</v>
      </c>
      <c r="AU178" s="16" t="s">
        <v>156</v>
      </c>
      <c r="AV178" s="25" t="e">
        <f>SUMIF(#REF!,"공"&amp;$C178&amp;"제",#REF!)</f>
        <v>#REF!</v>
      </c>
      <c r="AW178" s="24" t="e">
        <f>COUNTIF(#REF!,"공"&amp;$C178&amp;"종")</f>
        <v>#REF!</v>
      </c>
      <c r="AX178" s="16" t="s">
        <v>156</v>
      </c>
      <c r="AY178" s="25" t="e">
        <f>SUMIF(#REF!,"공"&amp;$C178&amp;"종",#REF!)</f>
        <v>#REF!</v>
      </c>
      <c r="AZ178" s="24" t="e">
        <f>COUNTIF(#REF!,"공"&amp;$C178&amp;"주")</f>
        <v>#REF!</v>
      </c>
      <c r="BA178" s="16" t="s">
        <v>156</v>
      </c>
      <c r="BB178" s="25" t="e">
        <f>SUMIF(#REF!,"공"&amp;$C178&amp;"주",#REF!)</f>
        <v>#REF!</v>
      </c>
      <c r="BC178" s="24" t="e">
        <f>COUNTIF(#REF!,"공"&amp;$C178&amp;"양")</f>
        <v>#REF!</v>
      </c>
      <c r="BD178" s="16" t="s">
        <v>156</v>
      </c>
      <c r="BE178" s="25" t="e">
        <f>SUMIF(#REF!,"공"&amp;$C178&amp;"양",#REF!)</f>
        <v>#REF!</v>
      </c>
      <c r="BF178" s="24" t="e">
        <f>COUNTIF(#REF!,"공"&amp;$C178&amp;"염")</f>
        <v>#REF!</v>
      </c>
      <c r="BG178" s="16" t="s">
        <v>156</v>
      </c>
      <c r="BH178" s="25" t="e">
        <f>SUMIF(#REF!,"공"&amp;$C178&amp;"염",#REF!)</f>
        <v>#REF!</v>
      </c>
      <c r="BI178" s="24" t="e">
        <f>COUNTIF(#REF!,"공"&amp;$C178&amp;"창")</f>
        <v>#REF!</v>
      </c>
      <c r="BJ178" s="16" t="s">
        <v>156</v>
      </c>
      <c r="BK178" s="25" t="e">
        <f>SUMIF(#REF!,"공"&amp;$C178&amp;"창",#REF!)</f>
        <v>#REF!</v>
      </c>
      <c r="BL178" s="24" t="e">
        <f>COUNTIF(#REF!,"공"&amp;$C178&amp;"천")</f>
        <v>#REF!</v>
      </c>
      <c r="BM178" s="16" t="s">
        <v>156</v>
      </c>
      <c r="BN178" s="25" t="e">
        <f>SUMIF(#REF!,"공"&amp;$C178&amp;"천",#REF!)</f>
        <v>#REF!</v>
      </c>
      <c r="BO178" s="24" t="e">
        <f>COUNTIF(#REF!,"공"&amp;$C178&amp;"철")</f>
        <v>#REF!</v>
      </c>
      <c r="BP178" s="16" t="s">
        <v>156</v>
      </c>
      <c r="BQ178" s="25" t="e">
        <f>SUMIF(#REF!,"공"&amp;$C178&amp;"철",#REF!)</f>
        <v>#REF!</v>
      </c>
      <c r="BR178" s="24" t="e">
        <f>COUNTIF(#REF!,"공"&amp;$C178&amp;"체")</f>
        <v>#REF!</v>
      </c>
      <c r="BS178" s="16" t="s">
        <v>156</v>
      </c>
      <c r="BT178" s="25" t="e">
        <f>SUMIF(#REF!,"공"&amp;$C178&amp;"체",#REF!)</f>
        <v>#REF!</v>
      </c>
      <c r="BU178" s="24" t="e">
        <f>COUNTIF(#REF!,"공"&amp;$C178&amp;"가")</f>
        <v>#REF!</v>
      </c>
      <c r="BV178" s="16" t="s">
        <v>156</v>
      </c>
      <c r="BW178" s="25" t="e">
        <f>SUMIF(#REF!,"공"&amp;$C178&amp;"가",#REF!)</f>
        <v>#REF!</v>
      </c>
    </row>
    <row r="179" spans="1:75" ht="25.5" customHeight="1">
      <c r="A179" s="32"/>
      <c r="B179" s="37"/>
      <c r="C179" s="38" t="s">
        <v>5</v>
      </c>
      <c r="D179" s="24" t="e">
        <f t="shared" si="8"/>
        <v>#REF!</v>
      </c>
      <c r="E179" s="16" t="s">
        <v>1</v>
      </c>
      <c r="F179" s="25" t="e">
        <f t="shared" si="9"/>
        <v>#REF!</v>
      </c>
      <c r="G179" s="24" t="e">
        <f>COUNTIF(#REF!,"공"&amp;$C179&amp;"답")</f>
        <v>#REF!</v>
      </c>
      <c r="H179" s="16" t="s">
        <v>156</v>
      </c>
      <c r="I179" s="25" t="e">
        <f>SUMIF(#REF!,"공"&amp;$C179&amp;"답",#REF!)</f>
        <v>#REF!</v>
      </c>
      <c r="J179" s="24" t="e">
        <f>COUNTIF(#REF!,"공"&amp;$C179&amp;"전")</f>
        <v>#REF!</v>
      </c>
      <c r="K179" s="16" t="s">
        <v>156</v>
      </c>
      <c r="L179" s="25" t="e">
        <f>SUMIF(#REF!,"공"&amp;$C179&amp;"전",#REF!)</f>
        <v>#REF!</v>
      </c>
      <c r="M179" s="24" t="e">
        <f>COUNTIF(#REF!,"공"&amp;$C179&amp;"과")</f>
        <v>#REF!</v>
      </c>
      <c r="N179" s="16" t="s">
        <v>156</v>
      </c>
      <c r="O179" s="25" t="e">
        <f>SUMIF(#REF!,"공"&amp;$C179&amp;"과",#REF!)</f>
        <v>#REF!</v>
      </c>
      <c r="P179" s="24" t="e">
        <f>COUNTIF(#REF!,"공"&amp;$C179&amp;"임")</f>
        <v>#REF!</v>
      </c>
      <c r="Q179" s="16" t="s">
        <v>156</v>
      </c>
      <c r="R179" s="25" t="e">
        <f>SUMIF(#REF!,"공"&amp;$C179&amp;"임",#REF!)</f>
        <v>#REF!</v>
      </c>
      <c r="S179" s="24" t="e">
        <f>COUNTIF(#REF!,"공"&amp;$C179&amp;"대")</f>
        <v>#REF!</v>
      </c>
      <c r="T179" s="16" t="s">
        <v>156</v>
      </c>
      <c r="U179" s="25" t="e">
        <f>SUMIF(#REF!,"공"&amp;$C179&amp;"대",#REF!)</f>
        <v>#REF!</v>
      </c>
      <c r="V179" s="24" t="e">
        <f>COUNTIF(#REF!,"공"&amp;$C179&amp;"구")</f>
        <v>#REF!</v>
      </c>
      <c r="W179" s="16" t="s">
        <v>156</v>
      </c>
      <c r="X179" s="25" t="e">
        <f>SUMIF(#REF!,"공"&amp;$C179&amp;"구",#REF!)</f>
        <v>#REF!</v>
      </c>
      <c r="Y179" s="24" t="e">
        <f>COUNTIF(#REF!,"공"&amp;$C179&amp;"도")</f>
        <v>#REF!</v>
      </c>
      <c r="Z179" s="16" t="s">
        <v>156</v>
      </c>
      <c r="AA179" s="25" t="e">
        <f>SUMIF(#REF!,"공"&amp;$C179&amp;"도",#REF!)</f>
        <v>#REF!</v>
      </c>
      <c r="AB179" s="24" t="e">
        <f>COUNTIF(#REF!,"공"&amp;$C179&amp;"목")</f>
        <v>#REF!</v>
      </c>
      <c r="AC179" s="16" t="s">
        <v>156</v>
      </c>
      <c r="AD179" s="25" t="e">
        <f>SUMIF(#REF!,"공"&amp;$C179&amp;"목",#REF!)</f>
        <v>#REF!</v>
      </c>
      <c r="AE179" s="24" t="e">
        <f>COUNTIF(#REF!,"공"&amp;$C179&amp;"묘")</f>
        <v>#REF!</v>
      </c>
      <c r="AF179" s="16" t="s">
        <v>156</v>
      </c>
      <c r="AG179" s="25" t="e">
        <f>SUMIF(#REF!,"공"&amp;$C179&amp;"묘",#REF!)</f>
        <v>#REF!</v>
      </c>
      <c r="AH179" s="24" t="e">
        <f>COUNTIF(#REF!,"공"&amp;$C179&amp;"유")</f>
        <v>#REF!</v>
      </c>
      <c r="AI179" s="16" t="s">
        <v>156</v>
      </c>
      <c r="AJ179" s="25" t="e">
        <f>SUMIF(#REF!,"공"&amp;$C179&amp;"유",#REF!)</f>
        <v>#REF!</v>
      </c>
      <c r="AK179" s="24" t="e">
        <f>COUNTIF(#REF!,"공"&amp;$C179&amp;"잡")</f>
        <v>#REF!</v>
      </c>
      <c r="AL179" s="16" t="s">
        <v>156</v>
      </c>
      <c r="AM179" s="25" t="e">
        <f>SUMIF(#REF!,"공"&amp;$C179&amp;"잡",#REF!)</f>
        <v>#REF!</v>
      </c>
      <c r="AN179" s="24" t="e">
        <f>COUNTIF(#REF!,"공"&amp;$C179&amp;"장")</f>
        <v>#REF!</v>
      </c>
      <c r="AO179" s="16" t="s">
        <v>156</v>
      </c>
      <c r="AP179" s="25" t="e">
        <f>SUMIF(#REF!,"공"&amp;$C179&amp;"장",#REF!)</f>
        <v>#REF!</v>
      </c>
      <c r="AQ179" s="24" t="e">
        <f>COUNTIF(#REF!,"공"&amp;$C179&amp;"수")</f>
        <v>#REF!</v>
      </c>
      <c r="AR179" s="16" t="s">
        <v>156</v>
      </c>
      <c r="AS179" s="25" t="e">
        <f>SUMIF(#REF!,"공"&amp;$C179&amp;"수",#REF!)</f>
        <v>#REF!</v>
      </c>
      <c r="AT179" s="24" t="e">
        <f>COUNTIF(#REF!,"공"&amp;$C179&amp;"제")</f>
        <v>#REF!</v>
      </c>
      <c r="AU179" s="16" t="s">
        <v>156</v>
      </c>
      <c r="AV179" s="25" t="e">
        <f>SUMIF(#REF!,"공"&amp;$C179&amp;"제",#REF!)</f>
        <v>#REF!</v>
      </c>
      <c r="AW179" s="24" t="e">
        <f>COUNTIF(#REF!,"공"&amp;$C179&amp;"종")</f>
        <v>#REF!</v>
      </c>
      <c r="AX179" s="16" t="s">
        <v>156</v>
      </c>
      <c r="AY179" s="25" t="e">
        <f>SUMIF(#REF!,"공"&amp;$C179&amp;"종",#REF!)</f>
        <v>#REF!</v>
      </c>
      <c r="AZ179" s="24" t="e">
        <f>COUNTIF(#REF!,"공"&amp;$C179&amp;"주")</f>
        <v>#REF!</v>
      </c>
      <c r="BA179" s="16" t="s">
        <v>156</v>
      </c>
      <c r="BB179" s="25" t="e">
        <f>SUMIF(#REF!,"공"&amp;$C179&amp;"주",#REF!)</f>
        <v>#REF!</v>
      </c>
      <c r="BC179" s="24" t="e">
        <f>COUNTIF(#REF!,"공"&amp;$C179&amp;"양")</f>
        <v>#REF!</v>
      </c>
      <c r="BD179" s="16" t="s">
        <v>156</v>
      </c>
      <c r="BE179" s="25" t="e">
        <f>SUMIF(#REF!,"공"&amp;$C179&amp;"양",#REF!)</f>
        <v>#REF!</v>
      </c>
      <c r="BF179" s="24" t="e">
        <f>COUNTIF(#REF!,"공"&amp;$C179&amp;"염")</f>
        <v>#REF!</v>
      </c>
      <c r="BG179" s="16" t="s">
        <v>156</v>
      </c>
      <c r="BH179" s="25" t="e">
        <f>SUMIF(#REF!,"공"&amp;$C179&amp;"염",#REF!)</f>
        <v>#REF!</v>
      </c>
      <c r="BI179" s="24" t="e">
        <f>COUNTIF(#REF!,"공"&amp;$C179&amp;"창")</f>
        <v>#REF!</v>
      </c>
      <c r="BJ179" s="16" t="s">
        <v>156</v>
      </c>
      <c r="BK179" s="25" t="e">
        <f>SUMIF(#REF!,"공"&amp;$C179&amp;"창",#REF!)</f>
        <v>#REF!</v>
      </c>
      <c r="BL179" s="24" t="e">
        <f>COUNTIF(#REF!,"공"&amp;$C179&amp;"천")</f>
        <v>#REF!</v>
      </c>
      <c r="BM179" s="16" t="s">
        <v>156</v>
      </c>
      <c r="BN179" s="25" t="e">
        <f>SUMIF(#REF!,"공"&amp;$C179&amp;"천",#REF!)</f>
        <v>#REF!</v>
      </c>
      <c r="BO179" s="24" t="e">
        <f>COUNTIF(#REF!,"공"&amp;$C179&amp;"철")</f>
        <v>#REF!</v>
      </c>
      <c r="BP179" s="16" t="s">
        <v>156</v>
      </c>
      <c r="BQ179" s="25" t="e">
        <f>SUMIF(#REF!,"공"&amp;$C179&amp;"철",#REF!)</f>
        <v>#REF!</v>
      </c>
      <c r="BR179" s="24" t="e">
        <f>COUNTIF(#REF!,"공"&amp;$C179&amp;"체")</f>
        <v>#REF!</v>
      </c>
      <c r="BS179" s="16" t="s">
        <v>156</v>
      </c>
      <c r="BT179" s="25" t="e">
        <f>SUMIF(#REF!,"공"&amp;$C179&amp;"체",#REF!)</f>
        <v>#REF!</v>
      </c>
      <c r="BU179" s="24" t="e">
        <f>COUNTIF(#REF!,"공"&amp;$C179&amp;"가")</f>
        <v>#REF!</v>
      </c>
      <c r="BV179" s="16" t="s">
        <v>156</v>
      </c>
      <c r="BW179" s="25" t="e">
        <f>SUMIF(#REF!,"공"&amp;$C179&amp;"가",#REF!)</f>
        <v>#REF!</v>
      </c>
    </row>
    <row r="180" spans="1:75" ht="25.5" customHeight="1">
      <c r="A180" s="32"/>
      <c r="B180" s="37"/>
      <c r="C180" s="38" t="s">
        <v>6</v>
      </c>
      <c r="D180" s="24" t="e">
        <f t="shared" si="8"/>
        <v>#REF!</v>
      </c>
      <c r="E180" s="16" t="s">
        <v>1</v>
      </c>
      <c r="F180" s="25" t="e">
        <f t="shared" si="9"/>
        <v>#REF!</v>
      </c>
      <c r="G180" s="24" t="e">
        <f>COUNTIF(#REF!,"공"&amp;$C180&amp;"답")</f>
        <v>#REF!</v>
      </c>
      <c r="H180" s="16" t="s">
        <v>156</v>
      </c>
      <c r="I180" s="25" t="e">
        <f>SUMIF(#REF!,"공"&amp;$C180&amp;"답",#REF!)</f>
        <v>#REF!</v>
      </c>
      <c r="J180" s="24" t="e">
        <f>COUNTIF(#REF!,"공"&amp;$C180&amp;"전")</f>
        <v>#REF!</v>
      </c>
      <c r="K180" s="16" t="s">
        <v>156</v>
      </c>
      <c r="L180" s="25" t="e">
        <f>SUMIF(#REF!,"공"&amp;$C180&amp;"전",#REF!)</f>
        <v>#REF!</v>
      </c>
      <c r="M180" s="24" t="e">
        <f>COUNTIF(#REF!,"공"&amp;$C180&amp;"과")</f>
        <v>#REF!</v>
      </c>
      <c r="N180" s="16" t="s">
        <v>156</v>
      </c>
      <c r="O180" s="25" t="e">
        <f>SUMIF(#REF!,"공"&amp;$C180&amp;"과",#REF!)</f>
        <v>#REF!</v>
      </c>
      <c r="P180" s="24" t="e">
        <f>COUNTIF(#REF!,"공"&amp;$C180&amp;"임")</f>
        <v>#REF!</v>
      </c>
      <c r="Q180" s="16" t="s">
        <v>156</v>
      </c>
      <c r="R180" s="25" t="e">
        <f>SUMIF(#REF!,"공"&amp;$C180&amp;"임",#REF!)</f>
        <v>#REF!</v>
      </c>
      <c r="S180" s="24" t="e">
        <f>COUNTIF(#REF!,"공"&amp;$C180&amp;"대")</f>
        <v>#REF!</v>
      </c>
      <c r="T180" s="16" t="s">
        <v>156</v>
      </c>
      <c r="U180" s="25" t="e">
        <f>SUMIF(#REF!,"공"&amp;$C180&amp;"대",#REF!)</f>
        <v>#REF!</v>
      </c>
      <c r="V180" s="24" t="e">
        <f>COUNTIF(#REF!,"공"&amp;$C180&amp;"구")</f>
        <v>#REF!</v>
      </c>
      <c r="W180" s="16" t="s">
        <v>156</v>
      </c>
      <c r="X180" s="25" t="e">
        <f>SUMIF(#REF!,"공"&amp;$C180&amp;"구",#REF!)</f>
        <v>#REF!</v>
      </c>
      <c r="Y180" s="24" t="e">
        <f>COUNTIF(#REF!,"공"&amp;$C180&amp;"도")</f>
        <v>#REF!</v>
      </c>
      <c r="Z180" s="16" t="s">
        <v>156</v>
      </c>
      <c r="AA180" s="25" t="e">
        <f>SUMIF(#REF!,"공"&amp;$C180&amp;"도",#REF!)</f>
        <v>#REF!</v>
      </c>
      <c r="AB180" s="24" t="e">
        <f>COUNTIF(#REF!,"공"&amp;$C180&amp;"목")</f>
        <v>#REF!</v>
      </c>
      <c r="AC180" s="16" t="s">
        <v>156</v>
      </c>
      <c r="AD180" s="25" t="e">
        <f>SUMIF(#REF!,"공"&amp;$C180&amp;"목",#REF!)</f>
        <v>#REF!</v>
      </c>
      <c r="AE180" s="24" t="e">
        <f>COUNTIF(#REF!,"공"&amp;$C180&amp;"묘")</f>
        <v>#REF!</v>
      </c>
      <c r="AF180" s="16" t="s">
        <v>156</v>
      </c>
      <c r="AG180" s="25" t="e">
        <f>SUMIF(#REF!,"공"&amp;$C180&amp;"묘",#REF!)</f>
        <v>#REF!</v>
      </c>
      <c r="AH180" s="24" t="e">
        <f>COUNTIF(#REF!,"공"&amp;$C180&amp;"유")</f>
        <v>#REF!</v>
      </c>
      <c r="AI180" s="16" t="s">
        <v>156</v>
      </c>
      <c r="AJ180" s="25" t="e">
        <f>SUMIF(#REF!,"공"&amp;$C180&amp;"유",#REF!)</f>
        <v>#REF!</v>
      </c>
      <c r="AK180" s="24" t="e">
        <f>COUNTIF(#REF!,"공"&amp;$C180&amp;"잡")</f>
        <v>#REF!</v>
      </c>
      <c r="AL180" s="16" t="s">
        <v>156</v>
      </c>
      <c r="AM180" s="25" t="e">
        <f>SUMIF(#REF!,"공"&amp;$C180&amp;"잡",#REF!)</f>
        <v>#REF!</v>
      </c>
      <c r="AN180" s="24" t="e">
        <f>COUNTIF(#REF!,"공"&amp;$C180&amp;"장")</f>
        <v>#REF!</v>
      </c>
      <c r="AO180" s="16" t="s">
        <v>156</v>
      </c>
      <c r="AP180" s="25" t="e">
        <f>SUMIF(#REF!,"공"&amp;$C180&amp;"장",#REF!)</f>
        <v>#REF!</v>
      </c>
      <c r="AQ180" s="24" t="e">
        <f>COUNTIF(#REF!,"공"&amp;$C180&amp;"수")</f>
        <v>#REF!</v>
      </c>
      <c r="AR180" s="16" t="s">
        <v>156</v>
      </c>
      <c r="AS180" s="25" t="e">
        <f>SUMIF(#REF!,"공"&amp;$C180&amp;"수",#REF!)</f>
        <v>#REF!</v>
      </c>
      <c r="AT180" s="24" t="e">
        <f>COUNTIF(#REF!,"공"&amp;$C180&amp;"제")</f>
        <v>#REF!</v>
      </c>
      <c r="AU180" s="16" t="s">
        <v>156</v>
      </c>
      <c r="AV180" s="25" t="e">
        <f>SUMIF(#REF!,"공"&amp;$C180&amp;"제",#REF!)</f>
        <v>#REF!</v>
      </c>
      <c r="AW180" s="24" t="e">
        <f>COUNTIF(#REF!,"공"&amp;$C180&amp;"종")</f>
        <v>#REF!</v>
      </c>
      <c r="AX180" s="16" t="s">
        <v>156</v>
      </c>
      <c r="AY180" s="25" t="e">
        <f>SUMIF(#REF!,"공"&amp;$C180&amp;"종",#REF!)</f>
        <v>#REF!</v>
      </c>
      <c r="AZ180" s="24" t="e">
        <f>COUNTIF(#REF!,"공"&amp;$C180&amp;"주")</f>
        <v>#REF!</v>
      </c>
      <c r="BA180" s="16" t="s">
        <v>156</v>
      </c>
      <c r="BB180" s="25" t="e">
        <f>SUMIF(#REF!,"공"&amp;$C180&amp;"주",#REF!)</f>
        <v>#REF!</v>
      </c>
      <c r="BC180" s="24" t="e">
        <f>COUNTIF(#REF!,"공"&amp;$C180&amp;"양")</f>
        <v>#REF!</v>
      </c>
      <c r="BD180" s="16" t="s">
        <v>156</v>
      </c>
      <c r="BE180" s="25" t="e">
        <f>SUMIF(#REF!,"공"&amp;$C180&amp;"양",#REF!)</f>
        <v>#REF!</v>
      </c>
      <c r="BF180" s="24" t="e">
        <f>COUNTIF(#REF!,"공"&amp;$C180&amp;"염")</f>
        <v>#REF!</v>
      </c>
      <c r="BG180" s="16" t="s">
        <v>156</v>
      </c>
      <c r="BH180" s="25" t="e">
        <f>SUMIF(#REF!,"공"&amp;$C180&amp;"염",#REF!)</f>
        <v>#REF!</v>
      </c>
      <c r="BI180" s="24" t="e">
        <f>COUNTIF(#REF!,"공"&amp;$C180&amp;"창")</f>
        <v>#REF!</v>
      </c>
      <c r="BJ180" s="16" t="s">
        <v>156</v>
      </c>
      <c r="BK180" s="25" t="e">
        <f>SUMIF(#REF!,"공"&amp;$C180&amp;"창",#REF!)</f>
        <v>#REF!</v>
      </c>
      <c r="BL180" s="24" t="e">
        <f>COUNTIF(#REF!,"공"&amp;$C180&amp;"천")</f>
        <v>#REF!</v>
      </c>
      <c r="BM180" s="16" t="s">
        <v>156</v>
      </c>
      <c r="BN180" s="25" t="e">
        <f>SUMIF(#REF!,"공"&amp;$C180&amp;"천",#REF!)</f>
        <v>#REF!</v>
      </c>
      <c r="BO180" s="24" t="e">
        <f>COUNTIF(#REF!,"공"&amp;$C180&amp;"철")</f>
        <v>#REF!</v>
      </c>
      <c r="BP180" s="16" t="s">
        <v>156</v>
      </c>
      <c r="BQ180" s="25" t="e">
        <f>SUMIF(#REF!,"공"&amp;$C180&amp;"철",#REF!)</f>
        <v>#REF!</v>
      </c>
      <c r="BR180" s="24" t="e">
        <f>COUNTIF(#REF!,"공"&amp;$C180&amp;"체")</f>
        <v>#REF!</v>
      </c>
      <c r="BS180" s="16" t="s">
        <v>156</v>
      </c>
      <c r="BT180" s="25" t="e">
        <f>SUMIF(#REF!,"공"&amp;$C180&amp;"체",#REF!)</f>
        <v>#REF!</v>
      </c>
      <c r="BU180" s="24" t="e">
        <f>COUNTIF(#REF!,"공"&amp;$C180&amp;"가")</f>
        <v>#REF!</v>
      </c>
      <c r="BV180" s="16" t="s">
        <v>156</v>
      </c>
      <c r="BW180" s="25" t="e">
        <f>SUMIF(#REF!,"공"&amp;$C180&amp;"가",#REF!)</f>
        <v>#REF!</v>
      </c>
    </row>
    <row r="181" spans="1:75" ht="25.5" customHeight="1">
      <c r="A181" s="32"/>
      <c r="B181" s="37"/>
      <c r="C181" s="38" t="s">
        <v>7</v>
      </c>
      <c r="D181" s="24" t="e">
        <f t="shared" si="8"/>
        <v>#REF!</v>
      </c>
      <c r="E181" s="16" t="s">
        <v>1</v>
      </c>
      <c r="F181" s="25" t="e">
        <f t="shared" si="9"/>
        <v>#REF!</v>
      </c>
      <c r="G181" s="24" t="e">
        <f>COUNTIF(#REF!,"공"&amp;$C181&amp;"답")</f>
        <v>#REF!</v>
      </c>
      <c r="H181" s="16" t="s">
        <v>156</v>
      </c>
      <c r="I181" s="25" t="e">
        <f>SUMIF(#REF!,"공"&amp;$C181&amp;"답",#REF!)</f>
        <v>#REF!</v>
      </c>
      <c r="J181" s="24" t="e">
        <f>COUNTIF(#REF!,"공"&amp;$C181&amp;"전")</f>
        <v>#REF!</v>
      </c>
      <c r="K181" s="16" t="s">
        <v>156</v>
      </c>
      <c r="L181" s="25" t="e">
        <f>SUMIF(#REF!,"공"&amp;$C181&amp;"전",#REF!)</f>
        <v>#REF!</v>
      </c>
      <c r="M181" s="24" t="e">
        <f>COUNTIF(#REF!,"공"&amp;$C181&amp;"과")</f>
        <v>#REF!</v>
      </c>
      <c r="N181" s="16" t="s">
        <v>156</v>
      </c>
      <c r="O181" s="25" t="e">
        <f>SUMIF(#REF!,"공"&amp;$C181&amp;"과",#REF!)</f>
        <v>#REF!</v>
      </c>
      <c r="P181" s="24" t="e">
        <f>COUNTIF(#REF!,"공"&amp;$C181&amp;"임")</f>
        <v>#REF!</v>
      </c>
      <c r="Q181" s="16" t="s">
        <v>156</v>
      </c>
      <c r="R181" s="25" t="e">
        <f>SUMIF(#REF!,"공"&amp;$C181&amp;"임",#REF!)</f>
        <v>#REF!</v>
      </c>
      <c r="S181" s="24" t="e">
        <f>COUNTIF(#REF!,"공"&amp;$C181&amp;"대")</f>
        <v>#REF!</v>
      </c>
      <c r="T181" s="16" t="s">
        <v>156</v>
      </c>
      <c r="U181" s="25" t="e">
        <f>SUMIF(#REF!,"공"&amp;$C181&amp;"대",#REF!)</f>
        <v>#REF!</v>
      </c>
      <c r="V181" s="24" t="e">
        <f>COUNTIF(#REF!,"공"&amp;$C181&amp;"구")</f>
        <v>#REF!</v>
      </c>
      <c r="W181" s="16" t="s">
        <v>156</v>
      </c>
      <c r="X181" s="25" t="e">
        <f>SUMIF(#REF!,"공"&amp;$C181&amp;"구",#REF!)</f>
        <v>#REF!</v>
      </c>
      <c r="Y181" s="24" t="e">
        <f>COUNTIF(#REF!,"공"&amp;$C181&amp;"도")</f>
        <v>#REF!</v>
      </c>
      <c r="Z181" s="16" t="s">
        <v>156</v>
      </c>
      <c r="AA181" s="25" t="e">
        <f>SUMIF(#REF!,"공"&amp;$C181&amp;"도",#REF!)</f>
        <v>#REF!</v>
      </c>
      <c r="AB181" s="24" t="e">
        <f>COUNTIF(#REF!,"공"&amp;$C181&amp;"목")</f>
        <v>#REF!</v>
      </c>
      <c r="AC181" s="16" t="s">
        <v>156</v>
      </c>
      <c r="AD181" s="25" t="e">
        <f>SUMIF(#REF!,"공"&amp;$C181&amp;"목",#REF!)</f>
        <v>#REF!</v>
      </c>
      <c r="AE181" s="24" t="e">
        <f>COUNTIF(#REF!,"공"&amp;$C181&amp;"묘")</f>
        <v>#REF!</v>
      </c>
      <c r="AF181" s="16" t="s">
        <v>156</v>
      </c>
      <c r="AG181" s="25" t="e">
        <f>SUMIF(#REF!,"공"&amp;$C181&amp;"묘",#REF!)</f>
        <v>#REF!</v>
      </c>
      <c r="AH181" s="24" t="e">
        <f>COUNTIF(#REF!,"공"&amp;$C181&amp;"유")</f>
        <v>#REF!</v>
      </c>
      <c r="AI181" s="16" t="s">
        <v>156</v>
      </c>
      <c r="AJ181" s="25" t="e">
        <f>SUMIF(#REF!,"공"&amp;$C181&amp;"유",#REF!)</f>
        <v>#REF!</v>
      </c>
      <c r="AK181" s="24" t="e">
        <f>COUNTIF(#REF!,"공"&amp;$C181&amp;"잡")</f>
        <v>#REF!</v>
      </c>
      <c r="AL181" s="16" t="s">
        <v>156</v>
      </c>
      <c r="AM181" s="25" t="e">
        <f>SUMIF(#REF!,"공"&amp;$C181&amp;"잡",#REF!)</f>
        <v>#REF!</v>
      </c>
      <c r="AN181" s="24" t="e">
        <f>COUNTIF(#REF!,"공"&amp;$C181&amp;"장")</f>
        <v>#REF!</v>
      </c>
      <c r="AO181" s="16" t="s">
        <v>156</v>
      </c>
      <c r="AP181" s="25" t="e">
        <f>SUMIF(#REF!,"공"&amp;$C181&amp;"장",#REF!)</f>
        <v>#REF!</v>
      </c>
      <c r="AQ181" s="24" t="e">
        <f>COUNTIF(#REF!,"공"&amp;$C181&amp;"수")</f>
        <v>#REF!</v>
      </c>
      <c r="AR181" s="16" t="s">
        <v>156</v>
      </c>
      <c r="AS181" s="25" t="e">
        <f>SUMIF(#REF!,"공"&amp;$C181&amp;"수",#REF!)</f>
        <v>#REF!</v>
      </c>
      <c r="AT181" s="24" t="e">
        <f>COUNTIF(#REF!,"공"&amp;$C181&amp;"제")</f>
        <v>#REF!</v>
      </c>
      <c r="AU181" s="16" t="s">
        <v>156</v>
      </c>
      <c r="AV181" s="25" t="e">
        <f>SUMIF(#REF!,"공"&amp;$C181&amp;"제",#REF!)</f>
        <v>#REF!</v>
      </c>
      <c r="AW181" s="24" t="e">
        <f>COUNTIF(#REF!,"공"&amp;$C181&amp;"종")</f>
        <v>#REF!</v>
      </c>
      <c r="AX181" s="16" t="s">
        <v>156</v>
      </c>
      <c r="AY181" s="25" t="e">
        <f>SUMIF(#REF!,"공"&amp;$C181&amp;"종",#REF!)</f>
        <v>#REF!</v>
      </c>
      <c r="AZ181" s="24" t="e">
        <f>COUNTIF(#REF!,"공"&amp;$C181&amp;"주")</f>
        <v>#REF!</v>
      </c>
      <c r="BA181" s="16" t="s">
        <v>156</v>
      </c>
      <c r="BB181" s="25" t="e">
        <f>SUMIF(#REF!,"공"&amp;$C181&amp;"주",#REF!)</f>
        <v>#REF!</v>
      </c>
      <c r="BC181" s="24" t="e">
        <f>COUNTIF(#REF!,"공"&amp;$C181&amp;"양")</f>
        <v>#REF!</v>
      </c>
      <c r="BD181" s="16" t="s">
        <v>156</v>
      </c>
      <c r="BE181" s="25" t="e">
        <f>SUMIF(#REF!,"공"&amp;$C181&amp;"양",#REF!)</f>
        <v>#REF!</v>
      </c>
      <c r="BF181" s="24" t="e">
        <f>COUNTIF(#REF!,"공"&amp;$C181&amp;"염")</f>
        <v>#REF!</v>
      </c>
      <c r="BG181" s="16" t="s">
        <v>156</v>
      </c>
      <c r="BH181" s="25" t="e">
        <f>SUMIF(#REF!,"공"&amp;$C181&amp;"염",#REF!)</f>
        <v>#REF!</v>
      </c>
      <c r="BI181" s="24" t="e">
        <f>COUNTIF(#REF!,"공"&amp;$C181&amp;"창")</f>
        <v>#REF!</v>
      </c>
      <c r="BJ181" s="16" t="s">
        <v>156</v>
      </c>
      <c r="BK181" s="25" t="e">
        <f>SUMIF(#REF!,"공"&amp;$C181&amp;"창",#REF!)</f>
        <v>#REF!</v>
      </c>
      <c r="BL181" s="24" t="e">
        <f>COUNTIF(#REF!,"공"&amp;$C181&amp;"천")</f>
        <v>#REF!</v>
      </c>
      <c r="BM181" s="16" t="s">
        <v>156</v>
      </c>
      <c r="BN181" s="25" t="e">
        <f>SUMIF(#REF!,"공"&amp;$C181&amp;"천",#REF!)</f>
        <v>#REF!</v>
      </c>
      <c r="BO181" s="24" t="e">
        <f>COUNTIF(#REF!,"공"&amp;$C181&amp;"철")</f>
        <v>#REF!</v>
      </c>
      <c r="BP181" s="16" t="s">
        <v>156</v>
      </c>
      <c r="BQ181" s="25" t="e">
        <f>SUMIF(#REF!,"공"&amp;$C181&amp;"철",#REF!)</f>
        <v>#REF!</v>
      </c>
      <c r="BR181" s="24" t="e">
        <f>COUNTIF(#REF!,"공"&amp;$C181&amp;"체")</f>
        <v>#REF!</v>
      </c>
      <c r="BS181" s="16" t="s">
        <v>156</v>
      </c>
      <c r="BT181" s="25" t="e">
        <f>SUMIF(#REF!,"공"&amp;$C181&amp;"체",#REF!)</f>
        <v>#REF!</v>
      </c>
      <c r="BU181" s="24" t="e">
        <f>COUNTIF(#REF!,"공"&amp;$C181&amp;"가")</f>
        <v>#REF!</v>
      </c>
      <c r="BV181" s="16" t="s">
        <v>156</v>
      </c>
      <c r="BW181" s="25" t="e">
        <f>SUMIF(#REF!,"공"&amp;$C181&amp;"가",#REF!)</f>
        <v>#REF!</v>
      </c>
    </row>
    <row r="182" spans="1:75" ht="25.5" customHeight="1">
      <c r="A182" s="32"/>
      <c r="B182" s="37"/>
      <c r="C182" s="38" t="s">
        <v>8</v>
      </c>
      <c r="D182" s="24" t="e">
        <f t="shared" si="8"/>
        <v>#REF!</v>
      </c>
      <c r="E182" s="16" t="s">
        <v>1</v>
      </c>
      <c r="F182" s="25" t="e">
        <f t="shared" si="9"/>
        <v>#REF!</v>
      </c>
      <c r="G182" s="24" t="e">
        <f>COUNTIF(#REF!,"공"&amp;$C182&amp;"답")</f>
        <v>#REF!</v>
      </c>
      <c r="H182" s="16" t="s">
        <v>156</v>
      </c>
      <c r="I182" s="25" t="e">
        <f>SUMIF(#REF!,"공"&amp;$C182&amp;"답",#REF!)</f>
        <v>#REF!</v>
      </c>
      <c r="J182" s="24" t="e">
        <f>COUNTIF(#REF!,"공"&amp;$C182&amp;"전")</f>
        <v>#REF!</v>
      </c>
      <c r="K182" s="16" t="s">
        <v>156</v>
      </c>
      <c r="L182" s="25" t="e">
        <f>SUMIF(#REF!,"공"&amp;$C182&amp;"전",#REF!)</f>
        <v>#REF!</v>
      </c>
      <c r="M182" s="24" t="e">
        <f>COUNTIF(#REF!,"공"&amp;$C182&amp;"과")</f>
        <v>#REF!</v>
      </c>
      <c r="N182" s="16" t="s">
        <v>156</v>
      </c>
      <c r="O182" s="25" t="e">
        <f>SUMIF(#REF!,"공"&amp;$C182&amp;"과",#REF!)</f>
        <v>#REF!</v>
      </c>
      <c r="P182" s="24" t="e">
        <f>COUNTIF(#REF!,"공"&amp;$C182&amp;"임")</f>
        <v>#REF!</v>
      </c>
      <c r="Q182" s="16" t="s">
        <v>156</v>
      </c>
      <c r="R182" s="25" t="e">
        <f>SUMIF(#REF!,"공"&amp;$C182&amp;"임",#REF!)</f>
        <v>#REF!</v>
      </c>
      <c r="S182" s="24" t="e">
        <f>COUNTIF(#REF!,"공"&amp;$C182&amp;"대")</f>
        <v>#REF!</v>
      </c>
      <c r="T182" s="16" t="s">
        <v>156</v>
      </c>
      <c r="U182" s="25" t="e">
        <f>SUMIF(#REF!,"공"&amp;$C182&amp;"대",#REF!)</f>
        <v>#REF!</v>
      </c>
      <c r="V182" s="24" t="e">
        <f>COUNTIF(#REF!,"공"&amp;$C182&amp;"구")</f>
        <v>#REF!</v>
      </c>
      <c r="W182" s="16" t="s">
        <v>156</v>
      </c>
      <c r="X182" s="25" t="e">
        <f>SUMIF(#REF!,"공"&amp;$C182&amp;"구",#REF!)</f>
        <v>#REF!</v>
      </c>
      <c r="Y182" s="24" t="e">
        <f>COUNTIF(#REF!,"공"&amp;$C182&amp;"도")</f>
        <v>#REF!</v>
      </c>
      <c r="Z182" s="16" t="s">
        <v>156</v>
      </c>
      <c r="AA182" s="25" t="e">
        <f>SUMIF(#REF!,"공"&amp;$C182&amp;"도",#REF!)</f>
        <v>#REF!</v>
      </c>
      <c r="AB182" s="24" t="e">
        <f>COUNTIF(#REF!,"공"&amp;$C182&amp;"목")</f>
        <v>#REF!</v>
      </c>
      <c r="AC182" s="16" t="s">
        <v>156</v>
      </c>
      <c r="AD182" s="25" t="e">
        <f>SUMIF(#REF!,"공"&amp;$C182&amp;"목",#REF!)</f>
        <v>#REF!</v>
      </c>
      <c r="AE182" s="24" t="e">
        <f>COUNTIF(#REF!,"공"&amp;$C182&amp;"묘")</f>
        <v>#REF!</v>
      </c>
      <c r="AF182" s="16" t="s">
        <v>156</v>
      </c>
      <c r="AG182" s="25" t="e">
        <f>SUMIF(#REF!,"공"&amp;$C182&amp;"묘",#REF!)</f>
        <v>#REF!</v>
      </c>
      <c r="AH182" s="24" t="e">
        <f>COUNTIF(#REF!,"공"&amp;$C182&amp;"유")</f>
        <v>#REF!</v>
      </c>
      <c r="AI182" s="16" t="s">
        <v>156</v>
      </c>
      <c r="AJ182" s="25" t="e">
        <f>SUMIF(#REF!,"공"&amp;$C182&amp;"유",#REF!)</f>
        <v>#REF!</v>
      </c>
      <c r="AK182" s="24" t="e">
        <f>COUNTIF(#REF!,"공"&amp;$C182&amp;"잡")</f>
        <v>#REF!</v>
      </c>
      <c r="AL182" s="16" t="s">
        <v>156</v>
      </c>
      <c r="AM182" s="25" t="e">
        <f>SUMIF(#REF!,"공"&amp;$C182&amp;"잡",#REF!)</f>
        <v>#REF!</v>
      </c>
      <c r="AN182" s="24" t="e">
        <f>COUNTIF(#REF!,"공"&amp;$C182&amp;"장")</f>
        <v>#REF!</v>
      </c>
      <c r="AO182" s="16" t="s">
        <v>156</v>
      </c>
      <c r="AP182" s="25" t="e">
        <f>SUMIF(#REF!,"공"&amp;$C182&amp;"장",#REF!)</f>
        <v>#REF!</v>
      </c>
      <c r="AQ182" s="24" t="e">
        <f>COUNTIF(#REF!,"공"&amp;$C182&amp;"수")</f>
        <v>#REF!</v>
      </c>
      <c r="AR182" s="16" t="s">
        <v>156</v>
      </c>
      <c r="AS182" s="25" t="e">
        <f>SUMIF(#REF!,"공"&amp;$C182&amp;"수",#REF!)</f>
        <v>#REF!</v>
      </c>
      <c r="AT182" s="24" t="e">
        <f>COUNTIF(#REF!,"공"&amp;$C182&amp;"제")</f>
        <v>#REF!</v>
      </c>
      <c r="AU182" s="16" t="s">
        <v>156</v>
      </c>
      <c r="AV182" s="25" t="e">
        <f>SUMIF(#REF!,"공"&amp;$C182&amp;"제",#REF!)</f>
        <v>#REF!</v>
      </c>
      <c r="AW182" s="24" t="e">
        <f>COUNTIF(#REF!,"공"&amp;$C182&amp;"종")</f>
        <v>#REF!</v>
      </c>
      <c r="AX182" s="16" t="s">
        <v>156</v>
      </c>
      <c r="AY182" s="25" t="e">
        <f>SUMIF(#REF!,"공"&amp;$C182&amp;"종",#REF!)</f>
        <v>#REF!</v>
      </c>
      <c r="AZ182" s="24" t="e">
        <f>COUNTIF(#REF!,"공"&amp;$C182&amp;"주")</f>
        <v>#REF!</v>
      </c>
      <c r="BA182" s="16" t="s">
        <v>156</v>
      </c>
      <c r="BB182" s="25" t="e">
        <f>SUMIF(#REF!,"공"&amp;$C182&amp;"주",#REF!)</f>
        <v>#REF!</v>
      </c>
      <c r="BC182" s="24" t="e">
        <f>COUNTIF(#REF!,"공"&amp;$C182&amp;"양")</f>
        <v>#REF!</v>
      </c>
      <c r="BD182" s="16" t="s">
        <v>156</v>
      </c>
      <c r="BE182" s="25" t="e">
        <f>SUMIF(#REF!,"공"&amp;$C182&amp;"양",#REF!)</f>
        <v>#REF!</v>
      </c>
      <c r="BF182" s="24" t="e">
        <f>COUNTIF(#REF!,"공"&amp;$C182&amp;"염")</f>
        <v>#REF!</v>
      </c>
      <c r="BG182" s="16" t="s">
        <v>156</v>
      </c>
      <c r="BH182" s="25" t="e">
        <f>SUMIF(#REF!,"공"&amp;$C182&amp;"염",#REF!)</f>
        <v>#REF!</v>
      </c>
      <c r="BI182" s="24" t="e">
        <f>COUNTIF(#REF!,"공"&amp;$C182&amp;"창")</f>
        <v>#REF!</v>
      </c>
      <c r="BJ182" s="16" t="s">
        <v>156</v>
      </c>
      <c r="BK182" s="25" t="e">
        <f>SUMIF(#REF!,"공"&amp;$C182&amp;"창",#REF!)</f>
        <v>#REF!</v>
      </c>
      <c r="BL182" s="24" t="e">
        <f>COUNTIF(#REF!,"공"&amp;$C182&amp;"천")</f>
        <v>#REF!</v>
      </c>
      <c r="BM182" s="16" t="s">
        <v>156</v>
      </c>
      <c r="BN182" s="25" t="e">
        <f>SUMIF(#REF!,"공"&amp;$C182&amp;"천",#REF!)</f>
        <v>#REF!</v>
      </c>
      <c r="BO182" s="24" t="e">
        <f>COUNTIF(#REF!,"공"&amp;$C182&amp;"철")</f>
        <v>#REF!</v>
      </c>
      <c r="BP182" s="16" t="s">
        <v>156</v>
      </c>
      <c r="BQ182" s="25" t="e">
        <f>SUMIF(#REF!,"공"&amp;$C182&amp;"철",#REF!)</f>
        <v>#REF!</v>
      </c>
      <c r="BR182" s="24" t="e">
        <f>COUNTIF(#REF!,"공"&amp;$C182&amp;"체")</f>
        <v>#REF!</v>
      </c>
      <c r="BS182" s="16" t="s">
        <v>156</v>
      </c>
      <c r="BT182" s="25" t="e">
        <f>SUMIF(#REF!,"공"&amp;$C182&amp;"체",#REF!)</f>
        <v>#REF!</v>
      </c>
      <c r="BU182" s="24" t="e">
        <f>COUNTIF(#REF!,"공"&amp;$C182&amp;"가")</f>
        <v>#REF!</v>
      </c>
      <c r="BV182" s="16" t="s">
        <v>156</v>
      </c>
      <c r="BW182" s="25" t="e">
        <f>SUMIF(#REF!,"공"&amp;$C182&amp;"가",#REF!)</f>
        <v>#REF!</v>
      </c>
    </row>
    <row r="183" spans="1:75" ht="25.5" customHeight="1">
      <c r="A183" s="32"/>
      <c r="B183" s="37"/>
      <c r="C183" s="38" t="s">
        <v>9</v>
      </c>
      <c r="D183" s="24" t="e">
        <f t="shared" si="8"/>
        <v>#REF!</v>
      </c>
      <c r="E183" s="16" t="s">
        <v>1</v>
      </c>
      <c r="F183" s="25" t="e">
        <f t="shared" si="9"/>
        <v>#REF!</v>
      </c>
      <c r="G183" s="24" t="e">
        <f>COUNTIF(#REF!,"공"&amp;$C183&amp;"답")</f>
        <v>#REF!</v>
      </c>
      <c r="H183" s="16" t="s">
        <v>156</v>
      </c>
      <c r="I183" s="25" t="e">
        <f>SUMIF(#REF!,"공"&amp;$C183&amp;"답",#REF!)</f>
        <v>#REF!</v>
      </c>
      <c r="J183" s="24" t="e">
        <f>COUNTIF(#REF!,"공"&amp;$C183&amp;"전")</f>
        <v>#REF!</v>
      </c>
      <c r="K183" s="16" t="s">
        <v>156</v>
      </c>
      <c r="L183" s="25" t="e">
        <f>SUMIF(#REF!,"공"&amp;$C183&amp;"전",#REF!)</f>
        <v>#REF!</v>
      </c>
      <c r="M183" s="24" t="e">
        <f>COUNTIF(#REF!,"공"&amp;$C183&amp;"과")</f>
        <v>#REF!</v>
      </c>
      <c r="N183" s="16" t="s">
        <v>156</v>
      </c>
      <c r="O183" s="25" t="e">
        <f>SUMIF(#REF!,"공"&amp;$C183&amp;"과",#REF!)</f>
        <v>#REF!</v>
      </c>
      <c r="P183" s="24" t="e">
        <f>COUNTIF(#REF!,"공"&amp;$C183&amp;"임")</f>
        <v>#REF!</v>
      </c>
      <c r="Q183" s="16" t="s">
        <v>156</v>
      </c>
      <c r="R183" s="25" t="e">
        <f>SUMIF(#REF!,"공"&amp;$C183&amp;"임",#REF!)</f>
        <v>#REF!</v>
      </c>
      <c r="S183" s="24" t="e">
        <f>COUNTIF(#REF!,"공"&amp;$C183&amp;"대")</f>
        <v>#REF!</v>
      </c>
      <c r="T183" s="16" t="s">
        <v>156</v>
      </c>
      <c r="U183" s="25" t="e">
        <f>SUMIF(#REF!,"공"&amp;$C183&amp;"대",#REF!)</f>
        <v>#REF!</v>
      </c>
      <c r="V183" s="24" t="e">
        <f>COUNTIF(#REF!,"공"&amp;$C183&amp;"구")</f>
        <v>#REF!</v>
      </c>
      <c r="W183" s="16" t="s">
        <v>156</v>
      </c>
      <c r="X183" s="25" t="e">
        <f>SUMIF(#REF!,"공"&amp;$C183&amp;"구",#REF!)</f>
        <v>#REF!</v>
      </c>
      <c r="Y183" s="24" t="e">
        <f>COUNTIF(#REF!,"공"&amp;$C183&amp;"도")</f>
        <v>#REF!</v>
      </c>
      <c r="Z183" s="16" t="s">
        <v>156</v>
      </c>
      <c r="AA183" s="25" t="e">
        <f>SUMIF(#REF!,"공"&amp;$C183&amp;"도",#REF!)</f>
        <v>#REF!</v>
      </c>
      <c r="AB183" s="24" t="e">
        <f>COUNTIF(#REF!,"공"&amp;$C183&amp;"목")</f>
        <v>#REF!</v>
      </c>
      <c r="AC183" s="16" t="s">
        <v>156</v>
      </c>
      <c r="AD183" s="25" t="e">
        <f>SUMIF(#REF!,"공"&amp;$C183&amp;"목",#REF!)</f>
        <v>#REF!</v>
      </c>
      <c r="AE183" s="24" t="e">
        <f>COUNTIF(#REF!,"공"&amp;$C183&amp;"묘")</f>
        <v>#REF!</v>
      </c>
      <c r="AF183" s="16" t="s">
        <v>156</v>
      </c>
      <c r="AG183" s="25" t="e">
        <f>SUMIF(#REF!,"공"&amp;$C183&amp;"묘",#REF!)</f>
        <v>#REF!</v>
      </c>
      <c r="AH183" s="24" t="e">
        <f>COUNTIF(#REF!,"공"&amp;$C183&amp;"유")</f>
        <v>#REF!</v>
      </c>
      <c r="AI183" s="16" t="s">
        <v>156</v>
      </c>
      <c r="AJ183" s="25" t="e">
        <f>SUMIF(#REF!,"공"&amp;$C183&amp;"유",#REF!)</f>
        <v>#REF!</v>
      </c>
      <c r="AK183" s="24" t="e">
        <f>COUNTIF(#REF!,"공"&amp;$C183&amp;"잡")</f>
        <v>#REF!</v>
      </c>
      <c r="AL183" s="16" t="s">
        <v>156</v>
      </c>
      <c r="AM183" s="25" t="e">
        <f>SUMIF(#REF!,"공"&amp;$C183&amp;"잡",#REF!)</f>
        <v>#REF!</v>
      </c>
      <c r="AN183" s="24" t="e">
        <f>COUNTIF(#REF!,"공"&amp;$C183&amp;"장")</f>
        <v>#REF!</v>
      </c>
      <c r="AO183" s="16" t="s">
        <v>156</v>
      </c>
      <c r="AP183" s="25" t="e">
        <f>SUMIF(#REF!,"공"&amp;$C183&amp;"장",#REF!)</f>
        <v>#REF!</v>
      </c>
      <c r="AQ183" s="24" t="e">
        <f>COUNTIF(#REF!,"공"&amp;$C183&amp;"수")</f>
        <v>#REF!</v>
      </c>
      <c r="AR183" s="16" t="s">
        <v>156</v>
      </c>
      <c r="AS183" s="25" t="e">
        <f>SUMIF(#REF!,"공"&amp;$C183&amp;"수",#REF!)</f>
        <v>#REF!</v>
      </c>
      <c r="AT183" s="24" t="e">
        <f>COUNTIF(#REF!,"공"&amp;$C183&amp;"제")</f>
        <v>#REF!</v>
      </c>
      <c r="AU183" s="16" t="s">
        <v>156</v>
      </c>
      <c r="AV183" s="25" t="e">
        <f>SUMIF(#REF!,"공"&amp;$C183&amp;"제",#REF!)</f>
        <v>#REF!</v>
      </c>
      <c r="AW183" s="24" t="e">
        <f>COUNTIF(#REF!,"공"&amp;$C183&amp;"종")</f>
        <v>#REF!</v>
      </c>
      <c r="AX183" s="16" t="s">
        <v>156</v>
      </c>
      <c r="AY183" s="25" t="e">
        <f>SUMIF(#REF!,"공"&amp;$C183&amp;"종",#REF!)</f>
        <v>#REF!</v>
      </c>
      <c r="AZ183" s="24" t="e">
        <f>COUNTIF(#REF!,"공"&amp;$C183&amp;"주")</f>
        <v>#REF!</v>
      </c>
      <c r="BA183" s="16" t="s">
        <v>156</v>
      </c>
      <c r="BB183" s="25" t="e">
        <f>SUMIF(#REF!,"공"&amp;$C183&amp;"주",#REF!)</f>
        <v>#REF!</v>
      </c>
      <c r="BC183" s="24" t="e">
        <f>COUNTIF(#REF!,"공"&amp;$C183&amp;"양")</f>
        <v>#REF!</v>
      </c>
      <c r="BD183" s="16" t="s">
        <v>156</v>
      </c>
      <c r="BE183" s="25" t="e">
        <f>SUMIF(#REF!,"공"&amp;$C183&amp;"양",#REF!)</f>
        <v>#REF!</v>
      </c>
      <c r="BF183" s="24" t="e">
        <f>COUNTIF(#REF!,"공"&amp;$C183&amp;"염")</f>
        <v>#REF!</v>
      </c>
      <c r="BG183" s="16" t="s">
        <v>156</v>
      </c>
      <c r="BH183" s="25" t="e">
        <f>SUMIF(#REF!,"공"&amp;$C183&amp;"염",#REF!)</f>
        <v>#REF!</v>
      </c>
      <c r="BI183" s="24" t="e">
        <f>COUNTIF(#REF!,"공"&amp;$C183&amp;"창")</f>
        <v>#REF!</v>
      </c>
      <c r="BJ183" s="16" t="s">
        <v>156</v>
      </c>
      <c r="BK183" s="25" t="e">
        <f>SUMIF(#REF!,"공"&amp;$C183&amp;"창",#REF!)</f>
        <v>#REF!</v>
      </c>
      <c r="BL183" s="24" t="e">
        <f>COUNTIF(#REF!,"공"&amp;$C183&amp;"천")</f>
        <v>#REF!</v>
      </c>
      <c r="BM183" s="16" t="s">
        <v>156</v>
      </c>
      <c r="BN183" s="25" t="e">
        <f>SUMIF(#REF!,"공"&amp;$C183&amp;"천",#REF!)</f>
        <v>#REF!</v>
      </c>
      <c r="BO183" s="24" t="e">
        <f>COUNTIF(#REF!,"공"&amp;$C183&amp;"철")</f>
        <v>#REF!</v>
      </c>
      <c r="BP183" s="16" t="s">
        <v>156</v>
      </c>
      <c r="BQ183" s="25" t="e">
        <f>SUMIF(#REF!,"공"&amp;$C183&amp;"철",#REF!)</f>
        <v>#REF!</v>
      </c>
      <c r="BR183" s="24" t="e">
        <f>COUNTIF(#REF!,"공"&amp;$C183&amp;"체")</f>
        <v>#REF!</v>
      </c>
      <c r="BS183" s="16" t="s">
        <v>156</v>
      </c>
      <c r="BT183" s="25" t="e">
        <f>SUMIF(#REF!,"공"&amp;$C183&amp;"체",#REF!)</f>
        <v>#REF!</v>
      </c>
      <c r="BU183" s="24" t="e">
        <f>COUNTIF(#REF!,"공"&amp;$C183&amp;"가")</f>
        <v>#REF!</v>
      </c>
      <c r="BV183" s="16" t="s">
        <v>156</v>
      </c>
      <c r="BW183" s="25" t="e">
        <f>SUMIF(#REF!,"공"&amp;$C183&amp;"가",#REF!)</f>
        <v>#REF!</v>
      </c>
    </row>
    <row r="184" spans="1:75" ht="25.5" customHeight="1">
      <c r="A184" s="32"/>
      <c r="B184" s="39"/>
      <c r="C184" s="38" t="s">
        <v>10</v>
      </c>
      <c r="D184" s="24" t="e">
        <f t="shared" si="8"/>
        <v>#REF!</v>
      </c>
      <c r="E184" s="16" t="s">
        <v>1</v>
      </c>
      <c r="F184" s="25" t="e">
        <f t="shared" si="9"/>
        <v>#REF!</v>
      </c>
      <c r="G184" s="24" t="e">
        <f>COUNTIF(#REF!,"공"&amp;$C184&amp;"답")</f>
        <v>#REF!</v>
      </c>
      <c r="H184" s="16" t="s">
        <v>156</v>
      </c>
      <c r="I184" s="25" t="e">
        <f>SUMIF(#REF!,"공"&amp;$C184&amp;"답",#REF!)</f>
        <v>#REF!</v>
      </c>
      <c r="J184" s="24" t="e">
        <f>COUNTIF(#REF!,"공"&amp;$C184&amp;"전")</f>
        <v>#REF!</v>
      </c>
      <c r="K184" s="16" t="s">
        <v>156</v>
      </c>
      <c r="L184" s="25" t="e">
        <f>SUMIF(#REF!,"공"&amp;$C184&amp;"전",#REF!)</f>
        <v>#REF!</v>
      </c>
      <c r="M184" s="24" t="e">
        <f>COUNTIF(#REF!,"공"&amp;$C184&amp;"과")</f>
        <v>#REF!</v>
      </c>
      <c r="N184" s="16" t="s">
        <v>156</v>
      </c>
      <c r="O184" s="25" t="e">
        <f>SUMIF(#REF!,"공"&amp;$C184&amp;"과",#REF!)</f>
        <v>#REF!</v>
      </c>
      <c r="P184" s="24" t="e">
        <f>COUNTIF(#REF!,"공"&amp;$C184&amp;"임")</f>
        <v>#REF!</v>
      </c>
      <c r="Q184" s="16" t="s">
        <v>156</v>
      </c>
      <c r="R184" s="25" t="e">
        <f>SUMIF(#REF!,"공"&amp;$C184&amp;"임",#REF!)</f>
        <v>#REF!</v>
      </c>
      <c r="S184" s="24" t="e">
        <f>COUNTIF(#REF!,"공"&amp;$C184&amp;"대")</f>
        <v>#REF!</v>
      </c>
      <c r="T184" s="16" t="s">
        <v>156</v>
      </c>
      <c r="U184" s="25" t="e">
        <f>SUMIF(#REF!,"공"&amp;$C184&amp;"대",#REF!)</f>
        <v>#REF!</v>
      </c>
      <c r="V184" s="24" t="e">
        <f>COUNTIF(#REF!,"공"&amp;$C184&amp;"구")</f>
        <v>#REF!</v>
      </c>
      <c r="W184" s="16" t="s">
        <v>156</v>
      </c>
      <c r="X184" s="25" t="e">
        <f>SUMIF(#REF!,"공"&amp;$C184&amp;"구",#REF!)</f>
        <v>#REF!</v>
      </c>
      <c r="Y184" s="24" t="e">
        <f>COUNTIF(#REF!,"공"&amp;$C184&amp;"도")</f>
        <v>#REF!</v>
      </c>
      <c r="Z184" s="16" t="s">
        <v>156</v>
      </c>
      <c r="AA184" s="25" t="e">
        <f>SUMIF(#REF!,"공"&amp;$C184&amp;"도",#REF!)</f>
        <v>#REF!</v>
      </c>
      <c r="AB184" s="24" t="e">
        <f>COUNTIF(#REF!,"공"&amp;$C184&amp;"목")</f>
        <v>#REF!</v>
      </c>
      <c r="AC184" s="16" t="s">
        <v>156</v>
      </c>
      <c r="AD184" s="25" t="e">
        <f>SUMIF(#REF!,"공"&amp;$C184&amp;"목",#REF!)</f>
        <v>#REF!</v>
      </c>
      <c r="AE184" s="24" t="e">
        <f>COUNTIF(#REF!,"공"&amp;$C184&amp;"묘")</f>
        <v>#REF!</v>
      </c>
      <c r="AF184" s="16" t="s">
        <v>156</v>
      </c>
      <c r="AG184" s="25" t="e">
        <f>SUMIF(#REF!,"공"&amp;$C184&amp;"묘",#REF!)</f>
        <v>#REF!</v>
      </c>
      <c r="AH184" s="24" t="e">
        <f>COUNTIF(#REF!,"공"&amp;$C184&amp;"유")</f>
        <v>#REF!</v>
      </c>
      <c r="AI184" s="16" t="s">
        <v>156</v>
      </c>
      <c r="AJ184" s="25" t="e">
        <f>SUMIF(#REF!,"공"&amp;$C184&amp;"유",#REF!)</f>
        <v>#REF!</v>
      </c>
      <c r="AK184" s="24" t="e">
        <f>COUNTIF(#REF!,"공"&amp;$C184&amp;"잡")</f>
        <v>#REF!</v>
      </c>
      <c r="AL184" s="16" t="s">
        <v>156</v>
      </c>
      <c r="AM184" s="25" t="e">
        <f>SUMIF(#REF!,"공"&amp;$C184&amp;"잡",#REF!)</f>
        <v>#REF!</v>
      </c>
      <c r="AN184" s="24" t="e">
        <f>COUNTIF(#REF!,"공"&amp;$C184&amp;"장")</f>
        <v>#REF!</v>
      </c>
      <c r="AO184" s="16" t="s">
        <v>156</v>
      </c>
      <c r="AP184" s="25" t="e">
        <f>SUMIF(#REF!,"공"&amp;$C184&amp;"장",#REF!)</f>
        <v>#REF!</v>
      </c>
      <c r="AQ184" s="24" t="e">
        <f>COUNTIF(#REF!,"공"&amp;$C184&amp;"수")</f>
        <v>#REF!</v>
      </c>
      <c r="AR184" s="16" t="s">
        <v>156</v>
      </c>
      <c r="AS184" s="25" t="e">
        <f>SUMIF(#REF!,"공"&amp;$C184&amp;"수",#REF!)</f>
        <v>#REF!</v>
      </c>
      <c r="AT184" s="24" t="e">
        <f>COUNTIF(#REF!,"공"&amp;$C184&amp;"제")</f>
        <v>#REF!</v>
      </c>
      <c r="AU184" s="16" t="s">
        <v>156</v>
      </c>
      <c r="AV184" s="25" t="e">
        <f>SUMIF(#REF!,"공"&amp;$C184&amp;"제",#REF!)</f>
        <v>#REF!</v>
      </c>
      <c r="AW184" s="24" t="e">
        <f>COUNTIF(#REF!,"공"&amp;$C184&amp;"종")</f>
        <v>#REF!</v>
      </c>
      <c r="AX184" s="16" t="s">
        <v>156</v>
      </c>
      <c r="AY184" s="25" t="e">
        <f>SUMIF(#REF!,"공"&amp;$C184&amp;"종",#REF!)</f>
        <v>#REF!</v>
      </c>
      <c r="AZ184" s="24" t="e">
        <f>COUNTIF(#REF!,"공"&amp;$C184&amp;"주")</f>
        <v>#REF!</v>
      </c>
      <c r="BA184" s="16" t="s">
        <v>156</v>
      </c>
      <c r="BB184" s="25" t="e">
        <f>SUMIF(#REF!,"공"&amp;$C184&amp;"주",#REF!)</f>
        <v>#REF!</v>
      </c>
      <c r="BC184" s="24" t="e">
        <f>COUNTIF(#REF!,"공"&amp;$C184&amp;"양")</f>
        <v>#REF!</v>
      </c>
      <c r="BD184" s="16" t="s">
        <v>156</v>
      </c>
      <c r="BE184" s="25" t="e">
        <f>SUMIF(#REF!,"공"&amp;$C184&amp;"양",#REF!)</f>
        <v>#REF!</v>
      </c>
      <c r="BF184" s="24" t="e">
        <f>COUNTIF(#REF!,"공"&amp;$C184&amp;"염")</f>
        <v>#REF!</v>
      </c>
      <c r="BG184" s="16" t="s">
        <v>156</v>
      </c>
      <c r="BH184" s="25" t="e">
        <f>SUMIF(#REF!,"공"&amp;$C184&amp;"염",#REF!)</f>
        <v>#REF!</v>
      </c>
      <c r="BI184" s="24" t="e">
        <f>COUNTIF(#REF!,"공"&amp;$C184&amp;"창")</f>
        <v>#REF!</v>
      </c>
      <c r="BJ184" s="16" t="s">
        <v>156</v>
      </c>
      <c r="BK184" s="25" t="e">
        <f>SUMIF(#REF!,"공"&amp;$C184&amp;"창",#REF!)</f>
        <v>#REF!</v>
      </c>
      <c r="BL184" s="24" t="e">
        <f>COUNTIF(#REF!,"공"&amp;$C184&amp;"천")</f>
        <v>#REF!</v>
      </c>
      <c r="BM184" s="16" t="s">
        <v>156</v>
      </c>
      <c r="BN184" s="25" t="e">
        <f>SUMIF(#REF!,"공"&amp;$C184&amp;"천",#REF!)</f>
        <v>#REF!</v>
      </c>
      <c r="BO184" s="24" t="e">
        <f>COUNTIF(#REF!,"공"&amp;$C184&amp;"철")</f>
        <v>#REF!</v>
      </c>
      <c r="BP184" s="16" t="s">
        <v>156</v>
      </c>
      <c r="BQ184" s="25" t="e">
        <f>SUMIF(#REF!,"공"&amp;$C184&amp;"철",#REF!)</f>
        <v>#REF!</v>
      </c>
      <c r="BR184" s="24" t="e">
        <f>COUNTIF(#REF!,"공"&amp;$C184&amp;"체")</f>
        <v>#REF!</v>
      </c>
      <c r="BS184" s="16" t="s">
        <v>156</v>
      </c>
      <c r="BT184" s="25" t="e">
        <f>SUMIF(#REF!,"공"&amp;$C184&amp;"체",#REF!)</f>
        <v>#REF!</v>
      </c>
      <c r="BU184" s="24" t="e">
        <f>COUNTIF(#REF!,"공"&amp;$C184&amp;"가")</f>
        <v>#REF!</v>
      </c>
      <c r="BV184" s="16" t="s">
        <v>156</v>
      </c>
      <c r="BW184" s="25" t="e">
        <f>SUMIF(#REF!,"공"&amp;$C184&amp;"가",#REF!)</f>
        <v>#REF!</v>
      </c>
    </row>
    <row r="185" spans="1:75" s="36" customFormat="1" ht="25.5" customHeight="1">
      <c r="A185" s="40"/>
      <c r="B185" s="118" t="s">
        <v>11</v>
      </c>
      <c r="C185" s="119"/>
      <c r="D185" s="33" t="e">
        <f t="shared" si="8"/>
        <v>#REF!</v>
      </c>
      <c r="E185" s="34" t="s">
        <v>1</v>
      </c>
      <c r="F185" s="35" t="e">
        <f t="shared" si="9"/>
        <v>#REF!</v>
      </c>
      <c r="G185" s="33" t="e">
        <f>SUM(G186:G193)</f>
        <v>#REF!</v>
      </c>
      <c r="H185" s="34" t="s">
        <v>156</v>
      </c>
      <c r="I185" s="35" t="e">
        <f>SUM(I186:I193)</f>
        <v>#REF!</v>
      </c>
      <c r="J185" s="33" t="e">
        <f>SUM(J186:J193)</f>
        <v>#REF!</v>
      </c>
      <c r="K185" s="34" t="s">
        <v>156</v>
      </c>
      <c r="L185" s="35" t="e">
        <f>SUM(L186:L193)</f>
        <v>#REF!</v>
      </c>
      <c r="M185" s="33" t="e">
        <f>SUM(M186:M193)</f>
        <v>#REF!</v>
      </c>
      <c r="N185" s="34" t="s">
        <v>156</v>
      </c>
      <c r="O185" s="35" t="e">
        <f>SUM(O186:O193)</f>
        <v>#REF!</v>
      </c>
      <c r="P185" s="33" t="e">
        <f>SUM(P186:P193)</f>
        <v>#REF!</v>
      </c>
      <c r="Q185" s="34" t="s">
        <v>156</v>
      </c>
      <c r="R185" s="35" t="e">
        <f>SUM(R186:R193)</f>
        <v>#REF!</v>
      </c>
      <c r="S185" s="33" t="e">
        <f>SUM(S186:S193)</f>
        <v>#REF!</v>
      </c>
      <c r="T185" s="34" t="s">
        <v>156</v>
      </c>
      <c r="U185" s="35" t="e">
        <f>SUM(U186:U193)</f>
        <v>#REF!</v>
      </c>
      <c r="V185" s="33" t="e">
        <f>SUM(V186:V193)</f>
        <v>#REF!</v>
      </c>
      <c r="W185" s="34" t="s">
        <v>156</v>
      </c>
      <c r="X185" s="35" t="e">
        <f>SUM(X186:X193)</f>
        <v>#REF!</v>
      </c>
      <c r="Y185" s="33" t="e">
        <f>SUM(Y186:Y193)</f>
        <v>#REF!</v>
      </c>
      <c r="Z185" s="34" t="s">
        <v>156</v>
      </c>
      <c r="AA185" s="35" t="e">
        <f>SUM(AA186:AA193)</f>
        <v>#REF!</v>
      </c>
      <c r="AB185" s="33" t="e">
        <f>SUM(AB186:AB193)</f>
        <v>#REF!</v>
      </c>
      <c r="AC185" s="34" t="s">
        <v>156</v>
      </c>
      <c r="AD185" s="35" t="e">
        <f>SUM(AD186:AD193)</f>
        <v>#REF!</v>
      </c>
      <c r="AE185" s="33" t="e">
        <f>SUM(AE186:AE193)</f>
        <v>#REF!</v>
      </c>
      <c r="AF185" s="34" t="s">
        <v>156</v>
      </c>
      <c r="AG185" s="35" t="e">
        <f>SUM(AG186:AG193)</f>
        <v>#REF!</v>
      </c>
      <c r="AH185" s="33" t="e">
        <f>SUM(AH186:AH193)</f>
        <v>#REF!</v>
      </c>
      <c r="AI185" s="34" t="s">
        <v>156</v>
      </c>
      <c r="AJ185" s="35" t="e">
        <f>SUM(AJ186:AJ193)</f>
        <v>#REF!</v>
      </c>
      <c r="AK185" s="33" t="e">
        <f>SUM(AK186:AK193)</f>
        <v>#REF!</v>
      </c>
      <c r="AL185" s="34" t="s">
        <v>156</v>
      </c>
      <c r="AM185" s="35" t="e">
        <f>SUM(AM186:AM193)</f>
        <v>#REF!</v>
      </c>
      <c r="AN185" s="33" t="e">
        <f>SUM(AN186:AN193)</f>
        <v>#REF!</v>
      </c>
      <c r="AO185" s="34" t="s">
        <v>156</v>
      </c>
      <c r="AP185" s="35" t="e">
        <f>SUM(AP186:AP193)</f>
        <v>#REF!</v>
      </c>
      <c r="AQ185" s="33" t="e">
        <f>SUM(AQ186:AQ193)</f>
        <v>#REF!</v>
      </c>
      <c r="AR185" s="34" t="s">
        <v>156</v>
      </c>
      <c r="AS185" s="35" t="e">
        <f>SUM(AS186:AS193)</f>
        <v>#REF!</v>
      </c>
      <c r="AT185" s="33" t="e">
        <f>SUM(AT186:AT193)</f>
        <v>#REF!</v>
      </c>
      <c r="AU185" s="34" t="s">
        <v>156</v>
      </c>
      <c r="AV185" s="35" t="e">
        <f>SUM(AV186:AV193)</f>
        <v>#REF!</v>
      </c>
      <c r="AW185" s="33" t="e">
        <f>SUM(AW186:AW193)</f>
        <v>#REF!</v>
      </c>
      <c r="AX185" s="34" t="s">
        <v>156</v>
      </c>
      <c r="AY185" s="35" t="e">
        <f>SUM(AY186:AY193)</f>
        <v>#REF!</v>
      </c>
      <c r="AZ185" s="33" t="e">
        <f>SUM(AZ186:AZ193)</f>
        <v>#REF!</v>
      </c>
      <c r="BA185" s="34" t="s">
        <v>156</v>
      </c>
      <c r="BB185" s="35" t="e">
        <f>SUM(BB186:BB193)</f>
        <v>#REF!</v>
      </c>
      <c r="BC185" s="33" t="e">
        <f>SUM(BC186:BC193)</f>
        <v>#REF!</v>
      </c>
      <c r="BD185" s="34" t="s">
        <v>156</v>
      </c>
      <c r="BE185" s="35" t="e">
        <f>SUM(BE186:BE193)</f>
        <v>#REF!</v>
      </c>
      <c r="BF185" s="33" t="e">
        <f>SUM(BF186:BF193)</f>
        <v>#REF!</v>
      </c>
      <c r="BG185" s="34" t="s">
        <v>156</v>
      </c>
      <c r="BH185" s="35" t="e">
        <f>SUM(BH186:BH193)</f>
        <v>#REF!</v>
      </c>
      <c r="BI185" s="33" t="e">
        <f>SUM(BI186:BI193)</f>
        <v>#REF!</v>
      </c>
      <c r="BJ185" s="34" t="s">
        <v>156</v>
      </c>
      <c r="BK185" s="35" t="e">
        <f>SUM(BK186:BK193)</f>
        <v>#REF!</v>
      </c>
      <c r="BL185" s="33" t="e">
        <f>SUM(BL186:BL193)</f>
        <v>#REF!</v>
      </c>
      <c r="BM185" s="34" t="s">
        <v>156</v>
      </c>
      <c r="BN185" s="35" t="e">
        <f>SUM(BN186:BN193)</f>
        <v>#REF!</v>
      </c>
      <c r="BO185" s="33" t="e">
        <f>SUM(BO186:BO193)</f>
        <v>#REF!</v>
      </c>
      <c r="BP185" s="34" t="s">
        <v>156</v>
      </c>
      <c r="BQ185" s="35" t="e">
        <f>SUM(BQ186:BQ193)</f>
        <v>#REF!</v>
      </c>
      <c r="BR185" s="33" t="e">
        <f>SUM(BR186:BR193)</f>
        <v>#REF!</v>
      </c>
      <c r="BS185" s="34" t="s">
        <v>156</v>
      </c>
      <c r="BT185" s="35" t="e">
        <f>SUM(BT186:BT193)</f>
        <v>#REF!</v>
      </c>
      <c r="BU185" s="33" t="e">
        <f>SUM(BU186:BU193)</f>
        <v>#REF!</v>
      </c>
      <c r="BV185" s="34" t="s">
        <v>156</v>
      </c>
      <c r="BW185" s="35" t="e">
        <f>SUM(BW186:BW193)</f>
        <v>#REF!</v>
      </c>
    </row>
    <row r="186" spans="1:75" ht="25.5" customHeight="1">
      <c r="A186" s="40"/>
      <c r="B186" s="37"/>
      <c r="C186" s="38" t="s">
        <v>12</v>
      </c>
      <c r="D186" s="24" t="e">
        <f t="shared" si="8"/>
        <v>#REF!</v>
      </c>
      <c r="E186" s="16" t="s">
        <v>1</v>
      </c>
      <c r="F186" s="25" t="e">
        <f t="shared" si="9"/>
        <v>#REF!</v>
      </c>
      <c r="G186" s="24" t="e">
        <f>COUNTIF(#REF!,"공"&amp;$C186&amp;"답")</f>
        <v>#REF!</v>
      </c>
      <c r="H186" s="16" t="s">
        <v>156</v>
      </c>
      <c r="I186" s="25" t="e">
        <f>SUMIF(#REF!,"공"&amp;$C186&amp;"답",#REF!)</f>
        <v>#REF!</v>
      </c>
      <c r="J186" s="24" t="e">
        <f>COUNTIF(#REF!,"공"&amp;$C186&amp;"전")</f>
        <v>#REF!</v>
      </c>
      <c r="K186" s="16" t="s">
        <v>156</v>
      </c>
      <c r="L186" s="25" t="e">
        <f>SUMIF(#REF!,"공"&amp;$C186&amp;"전",#REF!)</f>
        <v>#REF!</v>
      </c>
      <c r="M186" s="24" t="e">
        <f>COUNTIF(#REF!,"공"&amp;$C186&amp;"과")</f>
        <v>#REF!</v>
      </c>
      <c r="N186" s="16" t="s">
        <v>156</v>
      </c>
      <c r="O186" s="25" t="e">
        <f>SUMIF(#REF!,"공"&amp;$C186&amp;"과",#REF!)</f>
        <v>#REF!</v>
      </c>
      <c r="P186" s="24" t="e">
        <f>COUNTIF(#REF!,"공"&amp;$C186&amp;"임")</f>
        <v>#REF!</v>
      </c>
      <c r="Q186" s="16" t="s">
        <v>156</v>
      </c>
      <c r="R186" s="25" t="e">
        <f>SUMIF(#REF!,"공"&amp;$C186&amp;"임",#REF!)</f>
        <v>#REF!</v>
      </c>
      <c r="S186" s="24" t="e">
        <f>COUNTIF(#REF!,"공"&amp;$C186&amp;"대")</f>
        <v>#REF!</v>
      </c>
      <c r="T186" s="16" t="s">
        <v>156</v>
      </c>
      <c r="U186" s="25" t="e">
        <f>SUMIF(#REF!,"공"&amp;$C186&amp;"대",#REF!)</f>
        <v>#REF!</v>
      </c>
      <c r="V186" s="24" t="e">
        <f>COUNTIF(#REF!,"공"&amp;$C186&amp;"구")</f>
        <v>#REF!</v>
      </c>
      <c r="W186" s="16" t="s">
        <v>156</v>
      </c>
      <c r="X186" s="25" t="e">
        <f>SUMIF(#REF!,"공"&amp;$C186&amp;"구",#REF!)</f>
        <v>#REF!</v>
      </c>
      <c r="Y186" s="24" t="e">
        <f>COUNTIF(#REF!,"공"&amp;$C186&amp;"도")</f>
        <v>#REF!</v>
      </c>
      <c r="Z186" s="16" t="s">
        <v>156</v>
      </c>
      <c r="AA186" s="25" t="e">
        <f>SUMIF(#REF!,"공"&amp;$C186&amp;"도",#REF!)</f>
        <v>#REF!</v>
      </c>
      <c r="AB186" s="24" t="e">
        <f>COUNTIF(#REF!,"공"&amp;$C186&amp;"목")</f>
        <v>#REF!</v>
      </c>
      <c r="AC186" s="16" t="s">
        <v>156</v>
      </c>
      <c r="AD186" s="25" t="e">
        <f>SUMIF(#REF!,"공"&amp;$C186&amp;"목",#REF!)</f>
        <v>#REF!</v>
      </c>
      <c r="AE186" s="24" t="e">
        <f>COUNTIF(#REF!,"공"&amp;$C186&amp;"묘")</f>
        <v>#REF!</v>
      </c>
      <c r="AF186" s="16" t="s">
        <v>156</v>
      </c>
      <c r="AG186" s="25" t="e">
        <f>SUMIF(#REF!,"공"&amp;$C186&amp;"묘",#REF!)</f>
        <v>#REF!</v>
      </c>
      <c r="AH186" s="24" t="e">
        <f>COUNTIF(#REF!,"공"&amp;$C186&amp;"유")</f>
        <v>#REF!</v>
      </c>
      <c r="AI186" s="16" t="s">
        <v>156</v>
      </c>
      <c r="AJ186" s="25" t="e">
        <f>SUMIF(#REF!,"공"&amp;$C186&amp;"유",#REF!)</f>
        <v>#REF!</v>
      </c>
      <c r="AK186" s="24" t="e">
        <f>COUNTIF(#REF!,"공"&amp;$C186&amp;"잡")</f>
        <v>#REF!</v>
      </c>
      <c r="AL186" s="16" t="s">
        <v>156</v>
      </c>
      <c r="AM186" s="25" t="e">
        <f>SUMIF(#REF!,"공"&amp;$C186&amp;"잡",#REF!)</f>
        <v>#REF!</v>
      </c>
      <c r="AN186" s="24" t="e">
        <f>COUNTIF(#REF!,"공"&amp;$C186&amp;"장")</f>
        <v>#REF!</v>
      </c>
      <c r="AO186" s="16" t="s">
        <v>156</v>
      </c>
      <c r="AP186" s="25" t="e">
        <f>SUMIF(#REF!,"공"&amp;$C186&amp;"장",#REF!)</f>
        <v>#REF!</v>
      </c>
      <c r="AQ186" s="24" t="e">
        <f>COUNTIF(#REF!,"공"&amp;$C186&amp;"수")</f>
        <v>#REF!</v>
      </c>
      <c r="AR186" s="16" t="s">
        <v>156</v>
      </c>
      <c r="AS186" s="25" t="e">
        <f>SUMIF(#REF!,"공"&amp;$C186&amp;"수",#REF!)</f>
        <v>#REF!</v>
      </c>
      <c r="AT186" s="24" t="e">
        <f>COUNTIF(#REF!,"공"&amp;$C186&amp;"제")</f>
        <v>#REF!</v>
      </c>
      <c r="AU186" s="16" t="s">
        <v>156</v>
      </c>
      <c r="AV186" s="25" t="e">
        <f>SUMIF(#REF!,"공"&amp;$C186&amp;"제",#REF!)</f>
        <v>#REF!</v>
      </c>
      <c r="AW186" s="24" t="e">
        <f>COUNTIF(#REF!,"공"&amp;$C186&amp;"종")</f>
        <v>#REF!</v>
      </c>
      <c r="AX186" s="16" t="s">
        <v>156</v>
      </c>
      <c r="AY186" s="25" t="e">
        <f>SUMIF(#REF!,"공"&amp;$C186&amp;"종",#REF!)</f>
        <v>#REF!</v>
      </c>
      <c r="AZ186" s="24" t="e">
        <f>COUNTIF(#REF!,"공"&amp;$C186&amp;"주")</f>
        <v>#REF!</v>
      </c>
      <c r="BA186" s="16" t="s">
        <v>156</v>
      </c>
      <c r="BB186" s="25" t="e">
        <f>SUMIF(#REF!,"공"&amp;$C186&amp;"주",#REF!)</f>
        <v>#REF!</v>
      </c>
      <c r="BC186" s="24" t="e">
        <f>COUNTIF(#REF!,"공"&amp;$C186&amp;"양")</f>
        <v>#REF!</v>
      </c>
      <c r="BD186" s="16" t="s">
        <v>156</v>
      </c>
      <c r="BE186" s="25" t="e">
        <f>SUMIF(#REF!,"공"&amp;$C186&amp;"양",#REF!)</f>
        <v>#REF!</v>
      </c>
      <c r="BF186" s="24" t="e">
        <f>COUNTIF(#REF!,"공"&amp;$C186&amp;"염")</f>
        <v>#REF!</v>
      </c>
      <c r="BG186" s="16" t="s">
        <v>156</v>
      </c>
      <c r="BH186" s="25" t="e">
        <f>SUMIF(#REF!,"공"&amp;$C186&amp;"염",#REF!)</f>
        <v>#REF!</v>
      </c>
      <c r="BI186" s="24" t="e">
        <f>COUNTIF(#REF!,"공"&amp;$C186&amp;"창")</f>
        <v>#REF!</v>
      </c>
      <c r="BJ186" s="16" t="s">
        <v>156</v>
      </c>
      <c r="BK186" s="25" t="e">
        <f>SUMIF(#REF!,"공"&amp;$C186&amp;"창",#REF!)</f>
        <v>#REF!</v>
      </c>
      <c r="BL186" s="24" t="e">
        <f>COUNTIF(#REF!,"공"&amp;$C186&amp;"천")</f>
        <v>#REF!</v>
      </c>
      <c r="BM186" s="16" t="s">
        <v>156</v>
      </c>
      <c r="BN186" s="25" t="e">
        <f>SUMIF(#REF!,"공"&amp;$C186&amp;"천",#REF!)</f>
        <v>#REF!</v>
      </c>
      <c r="BO186" s="24" t="e">
        <f>COUNTIF(#REF!,"공"&amp;$C186&amp;"철")</f>
        <v>#REF!</v>
      </c>
      <c r="BP186" s="16" t="s">
        <v>156</v>
      </c>
      <c r="BQ186" s="25" t="e">
        <f>SUMIF(#REF!,"공"&amp;$C186&amp;"철",#REF!)</f>
        <v>#REF!</v>
      </c>
      <c r="BR186" s="24" t="e">
        <f>COUNTIF(#REF!,"공"&amp;$C186&amp;"체")</f>
        <v>#REF!</v>
      </c>
      <c r="BS186" s="16" t="s">
        <v>156</v>
      </c>
      <c r="BT186" s="25" t="e">
        <f>SUMIF(#REF!,"공"&amp;$C186&amp;"체",#REF!)</f>
        <v>#REF!</v>
      </c>
      <c r="BU186" s="24" t="e">
        <f>COUNTIF(#REF!,"공"&amp;$C186&amp;"가")</f>
        <v>#REF!</v>
      </c>
      <c r="BV186" s="16" t="s">
        <v>156</v>
      </c>
      <c r="BW186" s="25" t="e">
        <f>SUMIF(#REF!,"공"&amp;$C186&amp;"가",#REF!)</f>
        <v>#REF!</v>
      </c>
    </row>
    <row r="187" spans="1:75" ht="25.5" customHeight="1">
      <c r="A187" s="40"/>
      <c r="B187" s="37"/>
      <c r="C187" s="38" t="s">
        <v>13</v>
      </c>
      <c r="D187" s="24" t="e">
        <f t="shared" si="8"/>
        <v>#REF!</v>
      </c>
      <c r="E187" s="16" t="s">
        <v>1</v>
      </c>
      <c r="F187" s="25" t="e">
        <f t="shared" si="9"/>
        <v>#REF!</v>
      </c>
      <c r="G187" s="24" t="e">
        <f>COUNTIF(#REF!,"공"&amp;$C187&amp;"답")</f>
        <v>#REF!</v>
      </c>
      <c r="H187" s="16" t="s">
        <v>156</v>
      </c>
      <c r="I187" s="25" t="e">
        <f>SUMIF(#REF!,"공"&amp;$C187&amp;"답",#REF!)</f>
        <v>#REF!</v>
      </c>
      <c r="J187" s="24" t="e">
        <f>COUNTIF(#REF!,"공"&amp;$C187&amp;"전")</f>
        <v>#REF!</v>
      </c>
      <c r="K187" s="16" t="s">
        <v>156</v>
      </c>
      <c r="L187" s="25" t="e">
        <f>SUMIF(#REF!,"공"&amp;$C187&amp;"전",#REF!)</f>
        <v>#REF!</v>
      </c>
      <c r="M187" s="24" t="e">
        <f>COUNTIF(#REF!,"공"&amp;$C187&amp;"과")</f>
        <v>#REF!</v>
      </c>
      <c r="N187" s="16" t="s">
        <v>156</v>
      </c>
      <c r="O187" s="25" t="e">
        <f>SUMIF(#REF!,"공"&amp;$C187&amp;"과",#REF!)</f>
        <v>#REF!</v>
      </c>
      <c r="P187" s="24" t="e">
        <f>COUNTIF(#REF!,"공"&amp;$C187&amp;"임")</f>
        <v>#REF!</v>
      </c>
      <c r="Q187" s="16" t="s">
        <v>156</v>
      </c>
      <c r="R187" s="25" t="e">
        <f>SUMIF(#REF!,"공"&amp;$C187&amp;"임",#REF!)</f>
        <v>#REF!</v>
      </c>
      <c r="S187" s="24" t="e">
        <f>COUNTIF(#REF!,"공"&amp;$C187&amp;"대")</f>
        <v>#REF!</v>
      </c>
      <c r="T187" s="16" t="s">
        <v>156</v>
      </c>
      <c r="U187" s="25" t="e">
        <f>SUMIF(#REF!,"공"&amp;$C187&amp;"대",#REF!)</f>
        <v>#REF!</v>
      </c>
      <c r="V187" s="24" t="e">
        <f>COUNTIF(#REF!,"공"&amp;$C187&amp;"구")</f>
        <v>#REF!</v>
      </c>
      <c r="W187" s="16" t="s">
        <v>156</v>
      </c>
      <c r="X187" s="25" t="e">
        <f>SUMIF(#REF!,"공"&amp;$C187&amp;"구",#REF!)</f>
        <v>#REF!</v>
      </c>
      <c r="Y187" s="24" t="e">
        <f>COUNTIF(#REF!,"공"&amp;$C187&amp;"도")</f>
        <v>#REF!</v>
      </c>
      <c r="Z187" s="16" t="s">
        <v>156</v>
      </c>
      <c r="AA187" s="25" t="e">
        <f>SUMIF(#REF!,"공"&amp;$C187&amp;"도",#REF!)</f>
        <v>#REF!</v>
      </c>
      <c r="AB187" s="24" t="e">
        <f>COUNTIF(#REF!,"공"&amp;$C187&amp;"목")</f>
        <v>#REF!</v>
      </c>
      <c r="AC187" s="16" t="s">
        <v>156</v>
      </c>
      <c r="AD187" s="25" t="e">
        <f>SUMIF(#REF!,"공"&amp;$C187&amp;"목",#REF!)</f>
        <v>#REF!</v>
      </c>
      <c r="AE187" s="24" t="e">
        <f>COUNTIF(#REF!,"공"&amp;$C187&amp;"묘")</f>
        <v>#REF!</v>
      </c>
      <c r="AF187" s="16" t="s">
        <v>156</v>
      </c>
      <c r="AG187" s="25" t="e">
        <f>SUMIF(#REF!,"공"&amp;$C187&amp;"묘",#REF!)</f>
        <v>#REF!</v>
      </c>
      <c r="AH187" s="24" t="e">
        <f>COUNTIF(#REF!,"공"&amp;$C187&amp;"유")</f>
        <v>#REF!</v>
      </c>
      <c r="AI187" s="16" t="s">
        <v>156</v>
      </c>
      <c r="AJ187" s="25" t="e">
        <f>SUMIF(#REF!,"공"&amp;$C187&amp;"유",#REF!)</f>
        <v>#REF!</v>
      </c>
      <c r="AK187" s="24" t="e">
        <f>COUNTIF(#REF!,"공"&amp;$C187&amp;"잡")</f>
        <v>#REF!</v>
      </c>
      <c r="AL187" s="16" t="s">
        <v>156</v>
      </c>
      <c r="AM187" s="25" t="e">
        <f>SUMIF(#REF!,"공"&amp;$C187&amp;"잡",#REF!)</f>
        <v>#REF!</v>
      </c>
      <c r="AN187" s="24" t="e">
        <f>COUNTIF(#REF!,"공"&amp;$C187&amp;"장")</f>
        <v>#REF!</v>
      </c>
      <c r="AO187" s="16" t="s">
        <v>156</v>
      </c>
      <c r="AP187" s="25" t="e">
        <f>SUMIF(#REF!,"공"&amp;$C187&amp;"장",#REF!)</f>
        <v>#REF!</v>
      </c>
      <c r="AQ187" s="24" t="e">
        <f>COUNTIF(#REF!,"공"&amp;$C187&amp;"수")</f>
        <v>#REF!</v>
      </c>
      <c r="AR187" s="16" t="s">
        <v>156</v>
      </c>
      <c r="AS187" s="25" t="e">
        <f>SUMIF(#REF!,"공"&amp;$C187&amp;"수",#REF!)</f>
        <v>#REF!</v>
      </c>
      <c r="AT187" s="24" t="e">
        <f>COUNTIF(#REF!,"공"&amp;$C187&amp;"제")</f>
        <v>#REF!</v>
      </c>
      <c r="AU187" s="16" t="s">
        <v>156</v>
      </c>
      <c r="AV187" s="25" t="e">
        <f>SUMIF(#REF!,"공"&amp;$C187&amp;"제",#REF!)</f>
        <v>#REF!</v>
      </c>
      <c r="AW187" s="24" t="e">
        <f>COUNTIF(#REF!,"공"&amp;$C187&amp;"종")</f>
        <v>#REF!</v>
      </c>
      <c r="AX187" s="16" t="s">
        <v>156</v>
      </c>
      <c r="AY187" s="25" t="e">
        <f>SUMIF(#REF!,"공"&amp;$C187&amp;"종",#REF!)</f>
        <v>#REF!</v>
      </c>
      <c r="AZ187" s="24" t="e">
        <f>COUNTIF(#REF!,"공"&amp;$C187&amp;"주")</f>
        <v>#REF!</v>
      </c>
      <c r="BA187" s="16" t="s">
        <v>156</v>
      </c>
      <c r="BB187" s="25" t="e">
        <f>SUMIF(#REF!,"공"&amp;$C187&amp;"주",#REF!)</f>
        <v>#REF!</v>
      </c>
      <c r="BC187" s="24" t="e">
        <f>COUNTIF(#REF!,"공"&amp;$C187&amp;"양")</f>
        <v>#REF!</v>
      </c>
      <c r="BD187" s="16" t="s">
        <v>156</v>
      </c>
      <c r="BE187" s="25" t="e">
        <f>SUMIF(#REF!,"공"&amp;$C187&amp;"양",#REF!)</f>
        <v>#REF!</v>
      </c>
      <c r="BF187" s="24" t="e">
        <f>COUNTIF(#REF!,"공"&amp;$C187&amp;"염")</f>
        <v>#REF!</v>
      </c>
      <c r="BG187" s="16" t="s">
        <v>156</v>
      </c>
      <c r="BH187" s="25" t="e">
        <f>SUMIF(#REF!,"공"&amp;$C187&amp;"염",#REF!)</f>
        <v>#REF!</v>
      </c>
      <c r="BI187" s="24" t="e">
        <f>COUNTIF(#REF!,"공"&amp;$C187&amp;"창")</f>
        <v>#REF!</v>
      </c>
      <c r="BJ187" s="16" t="s">
        <v>156</v>
      </c>
      <c r="BK187" s="25" t="e">
        <f>SUMIF(#REF!,"공"&amp;$C187&amp;"창",#REF!)</f>
        <v>#REF!</v>
      </c>
      <c r="BL187" s="24" t="e">
        <f>COUNTIF(#REF!,"공"&amp;$C187&amp;"천")</f>
        <v>#REF!</v>
      </c>
      <c r="BM187" s="16" t="s">
        <v>156</v>
      </c>
      <c r="BN187" s="25" t="e">
        <f>SUMIF(#REF!,"공"&amp;$C187&amp;"천",#REF!)</f>
        <v>#REF!</v>
      </c>
      <c r="BO187" s="24" t="e">
        <f>COUNTIF(#REF!,"공"&amp;$C187&amp;"철")</f>
        <v>#REF!</v>
      </c>
      <c r="BP187" s="16" t="s">
        <v>156</v>
      </c>
      <c r="BQ187" s="25" t="e">
        <f>SUMIF(#REF!,"공"&amp;$C187&amp;"철",#REF!)</f>
        <v>#REF!</v>
      </c>
      <c r="BR187" s="24" t="e">
        <f>COUNTIF(#REF!,"공"&amp;$C187&amp;"체")</f>
        <v>#REF!</v>
      </c>
      <c r="BS187" s="16" t="s">
        <v>156</v>
      </c>
      <c r="BT187" s="25" t="e">
        <f>SUMIF(#REF!,"공"&amp;$C187&amp;"체",#REF!)</f>
        <v>#REF!</v>
      </c>
      <c r="BU187" s="24" t="e">
        <f>COUNTIF(#REF!,"공"&amp;$C187&amp;"가")</f>
        <v>#REF!</v>
      </c>
      <c r="BV187" s="16" t="s">
        <v>156</v>
      </c>
      <c r="BW187" s="25" t="e">
        <f>SUMIF(#REF!,"공"&amp;$C187&amp;"가",#REF!)</f>
        <v>#REF!</v>
      </c>
    </row>
    <row r="188" spans="1:75" ht="25.5" customHeight="1">
      <c r="A188" s="40"/>
      <c r="B188" s="37"/>
      <c r="C188" s="38" t="s">
        <v>14</v>
      </c>
      <c r="D188" s="24" t="e">
        <f t="shared" si="8"/>
        <v>#REF!</v>
      </c>
      <c r="E188" s="16" t="s">
        <v>1</v>
      </c>
      <c r="F188" s="25" t="e">
        <f t="shared" si="9"/>
        <v>#REF!</v>
      </c>
      <c r="G188" s="24" t="e">
        <f>COUNTIF(#REF!,"공"&amp;$C188&amp;"답")</f>
        <v>#REF!</v>
      </c>
      <c r="H188" s="16" t="s">
        <v>156</v>
      </c>
      <c r="I188" s="25" t="e">
        <f>SUMIF(#REF!,"공"&amp;$C188&amp;"답",#REF!)</f>
        <v>#REF!</v>
      </c>
      <c r="J188" s="24" t="e">
        <f>COUNTIF(#REF!,"공"&amp;$C188&amp;"전")</f>
        <v>#REF!</v>
      </c>
      <c r="K188" s="16" t="s">
        <v>156</v>
      </c>
      <c r="L188" s="25" t="e">
        <f>SUMIF(#REF!,"공"&amp;$C188&amp;"전",#REF!)</f>
        <v>#REF!</v>
      </c>
      <c r="M188" s="24" t="e">
        <f>COUNTIF(#REF!,"공"&amp;$C188&amp;"과")</f>
        <v>#REF!</v>
      </c>
      <c r="N188" s="16" t="s">
        <v>156</v>
      </c>
      <c r="O188" s="25" t="e">
        <f>SUMIF(#REF!,"공"&amp;$C188&amp;"과",#REF!)</f>
        <v>#REF!</v>
      </c>
      <c r="P188" s="24" t="e">
        <f>COUNTIF(#REF!,"공"&amp;$C188&amp;"임")</f>
        <v>#REF!</v>
      </c>
      <c r="Q188" s="16" t="s">
        <v>156</v>
      </c>
      <c r="R188" s="25" t="e">
        <f>SUMIF(#REF!,"공"&amp;$C188&amp;"임",#REF!)</f>
        <v>#REF!</v>
      </c>
      <c r="S188" s="24" t="e">
        <f>COUNTIF(#REF!,"공"&amp;$C188&amp;"대")</f>
        <v>#REF!</v>
      </c>
      <c r="T188" s="16" t="s">
        <v>156</v>
      </c>
      <c r="U188" s="25" t="e">
        <f>SUMIF(#REF!,"공"&amp;$C188&amp;"대",#REF!)</f>
        <v>#REF!</v>
      </c>
      <c r="V188" s="24" t="e">
        <f>COUNTIF(#REF!,"공"&amp;$C188&amp;"구")</f>
        <v>#REF!</v>
      </c>
      <c r="W188" s="16" t="s">
        <v>156</v>
      </c>
      <c r="X188" s="25" t="e">
        <f>SUMIF(#REF!,"공"&amp;$C188&amp;"구",#REF!)</f>
        <v>#REF!</v>
      </c>
      <c r="Y188" s="24" t="e">
        <f>COUNTIF(#REF!,"공"&amp;$C188&amp;"도")</f>
        <v>#REF!</v>
      </c>
      <c r="Z188" s="16" t="s">
        <v>156</v>
      </c>
      <c r="AA188" s="25" t="e">
        <f>SUMIF(#REF!,"공"&amp;$C188&amp;"도",#REF!)</f>
        <v>#REF!</v>
      </c>
      <c r="AB188" s="24" t="e">
        <f>COUNTIF(#REF!,"공"&amp;$C188&amp;"목")</f>
        <v>#REF!</v>
      </c>
      <c r="AC188" s="16" t="s">
        <v>156</v>
      </c>
      <c r="AD188" s="25" t="e">
        <f>SUMIF(#REF!,"공"&amp;$C188&amp;"목",#REF!)</f>
        <v>#REF!</v>
      </c>
      <c r="AE188" s="24" t="e">
        <f>COUNTIF(#REF!,"공"&amp;$C188&amp;"묘")</f>
        <v>#REF!</v>
      </c>
      <c r="AF188" s="16" t="s">
        <v>156</v>
      </c>
      <c r="AG188" s="25" t="e">
        <f>SUMIF(#REF!,"공"&amp;$C188&amp;"묘",#REF!)</f>
        <v>#REF!</v>
      </c>
      <c r="AH188" s="24" t="e">
        <f>COUNTIF(#REF!,"공"&amp;$C188&amp;"유")</f>
        <v>#REF!</v>
      </c>
      <c r="AI188" s="16" t="s">
        <v>156</v>
      </c>
      <c r="AJ188" s="25" t="e">
        <f>SUMIF(#REF!,"공"&amp;$C188&amp;"유",#REF!)</f>
        <v>#REF!</v>
      </c>
      <c r="AK188" s="24" t="e">
        <f>COUNTIF(#REF!,"공"&amp;$C188&amp;"잡")</f>
        <v>#REF!</v>
      </c>
      <c r="AL188" s="16" t="s">
        <v>156</v>
      </c>
      <c r="AM188" s="25" t="e">
        <f>SUMIF(#REF!,"공"&amp;$C188&amp;"잡",#REF!)</f>
        <v>#REF!</v>
      </c>
      <c r="AN188" s="24" t="e">
        <f>COUNTIF(#REF!,"공"&amp;$C188&amp;"장")</f>
        <v>#REF!</v>
      </c>
      <c r="AO188" s="16" t="s">
        <v>156</v>
      </c>
      <c r="AP188" s="25" t="e">
        <f>SUMIF(#REF!,"공"&amp;$C188&amp;"장",#REF!)</f>
        <v>#REF!</v>
      </c>
      <c r="AQ188" s="24" t="e">
        <f>COUNTIF(#REF!,"공"&amp;$C188&amp;"수")</f>
        <v>#REF!</v>
      </c>
      <c r="AR188" s="16" t="s">
        <v>156</v>
      </c>
      <c r="AS188" s="25" t="e">
        <f>SUMIF(#REF!,"공"&amp;$C188&amp;"수",#REF!)</f>
        <v>#REF!</v>
      </c>
      <c r="AT188" s="24" t="e">
        <f>COUNTIF(#REF!,"공"&amp;$C188&amp;"제")</f>
        <v>#REF!</v>
      </c>
      <c r="AU188" s="16" t="s">
        <v>156</v>
      </c>
      <c r="AV188" s="25" t="e">
        <f>SUMIF(#REF!,"공"&amp;$C188&amp;"제",#REF!)</f>
        <v>#REF!</v>
      </c>
      <c r="AW188" s="24" t="e">
        <f>COUNTIF(#REF!,"공"&amp;$C188&amp;"종")</f>
        <v>#REF!</v>
      </c>
      <c r="AX188" s="16" t="s">
        <v>156</v>
      </c>
      <c r="AY188" s="25" t="e">
        <f>SUMIF(#REF!,"공"&amp;$C188&amp;"종",#REF!)</f>
        <v>#REF!</v>
      </c>
      <c r="AZ188" s="24" t="e">
        <f>COUNTIF(#REF!,"공"&amp;$C188&amp;"주")</f>
        <v>#REF!</v>
      </c>
      <c r="BA188" s="16" t="s">
        <v>156</v>
      </c>
      <c r="BB188" s="25" t="e">
        <f>SUMIF(#REF!,"공"&amp;$C188&amp;"주",#REF!)</f>
        <v>#REF!</v>
      </c>
      <c r="BC188" s="24" t="e">
        <f>COUNTIF(#REF!,"공"&amp;$C188&amp;"양")</f>
        <v>#REF!</v>
      </c>
      <c r="BD188" s="16" t="s">
        <v>156</v>
      </c>
      <c r="BE188" s="25" t="e">
        <f>SUMIF(#REF!,"공"&amp;$C188&amp;"양",#REF!)</f>
        <v>#REF!</v>
      </c>
      <c r="BF188" s="24" t="e">
        <f>COUNTIF(#REF!,"공"&amp;$C188&amp;"염")</f>
        <v>#REF!</v>
      </c>
      <c r="BG188" s="16" t="s">
        <v>156</v>
      </c>
      <c r="BH188" s="25" t="e">
        <f>SUMIF(#REF!,"공"&amp;$C188&amp;"염",#REF!)</f>
        <v>#REF!</v>
      </c>
      <c r="BI188" s="24" t="e">
        <f>COUNTIF(#REF!,"공"&amp;$C188&amp;"창")</f>
        <v>#REF!</v>
      </c>
      <c r="BJ188" s="16" t="s">
        <v>156</v>
      </c>
      <c r="BK188" s="25" t="e">
        <f>SUMIF(#REF!,"공"&amp;$C188&amp;"창",#REF!)</f>
        <v>#REF!</v>
      </c>
      <c r="BL188" s="24" t="e">
        <f>COUNTIF(#REF!,"공"&amp;$C188&amp;"천")</f>
        <v>#REF!</v>
      </c>
      <c r="BM188" s="16" t="s">
        <v>156</v>
      </c>
      <c r="BN188" s="25" t="e">
        <f>SUMIF(#REF!,"공"&amp;$C188&amp;"천",#REF!)</f>
        <v>#REF!</v>
      </c>
      <c r="BO188" s="24" t="e">
        <f>COUNTIF(#REF!,"공"&amp;$C188&amp;"철")</f>
        <v>#REF!</v>
      </c>
      <c r="BP188" s="16" t="s">
        <v>156</v>
      </c>
      <c r="BQ188" s="25" t="e">
        <f>SUMIF(#REF!,"공"&amp;$C188&amp;"철",#REF!)</f>
        <v>#REF!</v>
      </c>
      <c r="BR188" s="24" t="e">
        <f>COUNTIF(#REF!,"공"&amp;$C188&amp;"체")</f>
        <v>#REF!</v>
      </c>
      <c r="BS188" s="16" t="s">
        <v>156</v>
      </c>
      <c r="BT188" s="25" t="e">
        <f>SUMIF(#REF!,"공"&amp;$C188&amp;"체",#REF!)</f>
        <v>#REF!</v>
      </c>
      <c r="BU188" s="24" t="e">
        <f>COUNTIF(#REF!,"공"&amp;$C188&amp;"가")</f>
        <v>#REF!</v>
      </c>
      <c r="BV188" s="16" t="s">
        <v>156</v>
      </c>
      <c r="BW188" s="25" t="e">
        <f>SUMIF(#REF!,"공"&amp;$C188&amp;"가",#REF!)</f>
        <v>#REF!</v>
      </c>
    </row>
    <row r="189" spans="1:75" ht="25.5" customHeight="1">
      <c r="A189" s="40"/>
      <c r="B189" s="37"/>
      <c r="C189" s="38" t="s">
        <v>15</v>
      </c>
      <c r="D189" s="24" t="e">
        <f t="shared" si="8"/>
        <v>#REF!</v>
      </c>
      <c r="E189" s="16" t="s">
        <v>1</v>
      </c>
      <c r="F189" s="25" t="e">
        <f t="shared" si="9"/>
        <v>#REF!</v>
      </c>
      <c r="G189" s="24" t="e">
        <f>COUNTIF(#REF!,"공"&amp;$C189&amp;"답")</f>
        <v>#REF!</v>
      </c>
      <c r="H189" s="16" t="s">
        <v>156</v>
      </c>
      <c r="I189" s="25" t="e">
        <f>SUMIF(#REF!,"공"&amp;$C189&amp;"답",#REF!)</f>
        <v>#REF!</v>
      </c>
      <c r="J189" s="24" t="e">
        <f>COUNTIF(#REF!,"공"&amp;$C189&amp;"전")</f>
        <v>#REF!</v>
      </c>
      <c r="K189" s="16" t="s">
        <v>156</v>
      </c>
      <c r="L189" s="25" t="e">
        <f>SUMIF(#REF!,"공"&amp;$C189&amp;"전",#REF!)</f>
        <v>#REF!</v>
      </c>
      <c r="M189" s="24" t="e">
        <f>COUNTIF(#REF!,"공"&amp;$C189&amp;"과")</f>
        <v>#REF!</v>
      </c>
      <c r="N189" s="16" t="s">
        <v>156</v>
      </c>
      <c r="O189" s="25" t="e">
        <f>SUMIF(#REF!,"공"&amp;$C189&amp;"과",#REF!)</f>
        <v>#REF!</v>
      </c>
      <c r="P189" s="24" t="e">
        <f>COUNTIF(#REF!,"공"&amp;$C189&amp;"임")</f>
        <v>#REF!</v>
      </c>
      <c r="Q189" s="16" t="s">
        <v>156</v>
      </c>
      <c r="R189" s="25" t="e">
        <f>SUMIF(#REF!,"공"&amp;$C189&amp;"임",#REF!)</f>
        <v>#REF!</v>
      </c>
      <c r="S189" s="24" t="e">
        <f>COUNTIF(#REF!,"공"&amp;$C189&amp;"대")</f>
        <v>#REF!</v>
      </c>
      <c r="T189" s="16" t="s">
        <v>156</v>
      </c>
      <c r="U189" s="25" t="e">
        <f>SUMIF(#REF!,"공"&amp;$C189&amp;"대",#REF!)</f>
        <v>#REF!</v>
      </c>
      <c r="V189" s="24" t="e">
        <f>COUNTIF(#REF!,"공"&amp;$C189&amp;"구")</f>
        <v>#REF!</v>
      </c>
      <c r="W189" s="16" t="s">
        <v>156</v>
      </c>
      <c r="X189" s="25" t="e">
        <f>SUMIF(#REF!,"공"&amp;$C189&amp;"구",#REF!)</f>
        <v>#REF!</v>
      </c>
      <c r="Y189" s="24" t="e">
        <f>COUNTIF(#REF!,"공"&amp;$C189&amp;"도")</f>
        <v>#REF!</v>
      </c>
      <c r="Z189" s="16" t="s">
        <v>156</v>
      </c>
      <c r="AA189" s="25" t="e">
        <f>SUMIF(#REF!,"공"&amp;$C189&amp;"도",#REF!)</f>
        <v>#REF!</v>
      </c>
      <c r="AB189" s="24" t="e">
        <f>COUNTIF(#REF!,"공"&amp;$C189&amp;"목")</f>
        <v>#REF!</v>
      </c>
      <c r="AC189" s="16" t="s">
        <v>156</v>
      </c>
      <c r="AD189" s="25" t="e">
        <f>SUMIF(#REF!,"공"&amp;$C189&amp;"목",#REF!)</f>
        <v>#REF!</v>
      </c>
      <c r="AE189" s="24" t="e">
        <f>COUNTIF(#REF!,"공"&amp;$C189&amp;"묘")</f>
        <v>#REF!</v>
      </c>
      <c r="AF189" s="16" t="s">
        <v>156</v>
      </c>
      <c r="AG189" s="25" t="e">
        <f>SUMIF(#REF!,"공"&amp;$C189&amp;"묘",#REF!)</f>
        <v>#REF!</v>
      </c>
      <c r="AH189" s="24" t="e">
        <f>COUNTIF(#REF!,"공"&amp;$C189&amp;"유")</f>
        <v>#REF!</v>
      </c>
      <c r="AI189" s="16" t="s">
        <v>156</v>
      </c>
      <c r="AJ189" s="25" t="e">
        <f>SUMIF(#REF!,"공"&amp;$C189&amp;"유",#REF!)</f>
        <v>#REF!</v>
      </c>
      <c r="AK189" s="24" t="e">
        <f>COUNTIF(#REF!,"공"&amp;$C189&amp;"잡")</f>
        <v>#REF!</v>
      </c>
      <c r="AL189" s="16" t="s">
        <v>156</v>
      </c>
      <c r="AM189" s="25" t="e">
        <f>SUMIF(#REF!,"공"&amp;$C189&amp;"잡",#REF!)</f>
        <v>#REF!</v>
      </c>
      <c r="AN189" s="24" t="e">
        <f>COUNTIF(#REF!,"공"&amp;$C189&amp;"장")</f>
        <v>#REF!</v>
      </c>
      <c r="AO189" s="16" t="s">
        <v>156</v>
      </c>
      <c r="AP189" s="25" t="e">
        <f>SUMIF(#REF!,"공"&amp;$C189&amp;"장",#REF!)</f>
        <v>#REF!</v>
      </c>
      <c r="AQ189" s="24" t="e">
        <f>COUNTIF(#REF!,"공"&amp;$C189&amp;"수")</f>
        <v>#REF!</v>
      </c>
      <c r="AR189" s="16" t="s">
        <v>156</v>
      </c>
      <c r="AS189" s="25" t="e">
        <f>SUMIF(#REF!,"공"&amp;$C189&amp;"수",#REF!)</f>
        <v>#REF!</v>
      </c>
      <c r="AT189" s="24" t="e">
        <f>COUNTIF(#REF!,"공"&amp;$C189&amp;"제")</f>
        <v>#REF!</v>
      </c>
      <c r="AU189" s="16" t="s">
        <v>156</v>
      </c>
      <c r="AV189" s="25" t="e">
        <f>SUMIF(#REF!,"공"&amp;$C189&amp;"제",#REF!)</f>
        <v>#REF!</v>
      </c>
      <c r="AW189" s="24" t="e">
        <f>COUNTIF(#REF!,"공"&amp;$C189&amp;"종")</f>
        <v>#REF!</v>
      </c>
      <c r="AX189" s="16" t="s">
        <v>156</v>
      </c>
      <c r="AY189" s="25" t="e">
        <f>SUMIF(#REF!,"공"&amp;$C189&amp;"종",#REF!)</f>
        <v>#REF!</v>
      </c>
      <c r="AZ189" s="24" t="e">
        <f>COUNTIF(#REF!,"공"&amp;$C189&amp;"주")</f>
        <v>#REF!</v>
      </c>
      <c r="BA189" s="16" t="s">
        <v>156</v>
      </c>
      <c r="BB189" s="25" t="e">
        <f>SUMIF(#REF!,"공"&amp;$C189&amp;"주",#REF!)</f>
        <v>#REF!</v>
      </c>
      <c r="BC189" s="24" t="e">
        <f>COUNTIF(#REF!,"공"&amp;$C189&amp;"양")</f>
        <v>#REF!</v>
      </c>
      <c r="BD189" s="16" t="s">
        <v>156</v>
      </c>
      <c r="BE189" s="25" t="e">
        <f>SUMIF(#REF!,"공"&amp;$C189&amp;"양",#REF!)</f>
        <v>#REF!</v>
      </c>
      <c r="BF189" s="24" t="e">
        <f>COUNTIF(#REF!,"공"&amp;$C189&amp;"염")</f>
        <v>#REF!</v>
      </c>
      <c r="BG189" s="16" t="s">
        <v>156</v>
      </c>
      <c r="BH189" s="25" t="e">
        <f>SUMIF(#REF!,"공"&amp;$C189&amp;"염",#REF!)</f>
        <v>#REF!</v>
      </c>
      <c r="BI189" s="24" t="e">
        <f>COUNTIF(#REF!,"공"&amp;$C189&amp;"창")</f>
        <v>#REF!</v>
      </c>
      <c r="BJ189" s="16" t="s">
        <v>156</v>
      </c>
      <c r="BK189" s="25" t="e">
        <f>SUMIF(#REF!,"공"&amp;$C189&amp;"창",#REF!)</f>
        <v>#REF!</v>
      </c>
      <c r="BL189" s="24" t="e">
        <f>COUNTIF(#REF!,"공"&amp;$C189&amp;"천")</f>
        <v>#REF!</v>
      </c>
      <c r="BM189" s="16" t="s">
        <v>156</v>
      </c>
      <c r="BN189" s="25" t="e">
        <f>SUMIF(#REF!,"공"&amp;$C189&amp;"천",#REF!)</f>
        <v>#REF!</v>
      </c>
      <c r="BO189" s="24" t="e">
        <f>COUNTIF(#REF!,"공"&amp;$C189&amp;"철")</f>
        <v>#REF!</v>
      </c>
      <c r="BP189" s="16" t="s">
        <v>156</v>
      </c>
      <c r="BQ189" s="25" t="e">
        <f>SUMIF(#REF!,"공"&amp;$C189&amp;"철",#REF!)</f>
        <v>#REF!</v>
      </c>
      <c r="BR189" s="24" t="e">
        <f>COUNTIF(#REF!,"공"&amp;$C189&amp;"체")</f>
        <v>#REF!</v>
      </c>
      <c r="BS189" s="16" t="s">
        <v>156</v>
      </c>
      <c r="BT189" s="25" t="e">
        <f>SUMIF(#REF!,"공"&amp;$C189&amp;"체",#REF!)</f>
        <v>#REF!</v>
      </c>
      <c r="BU189" s="24" t="e">
        <f>COUNTIF(#REF!,"공"&amp;$C189&amp;"가")</f>
        <v>#REF!</v>
      </c>
      <c r="BV189" s="16" t="s">
        <v>156</v>
      </c>
      <c r="BW189" s="25" t="e">
        <f>SUMIF(#REF!,"공"&amp;$C189&amp;"가",#REF!)</f>
        <v>#REF!</v>
      </c>
    </row>
    <row r="190" spans="1:75" ht="25.5" customHeight="1">
      <c r="A190" s="40"/>
      <c r="B190" s="37"/>
      <c r="C190" s="38" t="s">
        <v>16</v>
      </c>
      <c r="D190" s="24" t="e">
        <f t="shared" si="8"/>
        <v>#REF!</v>
      </c>
      <c r="E190" s="16" t="s">
        <v>1</v>
      </c>
      <c r="F190" s="25" t="e">
        <f t="shared" si="9"/>
        <v>#REF!</v>
      </c>
      <c r="G190" s="24" t="e">
        <f>COUNTIF(#REF!,"공"&amp;$C190&amp;"답")</f>
        <v>#REF!</v>
      </c>
      <c r="H190" s="16" t="s">
        <v>156</v>
      </c>
      <c r="I190" s="25" t="e">
        <f>SUMIF(#REF!,"공"&amp;$C190&amp;"답",#REF!)</f>
        <v>#REF!</v>
      </c>
      <c r="J190" s="24" t="e">
        <f>COUNTIF(#REF!,"공"&amp;$C190&amp;"전")</f>
        <v>#REF!</v>
      </c>
      <c r="K190" s="16" t="s">
        <v>156</v>
      </c>
      <c r="L190" s="25" t="e">
        <f>SUMIF(#REF!,"공"&amp;$C190&amp;"전",#REF!)</f>
        <v>#REF!</v>
      </c>
      <c r="M190" s="24" t="e">
        <f>COUNTIF(#REF!,"공"&amp;$C190&amp;"과")</f>
        <v>#REF!</v>
      </c>
      <c r="N190" s="16" t="s">
        <v>156</v>
      </c>
      <c r="O190" s="25" t="e">
        <f>SUMIF(#REF!,"공"&amp;$C190&amp;"과",#REF!)</f>
        <v>#REF!</v>
      </c>
      <c r="P190" s="24" t="e">
        <f>COUNTIF(#REF!,"공"&amp;$C190&amp;"임")</f>
        <v>#REF!</v>
      </c>
      <c r="Q190" s="16" t="s">
        <v>156</v>
      </c>
      <c r="R190" s="25" t="e">
        <f>SUMIF(#REF!,"공"&amp;$C190&amp;"임",#REF!)</f>
        <v>#REF!</v>
      </c>
      <c r="S190" s="24" t="e">
        <f>COUNTIF(#REF!,"공"&amp;$C190&amp;"대")</f>
        <v>#REF!</v>
      </c>
      <c r="T190" s="16" t="s">
        <v>156</v>
      </c>
      <c r="U190" s="25" t="e">
        <f>SUMIF(#REF!,"공"&amp;$C190&amp;"대",#REF!)</f>
        <v>#REF!</v>
      </c>
      <c r="V190" s="24" t="e">
        <f>COUNTIF(#REF!,"공"&amp;$C190&amp;"구")</f>
        <v>#REF!</v>
      </c>
      <c r="W190" s="16" t="s">
        <v>156</v>
      </c>
      <c r="X190" s="25" t="e">
        <f>SUMIF(#REF!,"공"&amp;$C190&amp;"구",#REF!)</f>
        <v>#REF!</v>
      </c>
      <c r="Y190" s="24" t="e">
        <f>COUNTIF(#REF!,"공"&amp;$C190&amp;"도")</f>
        <v>#REF!</v>
      </c>
      <c r="Z190" s="16" t="s">
        <v>156</v>
      </c>
      <c r="AA190" s="25" t="e">
        <f>SUMIF(#REF!,"공"&amp;$C190&amp;"도",#REF!)</f>
        <v>#REF!</v>
      </c>
      <c r="AB190" s="24" t="e">
        <f>COUNTIF(#REF!,"공"&amp;$C190&amp;"목")</f>
        <v>#REF!</v>
      </c>
      <c r="AC190" s="16" t="s">
        <v>156</v>
      </c>
      <c r="AD190" s="25" t="e">
        <f>SUMIF(#REF!,"공"&amp;$C190&amp;"목",#REF!)</f>
        <v>#REF!</v>
      </c>
      <c r="AE190" s="24" t="e">
        <f>COUNTIF(#REF!,"공"&amp;$C190&amp;"묘")</f>
        <v>#REF!</v>
      </c>
      <c r="AF190" s="16" t="s">
        <v>156</v>
      </c>
      <c r="AG190" s="25" t="e">
        <f>SUMIF(#REF!,"공"&amp;$C190&amp;"묘",#REF!)</f>
        <v>#REF!</v>
      </c>
      <c r="AH190" s="24" t="e">
        <f>COUNTIF(#REF!,"공"&amp;$C190&amp;"유")</f>
        <v>#REF!</v>
      </c>
      <c r="AI190" s="16" t="s">
        <v>156</v>
      </c>
      <c r="AJ190" s="25" t="e">
        <f>SUMIF(#REF!,"공"&amp;$C190&amp;"유",#REF!)</f>
        <v>#REF!</v>
      </c>
      <c r="AK190" s="24" t="e">
        <f>COUNTIF(#REF!,"공"&amp;$C190&amp;"잡")</f>
        <v>#REF!</v>
      </c>
      <c r="AL190" s="16" t="s">
        <v>156</v>
      </c>
      <c r="AM190" s="25" t="e">
        <f>SUMIF(#REF!,"공"&amp;$C190&amp;"잡",#REF!)</f>
        <v>#REF!</v>
      </c>
      <c r="AN190" s="24" t="e">
        <f>COUNTIF(#REF!,"공"&amp;$C190&amp;"장")</f>
        <v>#REF!</v>
      </c>
      <c r="AO190" s="16" t="s">
        <v>156</v>
      </c>
      <c r="AP190" s="25" t="e">
        <f>SUMIF(#REF!,"공"&amp;$C190&amp;"장",#REF!)</f>
        <v>#REF!</v>
      </c>
      <c r="AQ190" s="24" t="e">
        <f>COUNTIF(#REF!,"공"&amp;$C190&amp;"수")</f>
        <v>#REF!</v>
      </c>
      <c r="AR190" s="16" t="s">
        <v>156</v>
      </c>
      <c r="AS190" s="25" t="e">
        <f>SUMIF(#REF!,"공"&amp;$C190&amp;"수",#REF!)</f>
        <v>#REF!</v>
      </c>
      <c r="AT190" s="24" t="e">
        <f>COUNTIF(#REF!,"공"&amp;$C190&amp;"제")</f>
        <v>#REF!</v>
      </c>
      <c r="AU190" s="16" t="s">
        <v>156</v>
      </c>
      <c r="AV190" s="25" t="e">
        <f>SUMIF(#REF!,"공"&amp;$C190&amp;"제",#REF!)</f>
        <v>#REF!</v>
      </c>
      <c r="AW190" s="24" t="e">
        <f>COUNTIF(#REF!,"공"&amp;$C190&amp;"종")</f>
        <v>#REF!</v>
      </c>
      <c r="AX190" s="16" t="s">
        <v>156</v>
      </c>
      <c r="AY190" s="25" t="e">
        <f>SUMIF(#REF!,"공"&amp;$C190&amp;"종",#REF!)</f>
        <v>#REF!</v>
      </c>
      <c r="AZ190" s="24" t="e">
        <f>COUNTIF(#REF!,"공"&amp;$C190&amp;"주")</f>
        <v>#REF!</v>
      </c>
      <c r="BA190" s="16" t="s">
        <v>156</v>
      </c>
      <c r="BB190" s="25" t="e">
        <f>SUMIF(#REF!,"공"&amp;$C190&amp;"주",#REF!)</f>
        <v>#REF!</v>
      </c>
      <c r="BC190" s="24" t="e">
        <f>COUNTIF(#REF!,"공"&amp;$C190&amp;"양")</f>
        <v>#REF!</v>
      </c>
      <c r="BD190" s="16" t="s">
        <v>156</v>
      </c>
      <c r="BE190" s="25" t="e">
        <f>SUMIF(#REF!,"공"&amp;$C190&amp;"양",#REF!)</f>
        <v>#REF!</v>
      </c>
      <c r="BF190" s="24" t="e">
        <f>COUNTIF(#REF!,"공"&amp;$C190&amp;"염")</f>
        <v>#REF!</v>
      </c>
      <c r="BG190" s="16" t="s">
        <v>156</v>
      </c>
      <c r="BH190" s="25" t="e">
        <f>SUMIF(#REF!,"공"&amp;$C190&amp;"염",#REF!)</f>
        <v>#REF!</v>
      </c>
      <c r="BI190" s="24" t="e">
        <f>COUNTIF(#REF!,"공"&amp;$C190&amp;"창")</f>
        <v>#REF!</v>
      </c>
      <c r="BJ190" s="16" t="s">
        <v>156</v>
      </c>
      <c r="BK190" s="25" t="e">
        <f>SUMIF(#REF!,"공"&amp;$C190&amp;"창",#REF!)</f>
        <v>#REF!</v>
      </c>
      <c r="BL190" s="24" t="e">
        <f>COUNTIF(#REF!,"공"&amp;$C190&amp;"천")</f>
        <v>#REF!</v>
      </c>
      <c r="BM190" s="16" t="s">
        <v>156</v>
      </c>
      <c r="BN190" s="25" t="e">
        <f>SUMIF(#REF!,"공"&amp;$C190&amp;"천",#REF!)</f>
        <v>#REF!</v>
      </c>
      <c r="BO190" s="24" t="e">
        <f>COUNTIF(#REF!,"공"&amp;$C190&amp;"철")</f>
        <v>#REF!</v>
      </c>
      <c r="BP190" s="16" t="s">
        <v>156</v>
      </c>
      <c r="BQ190" s="25" t="e">
        <f>SUMIF(#REF!,"공"&amp;$C190&amp;"철",#REF!)</f>
        <v>#REF!</v>
      </c>
      <c r="BR190" s="24" t="e">
        <f>COUNTIF(#REF!,"공"&amp;$C190&amp;"체")</f>
        <v>#REF!</v>
      </c>
      <c r="BS190" s="16" t="s">
        <v>156</v>
      </c>
      <c r="BT190" s="25" t="e">
        <f>SUMIF(#REF!,"공"&amp;$C190&amp;"체",#REF!)</f>
        <v>#REF!</v>
      </c>
      <c r="BU190" s="24" t="e">
        <f>COUNTIF(#REF!,"공"&amp;$C190&amp;"가")</f>
        <v>#REF!</v>
      </c>
      <c r="BV190" s="16" t="s">
        <v>156</v>
      </c>
      <c r="BW190" s="25" t="e">
        <f>SUMIF(#REF!,"공"&amp;$C190&amp;"가",#REF!)</f>
        <v>#REF!</v>
      </c>
    </row>
    <row r="191" spans="1:75" ht="25.5" customHeight="1">
      <c r="A191" s="40"/>
      <c r="B191" s="37"/>
      <c r="C191" s="38" t="s">
        <v>17</v>
      </c>
      <c r="D191" s="24" t="e">
        <f t="shared" si="8"/>
        <v>#REF!</v>
      </c>
      <c r="E191" s="16" t="s">
        <v>1</v>
      </c>
      <c r="F191" s="25" t="e">
        <f t="shared" si="9"/>
        <v>#REF!</v>
      </c>
      <c r="G191" s="24" t="e">
        <f>COUNTIF(#REF!,"공"&amp;$C191&amp;"답")</f>
        <v>#REF!</v>
      </c>
      <c r="H191" s="16" t="s">
        <v>156</v>
      </c>
      <c r="I191" s="25" t="e">
        <f>SUMIF(#REF!,"공"&amp;$C191&amp;"답",#REF!)</f>
        <v>#REF!</v>
      </c>
      <c r="J191" s="24" t="e">
        <f>COUNTIF(#REF!,"공"&amp;$C191&amp;"전")</f>
        <v>#REF!</v>
      </c>
      <c r="K191" s="16" t="s">
        <v>156</v>
      </c>
      <c r="L191" s="25" t="e">
        <f>SUMIF(#REF!,"공"&amp;$C191&amp;"전",#REF!)</f>
        <v>#REF!</v>
      </c>
      <c r="M191" s="24" t="e">
        <f>COUNTIF(#REF!,"공"&amp;$C191&amp;"과")</f>
        <v>#REF!</v>
      </c>
      <c r="N191" s="16" t="s">
        <v>156</v>
      </c>
      <c r="O191" s="25" t="e">
        <f>SUMIF(#REF!,"공"&amp;$C191&amp;"과",#REF!)</f>
        <v>#REF!</v>
      </c>
      <c r="P191" s="24" t="e">
        <f>COUNTIF(#REF!,"공"&amp;$C191&amp;"임")</f>
        <v>#REF!</v>
      </c>
      <c r="Q191" s="16" t="s">
        <v>156</v>
      </c>
      <c r="R191" s="25" t="e">
        <f>SUMIF(#REF!,"공"&amp;$C191&amp;"임",#REF!)</f>
        <v>#REF!</v>
      </c>
      <c r="S191" s="24" t="e">
        <f>COUNTIF(#REF!,"공"&amp;$C191&amp;"대")</f>
        <v>#REF!</v>
      </c>
      <c r="T191" s="16" t="s">
        <v>156</v>
      </c>
      <c r="U191" s="25" t="e">
        <f>SUMIF(#REF!,"공"&amp;$C191&amp;"대",#REF!)</f>
        <v>#REF!</v>
      </c>
      <c r="V191" s="24" t="e">
        <f>COUNTIF(#REF!,"공"&amp;$C191&amp;"구")</f>
        <v>#REF!</v>
      </c>
      <c r="W191" s="16" t="s">
        <v>156</v>
      </c>
      <c r="X191" s="25" t="e">
        <f>SUMIF(#REF!,"공"&amp;$C191&amp;"구",#REF!)</f>
        <v>#REF!</v>
      </c>
      <c r="Y191" s="24" t="e">
        <f>COUNTIF(#REF!,"공"&amp;$C191&amp;"도")</f>
        <v>#REF!</v>
      </c>
      <c r="Z191" s="16" t="s">
        <v>156</v>
      </c>
      <c r="AA191" s="25" t="e">
        <f>SUMIF(#REF!,"공"&amp;$C191&amp;"도",#REF!)</f>
        <v>#REF!</v>
      </c>
      <c r="AB191" s="24" t="e">
        <f>COUNTIF(#REF!,"공"&amp;$C191&amp;"목")</f>
        <v>#REF!</v>
      </c>
      <c r="AC191" s="16" t="s">
        <v>156</v>
      </c>
      <c r="AD191" s="25" t="e">
        <f>SUMIF(#REF!,"공"&amp;$C191&amp;"목",#REF!)</f>
        <v>#REF!</v>
      </c>
      <c r="AE191" s="24" t="e">
        <f>COUNTIF(#REF!,"공"&amp;$C191&amp;"묘")</f>
        <v>#REF!</v>
      </c>
      <c r="AF191" s="16" t="s">
        <v>156</v>
      </c>
      <c r="AG191" s="25" t="e">
        <f>SUMIF(#REF!,"공"&amp;$C191&amp;"묘",#REF!)</f>
        <v>#REF!</v>
      </c>
      <c r="AH191" s="24" t="e">
        <f>COUNTIF(#REF!,"공"&amp;$C191&amp;"유")</f>
        <v>#REF!</v>
      </c>
      <c r="AI191" s="16" t="s">
        <v>156</v>
      </c>
      <c r="AJ191" s="25" t="e">
        <f>SUMIF(#REF!,"공"&amp;$C191&amp;"유",#REF!)</f>
        <v>#REF!</v>
      </c>
      <c r="AK191" s="24" t="e">
        <f>COUNTIF(#REF!,"공"&amp;$C191&amp;"잡")</f>
        <v>#REF!</v>
      </c>
      <c r="AL191" s="16" t="s">
        <v>156</v>
      </c>
      <c r="AM191" s="25" t="e">
        <f>SUMIF(#REF!,"공"&amp;$C191&amp;"잡",#REF!)</f>
        <v>#REF!</v>
      </c>
      <c r="AN191" s="24" t="e">
        <f>COUNTIF(#REF!,"공"&amp;$C191&amp;"장")</f>
        <v>#REF!</v>
      </c>
      <c r="AO191" s="16" t="s">
        <v>156</v>
      </c>
      <c r="AP191" s="25" t="e">
        <f>SUMIF(#REF!,"공"&amp;$C191&amp;"장",#REF!)</f>
        <v>#REF!</v>
      </c>
      <c r="AQ191" s="24" t="e">
        <f>COUNTIF(#REF!,"공"&amp;$C191&amp;"수")</f>
        <v>#REF!</v>
      </c>
      <c r="AR191" s="16" t="s">
        <v>156</v>
      </c>
      <c r="AS191" s="25" t="e">
        <f>SUMIF(#REF!,"공"&amp;$C191&amp;"수",#REF!)</f>
        <v>#REF!</v>
      </c>
      <c r="AT191" s="24" t="e">
        <f>COUNTIF(#REF!,"공"&amp;$C191&amp;"제")</f>
        <v>#REF!</v>
      </c>
      <c r="AU191" s="16" t="s">
        <v>156</v>
      </c>
      <c r="AV191" s="25" t="e">
        <f>SUMIF(#REF!,"공"&amp;$C191&amp;"제",#REF!)</f>
        <v>#REF!</v>
      </c>
      <c r="AW191" s="24" t="e">
        <f>COUNTIF(#REF!,"공"&amp;$C191&amp;"종")</f>
        <v>#REF!</v>
      </c>
      <c r="AX191" s="16" t="s">
        <v>156</v>
      </c>
      <c r="AY191" s="25" t="e">
        <f>SUMIF(#REF!,"공"&amp;$C191&amp;"종",#REF!)</f>
        <v>#REF!</v>
      </c>
      <c r="AZ191" s="24" t="e">
        <f>COUNTIF(#REF!,"공"&amp;$C191&amp;"주")</f>
        <v>#REF!</v>
      </c>
      <c r="BA191" s="16" t="s">
        <v>156</v>
      </c>
      <c r="BB191" s="25" t="e">
        <f>SUMIF(#REF!,"공"&amp;$C191&amp;"주",#REF!)</f>
        <v>#REF!</v>
      </c>
      <c r="BC191" s="24" t="e">
        <f>COUNTIF(#REF!,"공"&amp;$C191&amp;"양")</f>
        <v>#REF!</v>
      </c>
      <c r="BD191" s="16" t="s">
        <v>156</v>
      </c>
      <c r="BE191" s="25" t="e">
        <f>SUMIF(#REF!,"공"&amp;$C191&amp;"양",#REF!)</f>
        <v>#REF!</v>
      </c>
      <c r="BF191" s="24" t="e">
        <f>COUNTIF(#REF!,"공"&amp;$C191&amp;"염")</f>
        <v>#REF!</v>
      </c>
      <c r="BG191" s="16" t="s">
        <v>156</v>
      </c>
      <c r="BH191" s="25" t="e">
        <f>SUMIF(#REF!,"공"&amp;$C191&amp;"염",#REF!)</f>
        <v>#REF!</v>
      </c>
      <c r="BI191" s="24" t="e">
        <f>COUNTIF(#REF!,"공"&amp;$C191&amp;"창")</f>
        <v>#REF!</v>
      </c>
      <c r="BJ191" s="16" t="s">
        <v>156</v>
      </c>
      <c r="BK191" s="25" t="e">
        <f>SUMIF(#REF!,"공"&amp;$C191&amp;"창",#REF!)</f>
        <v>#REF!</v>
      </c>
      <c r="BL191" s="24" t="e">
        <f>COUNTIF(#REF!,"공"&amp;$C191&amp;"천")</f>
        <v>#REF!</v>
      </c>
      <c r="BM191" s="16" t="s">
        <v>156</v>
      </c>
      <c r="BN191" s="25" t="e">
        <f>SUMIF(#REF!,"공"&amp;$C191&amp;"천",#REF!)</f>
        <v>#REF!</v>
      </c>
      <c r="BO191" s="24" t="e">
        <f>COUNTIF(#REF!,"공"&amp;$C191&amp;"철")</f>
        <v>#REF!</v>
      </c>
      <c r="BP191" s="16" t="s">
        <v>156</v>
      </c>
      <c r="BQ191" s="25" t="e">
        <f>SUMIF(#REF!,"공"&amp;$C191&amp;"철",#REF!)</f>
        <v>#REF!</v>
      </c>
      <c r="BR191" s="24" t="e">
        <f>COUNTIF(#REF!,"공"&amp;$C191&amp;"체")</f>
        <v>#REF!</v>
      </c>
      <c r="BS191" s="16" t="s">
        <v>156</v>
      </c>
      <c r="BT191" s="25" t="e">
        <f>SUMIF(#REF!,"공"&amp;$C191&amp;"체",#REF!)</f>
        <v>#REF!</v>
      </c>
      <c r="BU191" s="24" t="e">
        <f>COUNTIF(#REF!,"공"&amp;$C191&amp;"가")</f>
        <v>#REF!</v>
      </c>
      <c r="BV191" s="16" t="s">
        <v>156</v>
      </c>
      <c r="BW191" s="25" t="e">
        <f>SUMIF(#REF!,"공"&amp;$C191&amp;"가",#REF!)</f>
        <v>#REF!</v>
      </c>
    </row>
    <row r="192" spans="1:75" ht="25.5" customHeight="1">
      <c r="A192" s="40"/>
      <c r="B192" s="37"/>
      <c r="C192" s="38" t="s">
        <v>18</v>
      </c>
      <c r="D192" s="24" t="e">
        <f t="shared" si="8"/>
        <v>#REF!</v>
      </c>
      <c r="E192" s="16" t="s">
        <v>1</v>
      </c>
      <c r="F192" s="25" t="e">
        <f t="shared" si="9"/>
        <v>#REF!</v>
      </c>
      <c r="G192" s="24" t="e">
        <f>COUNTIF(#REF!,"공"&amp;$C192&amp;"답")</f>
        <v>#REF!</v>
      </c>
      <c r="H192" s="16" t="s">
        <v>156</v>
      </c>
      <c r="I192" s="25" t="e">
        <f>SUMIF(#REF!,"공"&amp;$C192&amp;"답",#REF!)</f>
        <v>#REF!</v>
      </c>
      <c r="J192" s="24" t="e">
        <f>COUNTIF(#REF!,"공"&amp;$C192&amp;"전")</f>
        <v>#REF!</v>
      </c>
      <c r="K192" s="16" t="s">
        <v>156</v>
      </c>
      <c r="L192" s="25" t="e">
        <f>SUMIF(#REF!,"공"&amp;$C192&amp;"전",#REF!)</f>
        <v>#REF!</v>
      </c>
      <c r="M192" s="24" t="e">
        <f>COUNTIF(#REF!,"공"&amp;$C192&amp;"과")</f>
        <v>#REF!</v>
      </c>
      <c r="N192" s="16" t="s">
        <v>156</v>
      </c>
      <c r="O192" s="25" t="e">
        <f>SUMIF(#REF!,"공"&amp;$C192&amp;"과",#REF!)</f>
        <v>#REF!</v>
      </c>
      <c r="P192" s="24" t="e">
        <f>COUNTIF(#REF!,"공"&amp;$C192&amp;"임")</f>
        <v>#REF!</v>
      </c>
      <c r="Q192" s="16" t="s">
        <v>156</v>
      </c>
      <c r="R192" s="25" t="e">
        <f>SUMIF(#REF!,"공"&amp;$C192&amp;"임",#REF!)</f>
        <v>#REF!</v>
      </c>
      <c r="S192" s="24" t="e">
        <f>COUNTIF(#REF!,"공"&amp;$C192&amp;"대")</f>
        <v>#REF!</v>
      </c>
      <c r="T192" s="16" t="s">
        <v>156</v>
      </c>
      <c r="U192" s="25" t="e">
        <f>SUMIF(#REF!,"공"&amp;$C192&amp;"대",#REF!)</f>
        <v>#REF!</v>
      </c>
      <c r="V192" s="24" t="e">
        <f>COUNTIF(#REF!,"공"&amp;$C192&amp;"구")</f>
        <v>#REF!</v>
      </c>
      <c r="W192" s="16" t="s">
        <v>156</v>
      </c>
      <c r="X192" s="25" t="e">
        <f>SUMIF(#REF!,"공"&amp;$C192&amp;"구",#REF!)</f>
        <v>#REF!</v>
      </c>
      <c r="Y192" s="24" t="e">
        <f>COUNTIF(#REF!,"공"&amp;$C192&amp;"도")</f>
        <v>#REF!</v>
      </c>
      <c r="Z192" s="16" t="s">
        <v>156</v>
      </c>
      <c r="AA192" s="25" t="e">
        <f>SUMIF(#REF!,"공"&amp;$C192&amp;"도",#REF!)</f>
        <v>#REF!</v>
      </c>
      <c r="AB192" s="24" t="e">
        <f>COUNTIF(#REF!,"공"&amp;$C192&amp;"목")</f>
        <v>#REF!</v>
      </c>
      <c r="AC192" s="16" t="s">
        <v>156</v>
      </c>
      <c r="AD192" s="25" t="e">
        <f>SUMIF(#REF!,"공"&amp;$C192&amp;"목",#REF!)</f>
        <v>#REF!</v>
      </c>
      <c r="AE192" s="24" t="e">
        <f>COUNTIF(#REF!,"공"&amp;$C192&amp;"묘")</f>
        <v>#REF!</v>
      </c>
      <c r="AF192" s="16" t="s">
        <v>156</v>
      </c>
      <c r="AG192" s="25" t="e">
        <f>SUMIF(#REF!,"공"&amp;$C192&amp;"묘",#REF!)</f>
        <v>#REF!</v>
      </c>
      <c r="AH192" s="24" t="e">
        <f>COUNTIF(#REF!,"공"&amp;$C192&amp;"유")</f>
        <v>#REF!</v>
      </c>
      <c r="AI192" s="16" t="s">
        <v>156</v>
      </c>
      <c r="AJ192" s="25" t="e">
        <f>SUMIF(#REF!,"공"&amp;$C192&amp;"유",#REF!)</f>
        <v>#REF!</v>
      </c>
      <c r="AK192" s="24" t="e">
        <f>COUNTIF(#REF!,"공"&amp;$C192&amp;"잡")</f>
        <v>#REF!</v>
      </c>
      <c r="AL192" s="16" t="s">
        <v>156</v>
      </c>
      <c r="AM192" s="25" t="e">
        <f>SUMIF(#REF!,"공"&amp;$C192&amp;"잡",#REF!)</f>
        <v>#REF!</v>
      </c>
      <c r="AN192" s="24" t="e">
        <f>COUNTIF(#REF!,"공"&amp;$C192&amp;"장")</f>
        <v>#REF!</v>
      </c>
      <c r="AO192" s="16" t="s">
        <v>156</v>
      </c>
      <c r="AP192" s="25" t="e">
        <f>SUMIF(#REF!,"공"&amp;$C192&amp;"장",#REF!)</f>
        <v>#REF!</v>
      </c>
      <c r="AQ192" s="24" t="e">
        <f>COUNTIF(#REF!,"공"&amp;$C192&amp;"수")</f>
        <v>#REF!</v>
      </c>
      <c r="AR192" s="16" t="s">
        <v>156</v>
      </c>
      <c r="AS192" s="25" t="e">
        <f>SUMIF(#REF!,"공"&amp;$C192&amp;"수",#REF!)</f>
        <v>#REF!</v>
      </c>
      <c r="AT192" s="24" t="e">
        <f>COUNTIF(#REF!,"공"&amp;$C192&amp;"제")</f>
        <v>#REF!</v>
      </c>
      <c r="AU192" s="16" t="s">
        <v>156</v>
      </c>
      <c r="AV192" s="25" t="e">
        <f>SUMIF(#REF!,"공"&amp;$C192&amp;"제",#REF!)</f>
        <v>#REF!</v>
      </c>
      <c r="AW192" s="24" t="e">
        <f>COUNTIF(#REF!,"공"&amp;$C192&amp;"종")</f>
        <v>#REF!</v>
      </c>
      <c r="AX192" s="16" t="s">
        <v>156</v>
      </c>
      <c r="AY192" s="25" t="e">
        <f>SUMIF(#REF!,"공"&amp;$C192&amp;"종",#REF!)</f>
        <v>#REF!</v>
      </c>
      <c r="AZ192" s="24" t="e">
        <f>COUNTIF(#REF!,"공"&amp;$C192&amp;"주")</f>
        <v>#REF!</v>
      </c>
      <c r="BA192" s="16" t="s">
        <v>156</v>
      </c>
      <c r="BB192" s="25" t="e">
        <f>SUMIF(#REF!,"공"&amp;$C192&amp;"주",#REF!)</f>
        <v>#REF!</v>
      </c>
      <c r="BC192" s="24" t="e">
        <f>COUNTIF(#REF!,"공"&amp;$C192&amp;"양")</f>
        <v>#REF!</v>
      </c>
      <c r="BD192" s="16" t="s">
        <v>156</v>
      </c>
      <c r="BE192" s="25" t="e">
        <f>SUMIF(#REF!,"공"&amp;$C192&amp;"양",#REF!)</f>
        <v>#REF!</v>
      </c>
      <c r="BF192" s="24" t="e">
        <f>COUNTIF(#REF!,"공"&amp;$C192&amp;"염")</f>
        <v>#REF!</v>
      </c>
      <c r="BG192" s="16" t="s">
        <v>156</v>
      </c>
      <c r="BH192" s="25" t="e">
        <f>SUMIF(#REF!,"공"&amp;$C192&amp;"염",#REF!)</f>
        <v>#REF!</v>
      </c>
      <c r="BI192" s="24" t="e">
        <f>COUNTIF(#REF!,"공"&amp;$C192&amp;"창")</f>
        <v>#REF!</v>
      </c>
      <c r="BJ192" s="16" t="s">
        <v>156</v>
      </c>
      <c r="BK192" s="25" t="e">
        <f>SUMIF(#REF!,"공"&amp;$C192&amp;"창",#REF!)</f>
        <v>#REF!</v>
      </c>
      <c r="BL192" s="24" t="e">
        <f>COUNTIF(#REF!,"공"&amp;$C192&amp;"천")</f>
        <v>#REF!</v>
      </c>
      <c r="BM192" s="16" t="s">
        <v>156</v>
      </c>
      <c r="BN192" s="25" t="e">
        <f>SUMIF(#REF!,"공"&amp;$C192&amp;"천",#REF!)</f>
        <v>#REF!</v>
      </c>
      <c r="BO192" s="24" t="e">
        <f>COUNTIF(#REF!,"공"&amp;$C192&amp;"철")</f>
        <v>#REF!</v>
      </c>
      <c r="BP192" s="16" t="s">
        <v>156</v>
      </c>
      <c r="BQ192" s="25" t="e">
        <f>SUMIF(#REF!,"공"&amp;$C192&amp;"철",#REF!)</f>
        <v>#REF!</v>
      </c>
      <c r="BR192" s="24" t="e">
        <f>COUNTIF(#REF!,"공"&amp;$C192&amp;"체")</f>
        <v>#REF!</v>
      </c>
      <c r="BS192" s="16" t="s">
        <v>156</v>
      </c>
      <c r="BT192" s="25" t="e">
        <f>SUMIF(#REF!,"공"&amp;$C192&amp;"체",#REF!)</f>
        <v>#REF!</v>
      </c>
      <c r="BU192" s="24" t="e">
        <f>COUNTIF(#REF!,"공"&amp;$C192&amp;"가")</f>
        <v>#REF!</v>
      </c>
      <c r="BV192" s="16" t="s">
        <v>156</v>
      </c>
      <c r="BW192" s="25" t="e">
        <f>SUMIF(#REF!,"공"&amp;$C192&amp;"가",#REF!)</f>
        <v>#REF!</v>
      </c>
    </row>
    <row r="193" spans="1:75" ht="25.5" customHeight="1">
      <c r="A193" s="40"/>
      <c r="B193" s="39"/>
      <c r="C193" s="38" t="s">
        <v>19</v>
      </c>
      <c r="D193" s="24" t="e">
        <f t="shared" si="8"/>
        <v>#REF!</v>
      </c>
      <c r="E193" s="16" t="s">
        <v>1</v>
      </c>
      <c r="F193" s="25" t="e">
        <f t="shared" si="9"/>
        <v>#REF!</v>
      </c>
      <c r="G193" s="24" t="e">
        <f>COUNTIF(#REF!,"공"&amp;$C193&amp;"답")</f>
        <v>#REF!</v>
      </c>
      <c r="H193" s="16" t="s">
        <v>156</v>
      </c>
      <c r="I193" s="25" t="e">
        <f>SUMIF(#REF!,"공"&amp;$C193&amp;"답",#REF!)</f>
        <v>#REF!</v>
      </c>
      <c r="J193" s="24" t="e">
        <f>COUNTIF(#REF!,"공"&amp;$C193&amp;"전")</f>
        <v>#REF!</v>
      </c>
      <c r="K193" s="16" t="s">
        <v>156</v>
      </c>
      <c r="L193" s="25" t="e">
        <f>SUMIF(#REF!,"공"&amp;$C193&amp;"전",#REF!)</f>
        <v>#REF!</v>
      </c>
      <c r="M193" s="24" t="e">
        <f>COUNTIF(#REF!,"공"&amp;$C193&amp;"과")</f>
        <v>#REF!</v>
      </c>
      <c r="N193" s="16" t="s">
        <v>156</v>
      </c>
      <c r="O193" s="25" t="e">
        <f>SUMIF(#REF!,"공"&amp;$C193&amp;"과",#REF!)</f>
        <v>#REF!</v>
      </c>
      <c r="P193" s="24" t="e">
        <f>COUNTIF(#REF!,"공"&amp;$C193&amp;"임")</f>
        <v>#REF!</v>
      </c>
      <c r="Q193" s="16" t="s">
        <v>156</v>
      </c>
      <c r="R193" s="25" t="e">
        <f>SUMIF(#REF!,"공"&amp;$C193&amp;"임",#REF!)</f>
        <v>#REF!</v>
      </c>
      <c r="S193" s="24" t="e">
        <f>COUNTIF(#REF!,"공"&amp;$C193&amp;"대")</f>
        <v>#REF!</v>
      </c>
      <c r="T193" s="16" t="s">
        <v>156</v>
      </c>
      <c r="U193" s="25" t="e">
        <f>SUMIF(#REF!,"공"&amp;$C193&amp;"대",#REF!)</f>
        <v>#REF!</v>
      </c>
      <c r="V193" s="24" t="e">
        <f>COUNTIF(#REF!,"공"&amp;$C193&amp;"구")</f>
        <v>#REF!</v>
      </c>
      <c r="W193" s="16" t="s">
        <v>156</v>
      </c>
      <c r="X193" s="25" t="e">
        <f>SUMIF(#REF!,"공"&amp;$C193&amp;"구",#REF!)</f>
        <v>#REF!</v>
      </c>
      <c r="Y193" s="24" t="e">
        <f>COUNTIF(#REF!,"공"&amp;$C193&amp;"도")</f>
        <v>#REF!</v>
      </c>
      <c r="Z193" s="16" t="s">
        <v>156</v>
      </c>
      <c r="AA193" s="25" t="e">
        <f>SUMIF(#REF!,"공"&amp;$C193&amp;"도",#REF!)</f>
        <v>#REF!</v>
      </c>
      <c r="AB193" s="24" t="e">
        <f>COUNTIF(#REF!,"공"&amp;$C193&amp;"목")</f>
        <v>#REF!</v>
      </c>
      <c r="AC193" s="16" t="s">
        <v>156</v>
      </c>
      <c r="AD193" s="25" t="e">
        <f>SUMIF(#REF!,"공"&amp;$C193&amp;"목",#REF!)</f>
        <v>#REF!</v>
      </c>
      <c r="AE193" s="24" t="e">
        <f>COUNTIF(#REF!,"공"&amp;$C193&amp;"묘")</f>
        <v>#REF!</v>
      </c>
      <c r="AF193" s="16" t="s">
        <v>156</v>
      </c>
      <c r="AG193" s="25" t="e">
        <f>SUMIF(#REF!,"공"&amp;$C193&amp;"묘",#REF!)</f>
        <v>#REF!</v>
      </c>
      <c r="AH193" s="24" t="e">
        <f>COUNTIF(#REF!,"공"&amp;$C193&amp;"유")</f>
        <v>#REF!</v>
      </c>
      <c r="AI193" s="16" t="s">
        <v>156</v>
      </c>
      <c r="AJ193" s="25" t="e">
        <f>SUMIF(#REF!,"공"&amp;$C193&amp;"유",#REF!)</f>
        <v>#REF!</v>
      </c>
      <c r="AK193" s="24" t="e">
        <f>COUNTIF(#REF!,"공"&amp;$C193&amp;"잡")</f>
        <v>#REF!</v>
      </c>
      <c r="AL193" s="16" t="s">
        <v>156</v>
      </c>
      <c r="AM193" s="25" t="e">
        <f>SUMIF(#REF!,"공"&amp;$C193&amp;"잡",#REF!)</f>
        <v>#REF!</v>
      </c>
      <c r="AN193" s="24" t="e">
        <f>COUNTIF(#REF!,"공"&amp;$C193&amp;"장")</f>
        <v>#REF!</v>
      </c>
      <c r="AO193" s="16" t="s">
        <v>156</v>
      </c>
      <c r="AP193" s="25" t="e">
        <f>SUMIF(#REF!,"공"&amp;$C193&amp;"장",#REF!)</f>
        <v>#REF!</v>
      </c>
      <c r="AQ193" s="24" t="e">
        <f>COUNTIF(#REF!,"공"&amp;$C193&amp;"수")</f>
        <v>#REF!</v>
      </c>
      <c r="AR193" s="16" t="s">
        <v>156</v>
      </c>
      <c r="AS193" s="25" t="e">
        <f>SUMIF(#REF!,"공"&amp;$C193&amp;"수",#REF!)</f>
        <v>#REF!</v>
      </c>
      <c r="AT193" s="24" t="e">
        <f>COUNTIF(#REF!,"공"&amp;$C193&amp;"제")</f>
        <v>#REF!</v>
      </c>
      <c r="AU193" s="16" t="s">
        <v>156</v>
      </c>
      <c r="AV193" s="25" t="e">
        <f>SUMIF(#REF!,"공"&amp;$C193&amp;"제",#REF!)</f>
        <v>#REF!</v>
      </c>
      <c r="AW193" s="24" t="e">
        <f>COUNTIF(#REF!,"공"&amp;$C193&amp;"종")</f>
        <v>#REF!</v>
      </c>
      <c r="AX193" s="16" t="s">
        <v>156</v>
      </c>
      <c r="AY193" s="25" t="e">
        <f>SUMIF(#REF!,"공"&amp;$C193&amp;"종",#REF!)</f>
        <v>#REF!</v>
      </c>
      <c r="AZ193" s="24" t="e">
        <f>COUNTIF(#REF!,"공"&amp;$C193&amp;"주")</f>
        <v>#REF!</v>
      </c>
      <c r="BA193" s="16" t="s">
        <v>156</v>
      </c>
      <c r="BB193" s="25" t="e">
        <f>SUMIF(#REF!,"공"&amp;$C193&amp;"주",#REF!)</f>
        <v>#REF!</v>
      </c>
      <c r="BC193" s="24" t="e">
        <f>COUNTIF(#REF!,"공"&amp;$C193&amp;"양")</f>
        <v>#REF!</v>
      </c>
      <c r="BD193" s="16" t="s">
        <v>156</v>
      </c>
      <c r="BE193" s="25" t="e">
        <f>SUMIF(#REF!,"공"&amp;$C193&amp;"양",#REF!)</f>
        <v>#REF!</v>
      </c>
      <c r="BF193" s="24" t="e">
        <f>COUNTIF(#REF!,"공"&amp;$C193&amp;"염")</f>
        <v>#REF!</v>
      </c>
      <c r="BG193" s="16" t="s">
        <v>156</v>
      </c>
      <c r="BH193" s="25" t="e">
        <f>SUMIF(#REF!,"공"&amp;$C193&amp;"염",#REF!)</f>
        <v>#REF!</v>
      </c>
      <c r="BI193" s="24" t="e">
        <f>COUNTIF(#REF!,"공"&amp;$C193&amp;"창")</f>
        <v>#REF!</v>
      </c>
      <c r="BJ193" s="16" t="s">
        <v>156</v>
      </c>
      <c r="BK193" s="25" t="e">
        <f>SUMIF(#REF!,"공"&amp;$C193&amp;"창",#REF!)</f>
        <v>#REF!</v>
      </c>
      <c r="BL193" s="24" t="e">
        <f>COUNTIF(#REF!,"공"&amp;$C193&amp;"천")</f>
        <v>#REF!</v>
      </c>
      <c r="BM193" s="16" t="s">
        <v>156</v>
      </c>
      <c r="BN193" s="25" t="e">
        <f>SUMIF(#REF!,"공"&amp;$C193&amp;"천",#REF!)</f>
        <v>#REF!</v>
      </c>
      <c r="BO193" s="24" t="e">
        <f>COUNTIF(#REF!,"공"&amp;$C193&amp;"철")</f>
        <v>#REF!</v>
      </c>
      <c r="BP193" s="16" t="s">
        <v>156</v>
      </c>
      <c r="BQ193" s="25" t="e">
        <f>SUMIF(#REF!,"공"&amp;$C193&amp;"철",#REF!)</f>
        <v>#REF!</v>
      </c>
      <c r="BR193" s="24" t="e">
        <f>COUNTIF(#REF!,"공"&amp;$C193&amp;"체")</f>
        <v>#REF!</v>
      </c>
      <c r="BS193" s="16" t="s">
        <v>156</v>
      </c>
      <c r="BT193" s="25" t="e">
        <f>SUMIF(#REF!,"공"&amp;$C193&amp;"체",#REF!)</f>
        <v>#REF!</v>
      </c>
      <c r="BU193" s="24" t="e">
        <f>COUNTIF(#REF!,"공"&amp;$C193&amp;"가")</f>
        <v>#REF!</v>
      </c>
      <c r="BV193" s="16" t="s">
        <v>156</v>
      </c>
      <c r="BW193" s="25" t="e">
        <f>SUMIF(#REF!,"공"&amp;$C193&amp;"가",#REF!)</f>
        <v>#REF!</v>
      </c>
    </row>
    <row r="194" spans="1:75" s="36" customFormat="1" ht="25.5" customHeight="1">
      <c r="A194" s="40"/>
      <c r="B194" s="120" t="s">
        <v>20</v>
      </c>
      <c r="C194" s="121"/>
      <c r="D194" s="33" t="e">
        <f t="shared" si="8"/>
        <v>#REF!</v>
      </c>
      <c r="E194" s="34" t="s">
        <v>1</v>
      </c>
      <c r="F194" s="35" t="e">
        <f t="shared" si="9"/>
        <v>#REF!</v>
      </c>
      <c r="G194" s="33" t="e">
        <f>SUM(G195:G201)</f>
        <v>#REF!</v>
      </c>
      <c r="H194" s="34" t="s">
        <v>156</v>
      </c>
      <c r="I194" s="35" t="e">
        <f>SUM(I195:I201)</f>
        <v>#REF!</v>
      </c>
      <c r="J194" s="33" t="e">
        <f>SUM(J195:J201)</f>
        <v>#REF!</v>
      </c>
      <c r="K194" s="34" t="s">
        <v>156</v>
      </c>
      <c r="L194" s="35" t="e">
        <f>SUM(L195:L201)</f>
        <v>#REF!</v>
      </c>
      <c r="M194" s="33" t="e">
        <f>SUM(M195:M201)</f>
        <v>#REF!</v>
      </c>
      <c r="N194" s="34" t="s">
        <v>156</v>
      </c>
      <c r="O194" s="35" t="e">
        <f>SUM(O195:O201)</f>
        <v>#REF!</v>
      </c>
      <c r="P194" s="33" t="e">
        <f>SUM(P195:P201)</f>
        <v>#REF!</v>
      </c>
      <c r="Q194" s="34" t="s">
        <v>156</v>
      </c>
      <c r="R194" s="35" t="e">
        <f>SUM(R195:R201)</f>
        <v>#REF!</v>
      </c>
      <c r="S194" s="33" t="e">
        <f>SUM(S195:S201)</f>
        <v>#REF!</v>
      </c>
      <c r="T194" s="34" t="s">
        <v>156</v>
      </c>
      <c r="U194" s="35" t="e">
        <f>SUM(U195:U201)</f>
        <v>#REF!</v>
      </c>
      <c r="V194" s="33" t="e">
        <f>SUM(V195:V201)</f>
        <v>#REF!</v>
      </c>
      <c r="W194" s="34" t="s">
        <v>156</v>
      </c>
      <c r="X194" s="35" t="e">
        <f>SUM(X195:X201)</f>
        <v>#REF!</v>
      </c>
      <c r="Y194" s="33" t="e">
        <f>SUM(Y195:Y201)</f>
        <v>#REF!</v>
      </c>
      <c r="Z194" s="34" t="s">
        <v>156</v>
      </c>
      <c r="AA194" s="35" t="e">
        <f>SUM(AA195:AA201)</f>
        <v>#REF!</v>
      </c>
      <c r="AB194" s="33" t="e">
        <f>SUM(AB195:AB201)</f>
        <v>#REF!</v>
      </c>
      <c r="AC194" s="34" t="s">
        <v>156</v>
      </c>
      <c r="AD194" s="35" t="e">
        <f>SUM(AD195:AD201)</f>
        <v>#REF!</v>
      </c>
      <c r="AE194" s="33" t="e">
        <f>SUM(AE195:AE201)</f>
        <v>#REF!</v>
      </c>
      <c r="AF194" s="34" t="s">
        <v>156</v>
      </c>
      <c r="AG194" s="35" t="e">
        <f>SUM(AG195:AG201)</f>
        <v>#REF!</v>
      </c>
      <c r="AH194" s="33" t="e">
        <f>SUM(AH195:AH201)</f>
        <v>#REF!</v>
      </c>
      <c r="AI194" s="34" t="s">
        <v>156</v>
      </c>
      <c r="AJ194" s="35" t="e">
        <f>SUM(AJ195:AJ201)</f>
        <v>#REF!</v>
      </c>
      <c r="AK194" s="33" t="e">
        <f>SUM(AK195:AK201)</f>
        <v>#REF!</v>
      </c>
      <c r="AL194" s="34" t="s">
        <v>156</v>
      </c>
      <c r="AM194" s="35" t="e">
        <f>SUM(AM195:AM201)</f>
        <v>#REF!</v>
      </c>
      <c r="AN194" s="33" t="e">
        <f>SUM(AN195:AN201)</f>
        <v>#REF!</v>
      </c>
      <c r="AO194" s="34" t="s">
        <v>156</v>
      </c>
      <c r="AP194" s="35" t="e">
        <f>SUM(AP195:AP201)</f>
        <v>#REF!</v>
      </c>
      <c r="AQ194" s="33" t="e">
        <f>SUM(AQ195:AQ201)</f>
        <v>#REF!</v>
      </c>
      <c r="AR194" s="34" t="s">
        <v>156</v>
      </c>
      <c r="AS194" s="35" t="e">
        <f>SUM(AS195:AS201)</f>
        <v>#REF!</v>
      </c>
      <c r="AT194" s="33" t="e">
        <f>SUM(AT195:AT201)</f>
        <v>#REF!</v>
      </c>
      <c r="AU194" s="34" t="s">
        <v>156</v>
      </c>
      <c r="AV194" s="35" t="e">
        <f>SUM(AV195:AV201)</f>
        <v>#REF!</v>
      </c>
      <c r="AW194" s="33" t="e">
        <f>SUM(AW195:AW201)</f>
        <v>#REF!</v>
      </c>
      <c r="AX194" s="34" t="s">
        <v>156</v>
      </c>
      <c r="AY194" s="35" t="e">
        <f>SUM(AY195:AY201)</f>
        <v>#REF!</v>
      </c>
      <c r="AZ194" s="33" t="e">
        <f>SUM(AZ195:AZ201)</f>
        <v>#REF!</v>
      </c>
      <c r="BA194" s="34" t="s">
        <v>156</v>
      </c>
      <c r="BB194" s="35" t="e">
        <f>SUM(BB195:BB201)</f>
        <v>#REF!</v>
      </c>
      <c r="BC194" s="33" t="e">
        <f>SUM(BC195:BC201)</f>
        <v>#REF!</v>
      </c>
      <c r="BD194" s="34" t="s">
        <v>156</v>
      </c>
      <c r="BE194" s="35" t="e">
        <f>SUM(BE195:BE201)</f>
        <v>#REF!</v>
      </c>
      <c r="BF194" s="33" t="e">
        <f>SUM(BF195:BF201)</f>
        <v>#REF!</v>
      </c>
      <c r="BG194" s="34" t="s">
        <v>156</v>
      </c>
      <c r="BH194" s="35" t="e">
        <f>SUM(BH195:BH201)</f>
        <v>#REF!</v>
      </c>
      <c r="BI194" s="33" t="e">
        <f>SUM(BI195:BI201)</f>
        <v>#REF!</v>
      </c>
      <c r="BJ194" s="34" t="s">
        <v>156</v>
      </c>
      <c r="BK194" s="35" t="e">
        <f>SUM(BK195:BK201)</f>
        <v>#REF!</v>
      </c>
      <c r="BL194" s="33" t="e">
        <f>SUM(BL195:BL201)</f>
        <v>#REF!</v>
      </c>
      <c r="BM194" s="34" t="s">
        <v>156</v>
      </c>
      <c r="BN194" s="35" t="e">
        <f>SUM(BN195:BN201)</f>
        <v>#REF!</v>
      </c>
      <c r="BO194" s="33" t="e">
        <f>SUM(BO195:BO201)</f>
        <v>#REF!</v>
      </c>
      <c r="BP194" s="34" t="s">
        <v>156</v>
      </c>
      <c r="BQ194" s="35" t="e">
        <f>SUM(BQ195:BQ201)</f>
        <v>#REF!</v>
      </c>
      <c r="BR194" s="33" t="e">
        <f>SUM(BR195:BR201)</f>
        <v>#REF!</v>
      </c>
      <c r="BS194" s="34" t="s">
        <v>156</v>
      </c>
      <c r="BT194" s="35" t="e">
        <f>SUM(BT195:BT201)</f>
        <v>#REF!</v>
      </c>
      <c r="BU194" s="33" t="e">
        <f>SUM(BU195:BU201)</f>
        <v>#REF!</v>
      </c>
      <c r="BV194" s="34" t="s">
        <v>156</v>
      </c>
      <c r="BW194" s="35" t="e">
        <f>SUM(BW195:BW201)</f>
        <v>#REF!</v>
      </c>
    </row>
    <row r="195" spans="1:75" ht="25.5" customHeight="1">
      <c r="A195" s="40"/>
      <c r="B195" s="37"/>
      <c r="C195" s="38" t="s">
        <v>21</v>
      </c>
      <c r="D195" s="24" t="e">
        <f t="shared" si="8"/>
        <v>#REF!</v>
      </c>
      <c r="E195" s="16" t="s">
        <v>1</v>
      </c>
      <c r="F195" s="25" t="e">
        <f t="shared" si="9"/>
        <v>#REF!</v>
      </c>
      <c r="G195" s="24" t="e">
        <f>COUNTIF(#REF!,"공"&amp;$C195&amp;"답")</f>
        <v>#REF!</v>
      </c>
      <c r="H195" s="16" t="s">
        <v>156</v>
      </c>
      <c r="I195" s="25" t="e">
        <f>SUMIF(#REF!,"공"&amp;$C195&amp;"답",#REF!)</f>
        <v>#REF!</v>
      </c>
      <c r="J195" s="24" t="e">
        <f>COUNTIF(#REF!,"공"&amp;$C195&amp;"전")</f>
        <v>#REF!</v>
      </c>
      <c r="K195" s="16" t="s">
        <v>156</v>
      </c>
      <c r="L195" s="25" t="e">
        <f>SUMIF(#REF!,"공"&amp;$C195&amp;"전",#REF!)</f>
        <v>#REF!</v>
      </c>
      <c r="M195" s="24" t="e">
        <f>COUNTIF(#REF!,"공"&amp;$C195&amp;"과")</f>
        <v>#REF!</v>
      </c>
      <c r="N195" s="16" t="s">
        <v>156</v>
      </c>
      <c r="O195" s="25" t="e">
        <f>SUMIF(#REF!,"공"&amp;$C195&amp;"과",#REF!)</f>
        <v>#REF!</v>
      </c>
      <c r="P195" s="24" t="e">
        <f>COUNTIF(#REF!,"공"&amp;$C195&amp;"임")</f>
        <v>#REF!</v>
      </c>
      <c r="Q195" s="16" t="s">
        <v>156</v>
      </c>
      <c r="R195" s="25" t="e">
        <f>SUMIF(#REF!,"공"&amp;$C195&amp;"임",#REF!)</f>
        <v>#REF!</v>
      </c>
      <c r="S195" s="24" t="e">
        <f>COUNTIF(#REF!,"공"&amp;$C195&amp;"대")</f>
        <v>#REF!</v>
      </c>
      <c r="T195" s="16" t="s">
        <v>156</v>
      </c>
      <c r="U195" s="25" t="e">
        <f>SUMIF(#REF!,"공"&amp;$C195&amp;"대",#REF!)</f>
        <v>#REF!</v>
      </c>
      <c r="V195" s="24" t="e">
        <f>COUNTIF(#REF!,"공"&amp;$C195&amp;"구")</f>
        <v>#REF!</v>
      </c>
      <c r="W195" s="16" t="s">
        <v>156</v>
      </c>
      <c r="X195" s="25" t="e">
        <f>SUMIF(#REF!,"공"&amp;$C195&amp;"구",#REF!)</f>
        <v>#REF!</v>
      </c>
      <c r="Y195" s="24" t="e">
        <f>COUNTIF(#REF!,"공"&amp;$C195&amp;"도")</f>
        <v>#REF!</v>
      </c>
      <c r="Z195" s="16" t="s">
        <v>156</v>
      </c>
      <c r="AA195" s="25" t="e">
        <f>SUMIF(#REF!,"공"&amp;$C195&amp;"도",#REF!)</f>
        <v>#REF!</v>
      </c>
      <c r="AB195" s="24" t="e">
        <f>COUNTIF(#REF!,"공"&amp;$C195&amp;"목")</f>
        <v>#REF!</v>
      </c>
      <c r="AC195" s="16" t="s">
        <v>156</v>
      </c>
      <c r="AD195" s="25" t="e">
        <f>SUMIF(#REF!,"공"&amp;$C195&amp;"목",#REF!)</f>
        <v>#REF!</v>
      </c>
      <c r="AE195" s="24" t="e">
        <f>COUNTIF(#REF!,"공"&amp;$C195&amp;"묘")</f>
        <v>#REF!</v>
      </c>
      <c r="AF195" s="16" t="s">
        <v>156</v>
      </c>
      <c r="AG195" s="25" t="e">
        <f>SUMIF(#REF!,"공"&amp;$C195&amp;"묘",#REF!)</f>
        <v>#REF!</v>
      </c>
      <c r="AH195" s="24" t="e">
        <f>COUNTIF(#REF!,"공"&amp;$C195&amp;"유")</f>
        <v>#REF!</v>
      </c>
      <c r="AI195" s="16" t="s">
        <v>156</v>
      </c>
      <c r="AJ195" s="25" t="e">
        <f>SUMIF(#REF!,"공"&amp;$C195&amp;"유",#REF!)</f>
        <v>#REF!</v>
      </c>
      <c r="AK195" s="24" t="e">
        <f>COUNTIF(#REF!,"공"&amp;$C195&amp;"잡")</f>
        <v>#REF!</v>
      </c>
      <c r="AL195" s="16" t="s">
        <v>156</v>
      </c>
      <c r="AM195" s="25" t="e">
        <f>SUMIF(#REF!,"공"&amp;$C195&amp;"잡",#REF!)</f>
        <v>#REF!</v>
      </c>
      <c r="AN195" s="24" t="e">
        <f>COUNTIF(#REF!,"공"&amp;$C195&amp;"장")</f>
        <v>#REF!</v>
      </c>
      <c r="AO195" s="16" t="s">
        <v>156</v>
      </c>
      <c r="AP195" s="25" t="e">
        <f>SUMIF(#REF!,"공"&amp;$C195&amp;"장",#REF!)</f>
        <v>#REF!</v>
      </c>
      <c r="AQ195" s="24" t="e">
        <f>COUNTIF(#REF!,"공"&amp;$C195&amp;"수")</f>
        <v>#REF!</v>
      </c>
      <c r="AR195" s="16" t="s">
        <v>156</v>
      </c>
      <c r="AS195" s="25" t="e">
        <f>SUMIF(#REF!,"공"&amp;$C195&amp;"수",#REF!)</f>
        <v>#REF!</v>
      </c>
      <c r="AT195" s="24" t="e">
        <f>COUNTIF(#REF!,"공"&amp;$C195&amp;"제")</f>
        <v>#REF!</v>
      </c>
      <c r="AU195" s="16" t="s">
        <v>156</v>
      </c>
      <c r="AV195" s="25" t="e">
        <f>SUMIF(#REF!,"공"&amp;$C195&amp;"제",#REF!)</f>
        <v>#REF!</v>
      </c>
      <c r="AW195" s="24" t="e">
        <f>COUNTIF(#REF!,"공"&amp;$C195&amp;"종")</f>
        <v>#REF!</v>
      </c>
      <c r="AX195" s="16" t="s">
        <v>156</v>
      </c>
      <c r="AY195" s="25" t="e">
        <f>SUMIF(#REF!,"공"&amp;$C195&amp;"종",#REF!)</f>
        <v>#REF!</v>
      </c>
      <c r="AZ195" s="24" t="e">
        <f>COUNTIF(#REF!,"공"&amp;$C195&amp;"주")</f>
        <v>#REF!</v>
      </c>
      <c r="BA195" s="16" t="s">
        <v>156</v>
      </c>
      <c r="BB195" s="25" t="e">
        <f>SUMIF(#REF!,"공"&amp;$C195&amp;"주",#REF!)</f>
        <v>#REF!</v>
      </c>
      <c r="BC195" s="24" t="e">
        <f>COUNTIF(#REF!,"공"&amp;$C195&amp;"양")</f>
        <v>#REF!</v>
      </c>
      <c r="BD195" s="16" t="s">
        <v>156</v>
      </c>
      <c r="BE195" s="25" t="e">
        <f>SUMIF(#REF!,"공"&amp;$C195&amp;"양",#REF!)</f>
        <v>#REF!</v>
      </c>
      <c r="BF195" s="24" t="e">
        <f>COUNTIF(#REF!,"공"&amp;$C195&amp;"염")</f>
        <v>#REF!</v>
      </c>
      <c r="BG195" s="16" t="s">
        <v>156</v>
      </c>
      <c r="BH195" s="25" t="e">
        <f>SUMIF(#REF!,"공"&amp;$C195&amp;"염",#REF!)</f>
        <v>#REF!</v>
      </c>
      <c r="BI195" s="24" t="e">
        <f>COUNTIF(#REF!,"공"&amp;$C195&amp;"창")</f>
        <v>#REF!</v>
      </c>
      <c r="BJ195" s="16" t="s">
        <v>156</v>
      </c>
      <c r="BK195" s="25" t="e">
        <f>SUMIF(#REF!,"공"&amp;$C195&amp;"창",#REF!)</f>
        <v>#REF!</v>
      </c>
      <c r="BL195" s="24" t="e">
        <f>COUNTIF(#REF!,"공"&amp;$C195&amp;"천")</f>
        <v>#REF!</v>
      </c>
      <c r="BM195" s="16" t="s">
        <v>156</v>
      </c>
      <c r="BN195" s="25" t="e">
        <f>SUMIF(#REF!,"공"&amp;$C195&amp;"천",#REF!)</f>
        <v>#REF!</v>
      </c>
      <c r="BO195" s="24" t="e">
        <f>COUNTIF(#REF!,"공"&amp;$C195&amp;"철")</f>
        <v>#REF!</v>
      </c>
      <c r="BP195" s="16" t="s">
        <v>156</v>
      </c>
      <c r="BQ195" s="25" t="e">
        <f>SUMIF(#REF!,"공"&amp;$C195&amp;"철",#REF!)</f>
        <v>#REF!</v>
      </c>
      <c r="BR195" s="24" t="e">
        <f>COUNTIF(#REF!,"공"&amp;$C195&amp;"체")</f>
        <v>#REF!</v>
      </c>
      <c r="BS195" s="16" t="s">
        <v>156</v>
      </c>
      <c r="BT195" s="25" t="e">
        <f>SUMIF(#REF!,"공"&amp;$C195&amp;"체",#REF!)</f>
        <v>#REF!</v>
      </c>
      <c r="BU195" s="24" t="e">
        <f>COUNTIF(#REF!,"공"&amp;$C195&amp;"가")</f>
        <v>#REF!</v>
      </c>
      <c r="BV195" s="16" t="s">
        <v>156</v>
      </c>
      <c r="BW195" s="25" t="e">
        <f>SUMIF(#REF!,"공"&amp;$C195&amp;"가",#REF!)</f>
        <v>#REF!</v>
      </c>
    </row>
    <row r="196" spans="1:75" ht="25.5" customHeight="1">
      <c r="A196" s="40"/>
      <c r="B196" s="37"/>
      <c r="C196" s="38" t="s">
        <v>22</v>
      </c>
      <c r="D196" s="24" t="e">
        <f t="shared" si="8"/>
        <v>#REF!</v>
      </c>
      <c r="E196" s="16" t="s">
        <v>1</v>
      </c>
      <c r="F196" s="25" t="e">
        <f t="shared" si="9"/>
        <v>#REF!</v>
      </c>
      <c r="G196" s="24" t="e">
        <f>COUNTIF(#REF!,"공"&amp;$C196&amp;"답")</f>
        <v>#REF!</v>
      </c>
      <c r="H196" s="16" t="s">
        <v>156</v>
      </c>
      <c r="I196" s="25" t="e">
        <f>SUMIF(#REF!,"공"&amp;$C196&amp;"답",#REF!)</f>
        <v>#REF!</v>
      </c>
      <c r="J196" s="24" t="e">
        <f>COUNTIF(#REF!,"공"&amp;$C196&amp;"전")</f>
        <v>#REF!</v>
      </c>
      <c r="K196" s="16" t="s">
        <v>156</v>
      </c>
      <c r="L196" s="25" t="e">
        <f>SUMIF(#REF!,"공"&amp;$C196&amp;"전",#REF!)</f>
        <v>#REF!</v>
      </c>
      <c r="M196" s="24" t="e">
        <f>COUNTIF(#REF!,"공"&amp;$C196&amp;"과")</f>
        <v>#REF!</v>
      </c>
      <c r="N196" s="16" t="s">
        <v>156</v>
      </c>
      <c r="O196" s="25" t="e">
        <f>SUMIF(#REF!,"공"&amp;$C196&amp;"과",#REF!)</f>
        <v>#REF!</v>
      </c>
      <c r="P196" s="24" t="e">
        <f>COUNTIF(#REF!,"공"&amp;$C196&amp;"임")</f>
        <v>#REF!</v>
      </c>
      <c r="Q196" s="16" t="s">
        <v>156</v>
      </c>
      <c r="R196" s="25" t="e">
        <f>SUMIF(#REF!,"공"&amp;$C196&amp;"임",#REF!)</f>
        <v>#REF!</v>
      </c>
      <c r="S196" s="24" t="e">
        <f>COUNTIF(#REF!,"공"&amp;$C196&amp;"대")</f>
        <v>#REF!</v>
      </c>
      <c r="T196" s="16" t="s">
        <v>156</v>
      </c>
      <c r="U196" s="25" t="e">
        <f>SUMIF(#REF!,"공"&amp;$C196&amp;"대",#REF!)</f>
        <v>#REF!</v>
      </c>
      <c r="V196" s="24" t="e">
        <f>COUNTIF(#REF!,"공"&amp;$C196&amp;"구")</f>
        <v>#REF!</v>
      </c>
      <c r="W196" s="16" t="s">
        <v>156</v>
      </c>
      <c r="X196" s="25" t="e">
        <f>SUMIF(#REF!,"공"&amp;$C196&amp;"구",#REF!)</f>
        <v>#REF!</v>
      </c>
      <c r="Y196" s="24" t="e">
        <f>COUNTIF(#REF!,"공"&amp;$C196&amp;"도")</f>
        <v>#REF!</v>
      </c>
      <c r="Z196" s="16" t="s">
        <v>156</v>
      </c>
      <c r="AA196" s="25" t="e">
        <f>SUMIF(#REF!,"공"&amp;$C196&amp;"도",#REF!)</f>
        <v>#REF!</v>
      </c>
      <c r="AB196" s="24" t="e">
        <f>COUNTIF(#REF!,"공"&amp;$C196&amp;"목")</f>
        <v>#REF!</v>
      </c>
      <c r="AC196" s="16" t="s">
        <v>156</v>
      </c>
      <c r="AD196" s="25" t="e">
        <f>SUMIF(#REF!,"공"&amp;$C196&amp;"목",#REF!)</f>
        <v>#REF!</v>
      </c>
      <c r="AE196" s="24" t="e">
        <f>COUNTIF(#REF!,"공"&amp;$C196&amp;"묘")</f>
        <v>#REF!</v>
      </c>
      <c r="AF196" s="16" t="s">
        <v>156</v>
      </c>
      <c r="AG196" s="25" t="e">
        <f>SUMIF(#REF!,"공"&amp;$C196&amp;"묘",#REF!)</f>
        <v>#REF!</v>
      </c>
      <c r="AH196" s="24" t="e">
        <f>COUNTIF(#REF!,"공"&amp;$C196&amp;"유")</f>
        <v>#REF!</v>
      </c>
      <c r="AI196" s="16" t="s">
        <v>156</v>
      </c>
      <c r="AJ196" s="25" t="e">
        <f>SUMIF(#REF!,"공"&amp;$C196&amp;"유",#REF!)</f>
        <v>#REF!</v>
      </c>
      <c r="AK196" s="24" t="e">
        <f>COUNTIF(#REF!,"공"&amp;$C196&amp;"잡")</f>
        <v>#REF!</v>
      </c>
      <c r="AL196" s="16" t="s">
        <v>156</v>
      </c>
      <c r="AM196" s="25" t="e">
        <f>SUMIF(#REF!,"공"&amp;$C196&amp;"잡",#REF!)</f>
        <v>#REF!</v>
      </c>
      <c r="AN196" s="24" t="e">
        <f>COUNTIF(#REF!,"공"&amp;$C196&amp;"장")</f>
        <v>#REF!</v>
      </c>
      <c r="AO196" s="16" t="s">
        <v>156</v>
      </c>
      <c r="AP196" s="25" t="e">
        <f>SUMIF(#REF!,"공"&amp;$C196&amp;"장",#REF!)</f>
        <v>#REF!</v>
      </c>
      <c r="AQ196" s="24" t="e">
        <f>COUNTIF(#REF!,"공"&amp;$C196&amp;"수")</f>
        <v>#REF!</v>
      </c>
      <c r="AR196" s="16" t="s">
        <v>156</v>
      </c>
      <c r="AS196" s="25" t="e">
        <f>SUMIF(#REF!,"공"&amp;$C196&amp;"수",#REF!)</f>
        <v>#REF!</v>
      </c>
      <c r="AT196" s="24" t="e">
        <f>COUNTIF(#REF!,"공"&amp;$C196&amp;"제")</f>
        <v>#REF!</v>
      </c>
      <c r="AU196" s="16" t="s">
        <v>156</v>
      </c>
      <c r="AV196" s="25" t="e">
        <f>SUMIF(#REF!,"공"&amp;$C196&amp;"제",#REF!)</f>
        <v>#REF!</v>
      </c>
      <c r="AW196" s="24" t="e">
        <f>COUNTIF(#REF!,"공"&amp;$C196&amp;"종")</f>
        <v>#REF!</v>
      </c>
      <c r="AX196" s="16" t="s">
        <v>156</v>
      </c>
      <c r="AY196" s="25" t="e">
        <f>SUMIF(#REF!,"공"&amp;$C196&amp;"종",#REF!)</f>
        <v>#REF!</v>
      </c>
      <c r="AZ196" s="24" t="e">
        <f>COUNTIF(#REF!,"공"&amp;$C196&amp;"주")</f>
        <v>#REF!</v>
      </c>
      <c r="BA196" s="16" t="s">
        <v>156</v>
      </c>
      <c r="BB196" s="25" t="e">
        <f>SUMIF(#REF!,"공"&amp;$C196&amp;"주",#REF!)</f>
        <v>#REF!</v>
      </c>
      <c r="BC196" s="24" t="e">
        <f>COUNTIF(#REF!,"공"&amp;$C196&amp;"양")</f>
        <v>#REF!</v>
      </c>
      <c r="BD196" s="16" t="s">
        <v>156</v>
      </c>
      <c r="BE196" s="25" t="e">
        <f>SUMIF(#REF!,"공"&amp;$C196&amp;"양",#REF!)</f>
        <v>#REF!</v>
      </c>
      <c r="BF196" s="24" t="e">
        <f>COUNTIF(#REF!,"공"&amp;$C196&amp;"염")</f>
        <v>#REF!</v>
      </c>
      <c r="BG196" s="16" t="s">
        <v>156</v>
      </c>
      <c r="BH196" s="25" t="e">
        <f>SUMIF(#REF!,"공"&amp;$C196&amp;"염",#REF!)</f>
        <v>#REF!</v>
      </c>
      <c r="BI196" s="24" t="e">
        <f>COUNTIF(#REF!,"공"&amp;$C196&amp;"창")</f>
        <v>#REF!</v>
      </c>
      <c r="BJ196" s="16" t="s">
        <v>156</v>
      </c>
      <c r="BK196" s="25" t="e">
        <f>SUMIF(#REF!,"공"&amp;$C196&amp;"창",#REF!)</f>
        <v>#REF!</v>
      </c>
      <c r="BL196" s="24" t="e">
        <f>COUNTIF(#REF!,"공"&amp;$C196&amp;"천")</f>
        <v>#REF!</v>
      </c>
      <c r="BM196" s="16" t="s">
        <v>156</v>
      </c>
      <c r="BN196" s="25" t="e">
        <f>SUMIF(#REF!,"공"&amp;$C196&amp;"천",#REF!)</f>
        <v>#REF!</v>
      </c>
      <c r="BO196" s="24" t="e">
        <f>COUNTIF(#REF!,"공"&amp;$C196&amp;"철")</f>
        <v>#REF!</v>
      </c>
      <c r="BP196" s="16" t="s">
        <v>156</v>
      </c>
      <c r="BQ196" s="25" t="e">
        <f>SUMIF(#REF!,"공"&amp;$C196&amp;"철",#REF!)</f>
        <v>#REF!</v>
      </c>
      <c r="BR196" s="24" t="e">
        <f>COUNTIF(#REF!,"공"&amp;$C196&amp;"체")</f>
        <v>#REF!</v>
      </c>
      <c r="BS196" s="16" t="s">
        <v>156</v>
      </c>
      <c r="BT196" s="25" t="e">
        <f>SUMIF(#REF!,"공"&amp;$C196&amp;"체",#REF!)</f>
        <v>#REF!</v>
      </c>
      <c r="BU196" s="24" t="e">
        <f>COUNTIF(#REF!,"공"&amp;$C196&amp;"가")</f>
        <v>#REF!</v>
      </c>
      <c r="BV196" s="16" t="s">
        <v>156</v>
      </c>
      <c r="BW196" s="25" t="e">
        <f>SUMIF(#REF!,"공"&amp;$C196&amp;"가",#REF!)</f>
        <v>#REF!</v>
      </c>
    </row>
    <row r="197" spans="1:75" ht="25.5" customHeight="1">
      <c r="A197" s="40"/>
      <c r="B197" s="37"/>
      <c r="C197" s="38" t="s">
        <v>23</v>
      </c>
      <c r="D197" s="24" t="e">
        <f t="shared" si="8"/>
        <v>#REF!</v>
      </c>
      <c r="E197" s="16" t="s">
        <v>1</v>
      </c>
      <c r="F197" s="25" t="e">
        <f t="shared" si="9"/>
        <v>#REF!</v>
      </c>
      <c r="G197" s="24" t="e">
        <f>COUNTIF(#REF!,"공"&amp;$C197&amp;"답")</f>
        <v>#REF!</v>
      </c>
      <c r="H197" s="16" t="s">
        <v>156</v>
      </c>
      <c r="I197" s="25" t="e">
        <f>SUMIF(#REF!,"공"&amp;$C197&amp;"답",#REF!)</f>
        <v>#REF!</v>
      </c>
      <c r="J197" s="24" t="e">
        <f>COUNTIF(#REF!,"공"&amp;$C197&amp;"전")</f>
        <v>#REF!</v>
      </c>
      <c r="K197" s="16" t="s">
        <v>156</v>
      </c>
      <c r="L197" s="25" t="e">
        <f>SUMIF(#REF!,"공"&amp;$C197&amp;"전",#REF!)</f>
        <v>#REF!</v>
      </c>
      <c r="M197" s="24" t="e">
        <f>COUNTIF(#REF!,"공"&amp;$C197&amp;"과")</f>
        <v>#REF!</v>
      </c>
      <c r="N197" s="16" t="s">
        <v>156</v>
      </c>
      <c r="O197" s="25" t="e">
        <f>SUMIF(#REF!,"공"&amp;$C197&amp;"과",#REF!)</f>
        <v>#REF!</v>
      </c>
      <c r="P197" s="24" t="e">
        <f>COUNTIF(#REF!,"공"&amp;$C197&amp;"임")</f>
        <v>#REF!</v>
      </c>
      <c r="Q197" s="16" t="s">
        <v>156</v>
      </c>
      <c r="R197" s="25" t="e">
        <f>SUMIF(#REF!,"공"&amp;$C197&amp;"임",#REF!)</f>
        <v>#REF!</v>
      </c>
      <c r="S197" s="24" t="e">
        <f>COUNTIF(#REF!,"공"&amp;$C197&amp;"대")</f>
        <v>#REF!</v>
      </c>
      <c r="T197" s="16" t="s">
        <v>156</v>
      </c>
      <c r="U197" s="25" t="e">
        <f>SUMIF(#REF!,"공"&amp;$C197&amp;"대",#REF!)</f>
        <v>#REF!</v>
      </c>
      <c r="V197" s="24" t="e">
        <f>COUNTIF(#REF!,"공"&amp;$C197&amp;"구")</f>
        <v>#REF!</v>
      </c>
      <c r="W197" s="16" t="s">
        <v>156</v>
      </c>
      <c r="X197" s="25" t="e">
        <f>SUMIF(#REF!,"공"&amp;$C197&amp;"구",#REF!)</f>
        <v>#REF!</v>
      </c>
      <c r="Y197" s="24" t="e">
        <f>COUNTIF(#REF!,"공"&amp;$C197&amp;"도")</f>
        <v>#REF!</v>
      </c>
      <c r="Z197" s="16" t="s">
        <v>156</v>
      </c>
      <c r="AA197" s="25" t="e">
        <f>SUMIF(#REF!,"공"&amp;$C197&amp;"도",#REF!)</f>
        <v>#REF!</v>
      </c>
      <c r="AB197" s="24" t="e">
        <f>COUNTIF(#REF!,"공"&amp;$C197&amp;"목")</f>
        <v>#REF!</v>
      </c>
      <c r="AC197" s="16" t="s">
        <v>156</v>
      </c>
      <c r="AD197" s="25" t="e">
        <f>SUMIF(#REF!,"공"&amp;$C197&amp;"목",#REF!)</f>
        <v>#REF!</v>
      </c>
      <c r="AE197" s="24" t="e">
        <f>COUNTIF(#REF!,"공"&amp;$C197&amp;"묘")</f>
        <v>#REF!</v>
      </c>
      <c r="AF197" s="16" t="s">
        <v>156</v>
      </c>
      <c r="AG197" s="25" t="e">
        <f>SUMIF(#REF!,"공"&amp;$C197&amp;"묘",#REF!)</f>
        <v>#REF!</v>
      </c>
      <c r="AH197" s="24" t="e">
        <f>COUNTIF(#REF!,"공"&amp;$C197&amp;"유")</f>
        <v>#REF!</v>
      </c>
      <c r="AI197" s="16" t="s">
        <v>156</v>
      </c>
      <c r="AJ197" s="25" t="e">
        <f>SUMIF(#REF!,"공"&amp;$C197&amp;"유",#REF!)</f>
        <v>#REF!</v>
      </c>
      <c r="AK197" s="24" t="e">
        <f>COUNTIF(#REF!,"공"&amp;$C197&amp;"잡")</f>
        <v>#REF!</v>
      </c>
      <c r="AL197" s="16" t="s">
        <v>156</v>
      </c>
      <c r="AM197" s="25" t="e">
        <f>SUMIF(#REF!,"공"&amp;$C197&amp;"잡",#REF!)</f>
        <v>#REF!</v>
      </c>
      <c r="AN197" s="24" t="e">
        <f>COUNTIF(#REF!,"공"&amp;$C197&amp;"장")</f>
        <v>#REF!</v>
      </c>
      <c r="AO197" s="16" t="s">
        <v>156</v>
      </c>
      <c r="AP197" s="25" t="e">
        <f>SUMIF(#REF!,"공"&amp;$C197&amp;"장",#REF!)</f>
        <v>#REF!</v>
      </c>
      <c r="AQ197" s="24" t="e">
        <f>COUNTIF(#REF!,"공"&amp;$C197&amp;"수")</f>
        <v>#REF!</v>
      </c>
      <c r="AR197" s="16" t="s">
        <v>156</v>
      </c>
      <c r="AS197" s="25" t="e">
        <f>SUMIF(#REF!,"공"&amp;$C197&amp;"수",#REF!)</f>
        <v>#REF!</v>
      </c>
      <c r="AT197" s="24" t="e">
        <f>COUNTIF(#REF!,"공"&amp;$C197&amp;"제")</f>
        <v>#REF!</v>
      </c>
      <c r="AU197" s="16" t="s">
        <v>156</v>
      </c>
      <c r="AV197" s="25" t="e">
        <f>SUMIF(#REF!,"공"&amp;$C197&amp;"제",#REF!)</f>
        <v>#REF!</v>
      </c>
      <c r="AW197" s="24" t="e">
        <f>COUNTIF(#REF!,"공"&amp;$C197&amp;"종")</f>
        <v>#REF!</v>
      </c>
      <c r="AX197" s="16" t="s">
        <v>156</v>
      </c>
      <c r="AY197" s="25" t="e">
        <f>SUMIF(#REF!,"공"&amp;$C197&amp;"종",#REF!)</f>
        <v>#REF!</v>
      </c>
      <c r="AZ197" s="24" t="e">
        <f>COUNTIF(#REF!,"공"&amp;$C197&amp;"주")</f>
        <v>#REF!</v>
      </c>
      <c r="BA197" s="16" t="s">
        <v>156</v>
      </c>
      <c r="BB197" s="25" t="e">
        <f>SUMIF(#REF!,"공"&amp;$C197&amp;"주",#REF!)</f>
        <v>#REF!</v>
      </c>
      <c r="BC197" s="24" t="e">
        <f>COUNTIF(#REF!,"공"&amp;$C197&amp;"양")</f>
        <v>#REF!</v>
      </c>
      <c r="BD197" s="16" t="s">
        <v>156</v>
      </c>
      <c r="BE197" s="25" t="e">
        <f>SUMIF(#REF!,"공"&amp;$C197&amp;"양",#REF!)</f>
        <v>#REF!</v>
      </c>
      <c r="BF197" s="24" t="e">
        <f>COUNTIF(#REF!,"공"&amp;$C197&amp;"염")</f>
        <v>#REF!</v>
      </c>
      <c r="BG197" s="16" t="s">
        <v>156</v>
      </c>
      <c r="BH197" s="25" t="e">
        <f>SUMIF(#REF!,"공"&amp;$C197&amp;"염",#REF!)</f>
        <v>#REF!</v>
      </c>
      <c r="BI197" s="24" t="e">
        <f>COUNTIF(#REF!,"공"&amp;$C197&amp;"창")</f>
        <v>#REF!</v>
      </c>
      <c r="BJ197" s="16" t="s">
        <v>156</v>
      </c>
      <c r="BK197" s="25" t="e">
        <f>SUMIF(#REF!,"공"&amp;$C197&amp;"창",#REF!)</f>
        <v>#REF!</v>
      </c>
      <c r="BL197" s="24" t="e">
        <f>COUNTIF(#REF!,"공"&amp;$C197&amp;"천")</f>
        <v>#REF!</v>
      </c>
      <c r="BM197" s="16" t="s">
        <v>156</v>
      </c>
      <c r="BN197" s="25" t="e">
        <f>SUMIF(#REF!,"공"&amp;$C197&amp;"천",#REF!)</f>
        <v>#REF!</v>
      </c>
      <c r="BO197" s="24" t="e">
        <f>COUNTIF(#REF!,"공"&amp;$C197&amp;"철")</f>
        <v>#REF!</v>
      </c>
      <c r="BP197" s="16" t="s">
        <v>156</v>
      </c>
      <c r="BQ197" s="25" t="e">
        <f>SUMIF(#REF!,"공"&amp;$C197&amp;"철",#REF!)</f>
        <v>#REF!</v>
      </c>
      <c r="BR197" s="24" t="e">
        <f>COUNTIF(#REF!,"공"&amp;$C197&amp;"체")</f>
        <v>#REF!</v>
      </c>
      <c r="BS197" s="16" t="s">
        <v>156</v>
      </c>
      <c r="BT197" s="25" t="e">
        <f>SUMIF(#REF!,"공"&amp;$C197&amp;"체",#REF!)</f>
        <v>#REF!</v>
      </c>
      <c r="BU197" s="24" t="e">
        <f>COUNTIF(#REF!,"공"&amp;$C197&amp;"가")</f>
        <v>#REF!</v>
      </c>
      <c r="BV197" s="16" t="s">
        <v>156</v>
      </c>
      <c r="BW197" s="25" t="e">
        <f>SUMIF(#REF!,"공"&amp;$C197&amp;"가",#REF!)</f>
        <v>#REF!</v>
      </c>
    </row>
    <row r="198" spans="1:75" ht="25.5" customHeight="1">
      <c r="A198" s="40"/>
      <c r="B198" s="37"/>
      <c r="C198" s="38" t="s">
        <v>24</v>
      </c>
      <c r="D198" s="24" t="e">
        <f t="shared" si="8"/>
        <v>#REF!</v>
      </c>
      <c r="E198" s="16" t="s">
        <v>1</v>
      </c>
      <c r="F198" s="25" t="e">
        <f t="shared" si="9"/>
        <v>#REF!</v>
      </c>
      <c r="G198" s="24" t="e">
        <f>COUNTIF(#REF!,"공"&amp;$C198&amp;"답")</f>
        <v>#REF!</v>
      </c>
      <c r="H198" s="16" t="s">
        <v>156</v>
      </c>
      <c r="I198" s="25" t="e">
        <f>SUMIF(#REF!,"공"&amp;$C198&amp;"답",#REF!)</f>
        <v>#REF!</v>
      </c>
      <c r="J198" s="24" t="e">
        <f>COUNTIF(#REF!,"공"&amp;$C198&amp;"전")</f>
        <v>#REF!</v>
      </c>
      <c r="K198" s="16" t="s">
        <v>156</v>
      </c>
      <c r="L198" s="25" t="e">
        <f>SUMIF(#REF!,"공"&amp;$C198&amp;"전",#REF!)</f>
        <v>#REF!</v>
      </c>
      <c r="M198" s="24" t="e">
        <f>COUNTIF(#REF!,"공"&amp;$C198&amp;"과")</f>
        <v>#REF!</v>
      </c>
      <c r="N198" s="16" t="s">
        <v>156</v>
      </c>
      <c r="O198" s="25" t="e">
        <f>SUMIF(#REF!,"공"&amp;$C198&amp;"과",#REF!)</f>
        <v>#REF!</v>
      </c>
      <c r="P198" s="24" t="e">
        <f>COUNTIF(#REF!,"공"&amp;$C198&amp;"임")</f>
        <v>#REF!</v>
      </c>
      <c r="Q198" s="16" t="s">
        <v>156</v>
      </c>
      <c r="R198" s="25" t="e">
        <f>SUMIF(#REF!,"공"&amp;$C198&amp;"임",#REF!)</f>
        <v>#REF!</v>
      </c>
      <c r="S198" s="24" t="e">
        <f>COUNTIF(#REF!,"공"&amp;$C198&amp;"대")</f>
        <v>#REF!</v>
      </c>
      <c r="T198" s="16" t="s">
        <v>156</v>
      </c>
      <c r="U198" s="25" t="e">
        <f>SUMIF(#REF!,"공"&amp;$C198&amp;"대",#REF!)</f>
        <v>#REF!</v>
      </c>
      <c r="V198" s="24" t="e">
        <f>COUNTIF(#REF!,"공"&amp;$C198&amp;"구")</f>
        <v>#REF!</v>
      </c>
      <c r="W198" s="16" t="s">
        <v>156</v>
      </c>
      <c r="X198" s="25" t="e">
        <f>SUMIF(#REF!,"공"&amp;$C198&amp;"구",#REF!)</f>
        <v>#REF!</v>
      </c>
      <c r="Y198" s="24" t="e">
        <f>COUNTIF(#REF!,"공"&amp;$C198&amp;"도")</f>
        <v>#REF!</v>
      </c>
      <c r="Z198" s="16" t="s">
        <v>156</v>
      </c>
      <c r="AA198" s="25" t="e">
        <f>SUMIF(#REF!,"공"&amp;$C198&amp;"도",#REF!)</f>
        <v>#REF!</v>
      </c>
      <c r="AB198" s="24" t="e">
        <f>COUNTIF(#REF!,"공"&amp;$C198&amp;"목")</f>
        <v>#REF!</v>
      </c>
      <c r="AC198" s="16" t="s">
        <v>156</v>
      </c>
      <c r="AD198" s="25" t="e">
        <f>SUMIF(#REF!,"공"&amp;$C198&amp;"목",#REF!)</f>
        <v>#REF!</v>
      </c>
      <c r="AE198" s="24" t="e">
        <f>COUNTIF(#REF!,"공"&amp;$C198&amp;"묘")</f>
        <v>#REF!</v>
      </c>
      <c r="AF198" s="16" t="s">
        <v>156</v>
      </c>
      <c r="AG198" s="25" t="e">
        <f>SUMIF(#REF!,"공"&amp;$C198&amp;"묘",#REF!)</f>
        <v>#REF!</v>
      </c>
      <c r="AH198" s="24" t="e">
        <f>COUNTIF(#REF!,"공"&amp;$C198&amp;"유")</f>
        <v>#REF!</v>
      </c>
      <c r="AI198" s="16" t="s">
        <v>156</v>
      </c>
      <c r="AJ198" s="25" t="e">
        <f>SUMIF(#REF!,"공"&amp;$C198&amp;"유",#REF!)</f>
        <v>#REF!</v>
      </c>
      <c r="AK198" s="24" t="e">
        <f>COUNTIF(#REF!,"공"&amp;$C198&amp;"잡")</f>
        <v>#REF!</v>
      </c>
      <c r="AL198" s="16" t="s">
        <v>156</v>
      </c>
      <c r="AM198" s="25" t="e">
        <f>SUMIF(#REF!,"공"&amp;$C198&amp;"잡",#REF!)</f>
        <v>#REF!</v>
      </c>
      <c r="AN198" s="24" t="e">
        <f>COUNTIF(#REF!,"공"&amp;$C198&amp;"장")</f>
        <v>#REF!</v>
      </c>
      <c r="AO198" s="16" t="s">
        <v>156</v>
      </c>
      <c r="AP198" s="25" t="e">
        <f>SUMIF(#REF!,"공"&amp;$C198&amp;"장",#REF!)</f>
        <v>#REF!</v>
      </c>
      <c r="AQ198" s="24" t="e">
        <f>COUNTIF(#REF!,"공"&amp;$C198&amp;"수")</f>
        <v>#REF!</v>
      </c>
      <c r="AR198" s="16" t="s">
        <v>156</v>
      </c>
      <c r="AS198" s="25" t="e">
        <f>SUMIF(#REF!,"공"&amp;$C198&amp;"수",#REF!)</f>
        <v>#REF!</v>
      </c>
      <c r="AT198" s="24" t="e">
        <f>COUNTIF(#REF!,"공"&amp;$C198&amp;"제")</f>
        <v>#REF!</v>
      </c>
      <c r="AU198" s="16" t="s">
        <v>156</v>
      </c>
      <c r="AV198" s="25" t="e">
        <f>SUMIF(#REF!,"공"&amp;$C198&amp;"제",#REF!)</f>
        <v>#REF!</v>
      </c>
      <c r="AW198" s="24" t="e">
        <f>COUNTIF(#REF!,"공"&amp;$C198&amp;"종")</f>
        <v>#REF!</v>
      </c>
      <c r="AX198" s="16" t="s">
        <v>156</v>
      </c>
      <c r="AY198" s="25" t="e">
        <f>SUMIF(#REF!,"공"&amp;$C198&amp;"종",#REF!)</f>
        <v>#REF!</v>
      </c>
      <c r="AZ198" s="24" t="e">
        <f>COUNTIF(#REF!,"공"&amp;$C198&amp;"주")</f>
        <v>#REF!</v>
      </c>
      <c r="BA198" s="16" t="s">
        <v>156</v>
      </c>
      <c r="BB198" s="25" t="e">
        <f>SUMIF(#REF!,"공"&amp;$C198&amp;"주",#REF!)</f>
        <v>#REF!</v>
      </c>
      <c r="BC198" s="24" t="e">
        <f>COUNTIF(#REF!,"공"&amp;$C198&amp;"양")</f>
        <v>#REF!</v>
      </c>
      <c r="BD198" s="16" t="s">
        <v>156</v>
      </c>
      <c r="BE198" s="25" t="e">
        <f>SUMIF(#REF!,"공"&amp;$C198&amp;"양",#REF!)</f>
        <v>#REF!</v>
      </c>
      <c r="BF198" s="24" t="e">
        <f>COUNTIF(#REF!,"공"&amp;$C198&amp;"염")</f>
        <v>#REF!</v>
      </c>
      <c r="BG198" s="16" t="s">
        <v>156</v>
      </c>
      <c r="BH198" s="25" t="e">
        <f>SUMIF(#REF!,"공"&amp;$C198&amp;"염",#REF!)</f>
        <v>#REF!</v>
      </c>
      <c r="BI198" s="24" t="e">
        <f>COUNTIF(#REF!,"공"&amp;$C198&amp;"창")</f>
        <v>#REF!</v>
      </c>
      <c r="BJ198" s="16" t="s">
        <v>156</v>
      </c>
      <c r="BK198" s="25" t="e">
        <f>SUMIF(#REF!,"공"&amp;$C198&amp;"창",#REF!)</f>
        <v>#REF!</v>
      </c>
      <c r="BL198" s="24" t="e">
        <f>COUNTIF(#REF!,"공"&amp;$C198&amp;"천")</f>
        <v>#REF!</v>
      </c>
      <c r="BM198" s="16" t="s">
        <v>156</v>
      </c>
      <c r="BN198" s="25" t="e">
        <f>SUMIF(#REF!,"공"&amp;$C198&amp;"천",#REF!)</f>
        <v>#REF!</v>
      </c>
      <c r="BO198" s="24" t="e">
        <f>COUNTIF(#REF!,"공"&amp;$C198&amp;"철")</f>
        <v>#REF!</v>
      </c>
      <c r="BP198" s="16" t="s">
        <v>156</v>
      </c>
      <c r="BQ198" s="25" t="e">
        <f>SUMIF(#REF!,"공"&amp;$C198&amp;"철",#REF!)</f>
        <v>#REF!</v>
      </c>
      <c r="BR198" s="24" t="e">
        <f>COUNTIF(#REF!,"공"&amp;$C198&amp;"체")</f>
        <v>#REF!</v>
      </c>
      <c r="BS198" s="16" t="s">
        <v>156</v>
      </c>
      <c r="BT198" s="25" t="e">
        <f>SUMIF(#REF!,"공"&amp;$C198&amp;"체",#REF!)</f>
        <v>#REF!</v>
      </c>
      <c r="BU198" s="24" t="e">
        <f>COUNTIF(#REF!,"공"&amp;$C198&amp;"가")</f>
        <v>#REF!</v>
      </c>
      <c r="BV198" s="16" t="s">
        <v>156</v>
      </c>
      <c r="BW198" s="25" t="e">
        <f>SUMIF(#REF!,"공"&amp;$C198&amp;"가",#REF!)</f>
        <v>#REF!</v>
      </c>
    </row>
    <row r="199" spans="1:75" ht="25.5" customHeight="1">
      <c r="A199" s="40"/>
      <c r="B199" s="37"/>
      <c r="C199" s="38" t="s">
        <v>25</v>
      </c>
      <c r="D199" s="24" t="e">
        <f t="shared" si="8"/>
        <v>#REF!</v>
      </c>
      <c r="E199" s="16" t="s">
        <v>1</v>
      </c>
      <c r="F199" s="25" t="e">
        <f t="shared" si="9"/>
        <v>#REF!</v>
      </c>
      <c r="G199" s="24" t="e">
        <f>COUNTIF(#REF!,"공"&amp;$C199&amp;"답")</f>
        <v>#REF!</v>
      </c>
      <c r="H199" s="16" t="s">
        <v>156</v>
      </c>
      <c r="I199" s="25" t="e">
        <f>SUMIF(#REF!,"공"&amp;$C199&amp;"답",#REF!)</f>
        <v>#REF!</v>
      </c>
      <c r="J199" s="24" t="e">
        <f>COUNTIF(#REF!,"공"&amp;$C199&amp;"전")</f>
        <v>#REF!</v>
      </c>
      <c r="K199" s="16" t="s">
        <v>156</v>
      </c>
      <c r="L199" s="25" t="e">
        <f>SUMIF(#REF!,"공"&amp;$C199&amp;"전",#REF!)</f>
        <v>#REF!</v>
      </c>
      <c r="M199" s="24" t="e">
        <f>COUNTIF(#REF!,"공"&amp;$C199&amp;"과")</f>
        <v>#REF!</v>
      </c>
      <c r="N199" s="16" t="s">
        <v>156</v>
      </c>
      <c r="O199" s="25" t="e">
        <f>SUMIF(#REF!,"공"&amp;$C199&amp;"과",#REF!)</f>
        <v>#REF!</v>
      </c>
      <c r="P199" s="24" t="e">
        <f>COUNTIF(#REF!,"공"&amp;$C199&amp;"임")</f>
        <v>#REF!</v>
      </c>
      <c r="Q199" s="16" t="s">
        <v>156</v>
      </c>
      <c r="R199" s="25" t="e">
        <f>SUMIF(#REF!,"공"&amp;$C199&amp;"임",#REF!)</f>
        <v>#REF!</v>
      </c>
      <c r="S199" s="24" t="e">
        <f>COUNTIF(#REF!,"공"&amp;$C199&amp;"대")</f>
        <v>#REF!</v>
      </c>
      <c r="T199" s="16" t="s">
        <v>156</v>
      </c>
      <c r="U199" s="25" t="e">
        <f>SUMIF(#REF!,"공"&amp;$C199&amp;"대",#REF!)</f>
        <v>#REF!</v>
      </c>
      <c r="V199" s="24" t="e">
        <f>COUNTIF(#REF!,"공"&amp;$C199&amp;"구")</f>
        <v>#REF!</v>
      </c>
      <c r="W199" s="16" t="s">
        <v>156</v>
      </c>
      <c r="X199" s="25" t="e">
        <f>SUMIF(#REF!,"공"&amp;$C199&amp;"구",#REF!)</f>
        <v>#REF!</v>
      </c>
      <c r="Y199" s="24" t="e">
        <f>COUNTIF(#REF!,"공"&amp;$C199&amp;"도")</f>
        <v>#REF!</v>
      </c>
      <c r="Z199" s="16" t="s">
        <v>156</v>
      </c>
      <c r="AA199" s="25" t="e">
        <f>SUMIF(#REF!,"공"&amp;$C199&amp;"도",#REF!)</f>
        <v>#REF!</v>
      </c>
      <c r="AB199" s="24" t="e">
        <f>COUNTIF(#REF!,"공"&amp;$C199&amp;"목")</f>
        <v>#REF!</v>
      </c>
      <c r="AC199" s="16" t="s">
        <v>156</v>
      </c>
      <c r="AD199" s="25" t="e">
        <f>SUMIF(#REF!,"공"&amp;$C199&amp;"목",#REF!)</f>
        <v>#REF!</v>
      </c>
      <c r="AE199" s="24" t="e">
        <f>COUNTIF(#REF!,"공"&amp;$C199&amp;"묘")</f>
        <v>#REF!</v>
      </c>
      <c r="AF199" s="16" t="s">
        <v>156</v>
      </c>
      <c r="AG199" s="25" t="e">
        <f>SUMIF(#REF!,"공"&amp;$C199&amp;"묘",#REF!)</f>
        <v>#REF!</v>
      </c>
      <c r="AH199" s="24" t="e">
        <f>COUNTIF(#REF!,"공"&amp;$C199&amp;"유")</f>
        <v>#REF!</v>
      </c>
      <c r="AI199" s="16" t="s">
        <v>156</v>
      </c>
      <c r="AJ199" s="25" t="e">
        <f>SUMIF(#REF!,"공"&amp;$C199&amp;"유",#REF!)</f>
        <v>#REF!</v>
      </c>
      <c r="AK199" s="24" t="e">
        <f>COUNTIF(#REF!,"공"&amp;$C199&amp;"잡")</f>
        <v>#REF!</v>
      </c>
      <c r="AL199" s="16" t="s">
        <v>156</v>
      </c>
      <c r="AM199" s="25" t="e">
        <f>SUMIF(#REF!,"공"&amp;$C199&amp;"잡",#REF!)</f>
        <v>#REF!</v>
      </c>
      <c r="AN199" s="24" t="e">
        <f>COUNTIF(#REF!,"공"&amp;$C199&amp;"장")</f>
        <v>#REF!</v>
      </c>
      <c r="AO199" s="16" t="s">
        <v>156</v>
      </c>
      <c r="AP199" s="25" t="e">
        <f>SUMIF(#REF!,"공"&amp;$C199&amp;"장",#REF!)</f>
        <v>#REF!</v>
      </c>
      <c r="AQ199" s="24" t="e">
        <f>COUNTIF(#REF!,"공"&amp;$C199&amp;"수")</f>
        <v>#REF!</v>
      </c>
      <c r="AR199" s="16" t="s">
        <v>156</v>
      </c>
      <c r="AS199" s="25" t="e">
        <f>SUMIF(#REF!,"공"&amp;$C199&amp;"수",#REF!)</f>
        <v>#REF!</v>
      </c>
      <c r="AT199" s="24" t="e">
        <f>COUNTIF(#REF!,"공"&amp;$C199&amp;"제")</f>
        <v>#REF!</v>
      </c>
      <c r="AU199" s="16" t="s">
        <v>156</v>
      </c>
      <c r="AV199" s="25" t="e">
        <f>SUMIF(#REF!,"공"&amp;$C199&amp;"제",#REF!)</f>
        <v>#REF!</v>
      </c>
      <c r="AW199" s="24" t="e">
        <f>COUNTIF(#REF!,"공"&amp;$C199&amp;"종")</f>
        <v>#REF!</v>
      </c>
      <c r="AX199" s="16" t="s">
        <v>156</v>
      </c>
      <c r="AY199" s="25" t="e">
        <f>SUMIF(#REF!,"공"&amp;$C199&amp;"종",#REF!)</f>
        <v>#REF!</v>
      </c>
      <c r="AZ199" s="24" t="e">
        <f>COUNTIF(#REF!,"공"&amp;$C199&amp;"주")</f>
        <v>#REF!</v>
      </c>
      <c r="BA199" s="16" t="s">
        <v>156</v>
      </c>
      <c r="BB199" s="25" t="e">
        <f>SUMIF(#REF!,"공"&amp;$C199&amp;"주",#REF!)</f>
        <v>#REF!</v>
      </c>
      <c r="BC199" s="24" t="e">
        <f>COUNTIF(#REF!,"공"&amp;$C199&amp;"양")</f>
        <v>#REF!</v>
      </c>
      <c r="BD199" s="16" t="s">
        <v>156</v>
      </c>
      <c r="BE199" s="25" t="e">
        <f>SUMIF(#REF!,"공"&amp;$C199&amp;"양",#REF!)</f>
        <v>#REF!</v>
      </c>
      <c r="BF199" s="24" t="e">
        <f>COUNTIF(#REF!,"공"&amp;$C199&amp;"염")</f>
        <v>#REF!</v>
      </c>
      <c r="BG199" s="16" t="s">
        <v>156</v>
      </c>
      <c r="BH199" s="25" t="e">
        <f>SUMIF(#REF!,"공"&amp;$C199&amp;"염",#REF!)</f>
        <v>#REF!</v>
      </c>
      <c r="BI199" s="24" t="e">
        <f>COUNTIF(#REF!,"공"&amp;$C199&amp;"창")</f>
        <v>#REF!</v>
      </c>
      <c r="BJ199" s="16" t="s">
        <v>156</v>
      </c>
      <c r="BK199" s="25" t="e">
        <f>SUMIF(#REF!,"공"&amp;$C199&amp;"창",#REF!)</f>
        <v>#REF!</v>
      </c>
      <c r="BL199" s="24" t="e">
        <f>COUNTIF(#REF!,"공"&amp;$C199&amp;"천")</f>
        <v>#REF!</v>
      </c>
      <c r="BM199" s="16" t="s">
        <v>156</v>
      </c>
      <c r="BN199" s="25" t="e">
        <f>SUMIF(#REF!,"공"&amp;$C199&amp;"천",#REF!)</f>
        <v>#REF!</v>
      </c>
      <c r="BO199" s="24" t="e">
        <f>COUNTIF(#REF!,"공"&amp;$C199&amp;"철")</f>
        <v>#REF!</v>
      </c>
      <c r="BP199" s="16" t="s">
        <v>156</v>
      </c>
      <c r="BQ199" s="25" t="e">
        <f>SUMIF(#REF!,"공"&amp;$C199&amp;"철",#REF!)</f>
        <v>#REF!</v>
      </c>
      <c r="BR199" s="24" t="e">
        <f>COUNTIF(#REF!,"공"&amp;$C199&amp;"체")</f>
        <v>#REF!</v>
      </c>
      <c r="BS199" s="16" t="s">
        <v>156</v>
      </c>
      <c r="BT199" s="25" t="e">
        <f>SUMIF(#REF!,"공"&amp;$C199&amp;"체",#REF!)</f>
        <v>#REF!</v>
      </c>
      <c r="BU199" s="24" t="e">
        <f>COUNTIF(#REF!,"공"&amp;$C199&amp;"가")</f>
        <v>#REF!</v>
      </c>
      <c r="BV199" s="16" t="s">
        <v>156</v>
      </c>
      <c r="BW199" s="25" t="e">
        <f>SUMIF(#REF!,"공"&amp;$C199&amp;"가",#REF!)</f>
        <v>#REF!</v>
      </c>
    </row>
    <row r="200" spans="1:75" ht="25.5" customHeight="1">
      <c r="A200" s="40"/>
      <c r="B200" s="37"/>
      <c r="C200" s="38" t="s">
        <v>26</v>
      </c>
      <c r="D200" s="24" t="e">
        <f t="shared" si="8"/>
        <v>#REF!</v>
      </c>
      <c r="E200" s="16" t="s">
        <v>1</v>
      </c>
      <c r="F200" s="25" t="e">
        <f t="shared" si="9"/>
        <v>#REF!</v>
      </c>
      <c r="G200" s="24" t="e">
        <f>COUNTIF(#REF!,"공"&amp;$C200&amp;"답")</f>
        <v>#REF!</v>
      </c>
      <c r="H200" s="16" t="s">
        <v>156</v>
      </c>
      <c r="I200" s="25" t="e">
        <f>SUMIF(#REF!,"공"&amp;$C200&amp;"답",#REF!)</f>
        <v>#REF!</v>
      </c>
      <c r="J200" s="24" t="e">
        <f>COUNTIF(#REF!,"공"&amp;$C200&amp;"전")</f>
        <v>#REF!</v>
      </c>
      <c r="K200" s="16" t="s">
        <v>156</v>
      </c>
      <c r="L200" s="25" t="e">
        <f>SUMIF(#REF!,"공"&amp;$C200&amp;"전",#REF!)</f>
        <v>#REF!</v>
      </c>
      <c r="M200" s="24" t="e">
        <f>COUNTIF(#REF!,"공"&amp;$C200&amp;"과")</f>
        <v>#REF!</v>
      </c>
      <c r="N200" s="16" t="s">
        <v>156</v>
      </c>
      <c r="O200" s="25" t="e">
        <f>SUMIF(#REF!,"공"&amp;$C200&amp;"과",#REF!)</f>
        <v>#REF!</v>
      </c>
      <c r="P200" s="24" t="e">
        <f>COUNTIF(#REF!,"공"&amp;$C200&amp;"임")</f>
        <v>#REF!</v>
      </c>
      <c r="Q200" s="16" t="s">
        <v>156</v>
      </c>
      <c r="R200" s="25" t="e">
        <f>SUMIF(#REF!,"공"&amp;$C200&amp;"임",#REF!)</f>
        <v>#REF!</v>
      </c>
      <c r="S200" s="24" t="e">
        <f>COUNTIF(#REF!,"공"&amp;$C200&amp;"대")</f>
        <v>#REF!</v>
      </c>
      <c r="T200" s="16" t="s">
        <v>156</v>
      </c>
      <c r="U200" s="25" t="e">
        <f>SUMIF(#REF!,"공"&amp;$C200&amp;"대",#REF!)</f>
        <v>#REF!</v>
      </c>
      <c r="V200" s="24" t="e">
        <f>COUNTIF(#REF!,"공"&amp;$C200&amp;"구")</f>
        <v>#REF!</v>
      </c>
      <c r="W200" s="16" t="s">
        <v>156</v>
      </c>
      <c r="X200" s="25" t="e">
        <f>SUMIF(#REF!,"공"&amp;$C200&amp;"구",#REF!)</f>
        <v>#REF!</v>
      </c>
      <c r="Y200" s="24" t="e">
        <f>COUNTIF(#REF!,"공"&amp;$C200&amp;"도")</f>
        <v>#REF!</v>
      </c>
      <c r="Z200" s="16" t="s">
        <v>156</v>
      </c>
      <c r="AA200" s="25" t="e">
        <f>SUMIF(#REF!,"공"&amp;$C200&amp;"도",#REF!)</f>
        <v>#REF!</v>
      </c>
      <c r="AB200" s="24" t="e">
        <f>COUNTIF(#REF!,"공"&amp;$C200&amp;"목")</f>
        <v>#REF!</v>
      </c>
      <c r="AC200" s="16" t="s">
        <v>156</v>
      </c>
      <c r="AD200" s="25" t="e">
        <f>SUMIF(#REF!,"공"&amp;$C200&amp;"목",#REF!)</f>
        <v>#REF!</v>
      </c>
      <c r="AE200" s="24" t="e">
        <f>COUNTIF(#REF!,"공"&amp;$C200&amp;"묘")</f>
        <v>#REF!</v>
      </c>
      <c r="AF200" s="16" t="s">
        <v>156</v>
      </c>
      <c r="AG200" s="25" t="e">
        <f>SUMIF(#REF!,"공"&amp;$C200&amp;"묘",#REF!)</f>
        <v>#REF!</v>
      </c>
      <c r="AH200" s="24" t="e">
        <f>COUNTIF(#REF!,"공"&amp;$C200&amp;"유")</f>
        <v>#REF!</v>
      </c>
      <c r="AI200" s="16" t="s">
        <v>156</v>
      </c>
      <c r="AJ200" s="25" t="e">
        <f>SUMIF(#REF!,"공"&amp;$C200&amp;"유",#REF!)</f>
        <v>#REF!</v>
      </c>
      <c r="AK200" s="24" t="e">
        <f>COUNTIF(#REF!,"공"&amp;$C200&amp;"잡")</f>
        <v>#REF!</v>
      </c>
      <c r="AL200" s="16" t="s">
        <v>156</v>
      </c>
      <c r="AM200" s="25" t="e">
        <f>SUMIF(#REF!,"공"&amp;$C200&amp;"잡",#REF!)</f>
        <v>#REF!</v>
      </c>
      <c r="AN200" s="24" t="e">
        <f>COUNTIF(#REF!,"공"&amp;$C200&amp;"장")</f>
        <v>#REF!</v>
      </c>
      <c r="AO200" s="16" t="s">
        <v>156</v>
      </c>
      <c r="AP200" s="25" t="e">
        <f>SUMIF(#REF!,"공"&amp;$C200&amp;"장",#REF!)</f>
        <v>#REF!</v>
      </c>
      <c r="AQ200" s="24" t="e">
        <f>COUNTIF(#REF!,"공"&amp;$C200&amp;"수")</f>
        <v>#REF!</v>
      </c>
      <c r="AR200" s="16" t="s">
        <v>156</v>
      </c>
      <c r="AS200" s="25" t="e">
        <f>SUMIF(#REF!,"공"&amp;$C200&amp;"수",#REF!)</f>
        <v>#REF!</v>
      </c>
      <c r="AT200" s="24" t="e">
        <f>COUNTIF(#REF!,"공"&amp;$C200&amp;"제")</f>
        <v>#REF!</v>
      </c>
      <c r="AU200" s="16" t="s">
        <v>156</v>
      </c>
      <c r="AV200" s="25" t="e">
        <f>SUMIF(#REF!,"공"&amp;$C200&amp;"제",#REF!)</f>
        <v>#REF!</v>
      </c>
      <c r="AW200" s="24" t="e">
        <f>COUNTIF(#REF!,"공"&amp;$C200&amp;"종")</f>
        <v>#REF!</v>
      </c>
      <c r="AX200" s="16" t="s">
        <v>156</v>
      </c>
      <c r="AY200" s="25" t="e">
        <f>SUMIF(#REF!,"공"&amp;$C200&amp;"종",#REF!)</f>
        <v>#REF!</v>
      </c>
      <c r="AZ200" s="24" t="e">
        <f>COUNTIF(#REF!,"공"&amp;$C200&amp;"주")</f>
        <v>#REF!</v>
      </c>
      <c r="BA200" s="16" t="s">
        <v>156</v>
      </c>
      <c r="BB200" s="25" t="e">
        <f>SUMIF(#REF!,"공"&amp;$C200&amp;"주",#REF!)</f>
        <v>#REF!</v>
      </c>
      <c r="BC200" s="24" t="e">
        <f>COUNTIF(#REF!,"공"&amp;$C200&amp;"양")</f>
        <v>#REF!</v>
      </c>
      <c r="BD200" s="16" t="s">
        <v>156</v>
      </c>
      <c r="BE200" s="25" t="e">
        <f>SUMIF(#REF!,"공"&amp;$C200&amp;"양",#REF!)</f>
        <v>#REF!</v>
      </c>
      <c r="BF200" s="24" t="e">
        <f>COUNTIF(#REF!,"공"&amp;$C200&amp;"염")</f>
        <v>#REF!</v>
      </c>
      <c r="BG200" s="16" t="s">
        <v>156</v>
      </c>
      <c r="BH200" s="25" t="e">
        <f>SUMIF(#REF!,"공"&amp;$C200&amp;"염",#REF!)</f>
        <v>#REF!</v>
      </c>
      <c r="BI200" s="24" t="e">
        <f>COUNTIF(#REF!,"공"&amp;$C200&amp;"창")</f>
        <v>#REF!</v>
      </c>
      <c r="BJ200" s="16" t="s">
        <v>156</v>
      </c>
      <c r="BK200" s="25" t="e">
        <f>SUMIF(#REF!,"공"&amp;$C200&amp;"창",#REF!)</f>
        <v>#REF!</v>
      </c>
      <c r="BL200" s="24" t="e">
        <f>COUNTIF(#REF!,"공"&amp;$C200&amp;"천")</f>
        <v>#REF!</v>
      </c>
      <c r="BM200" s="16" t="s">
        <v>156</v>
      </c>
      <c r="BN200" s="25" t="e">
        <f>SUMIF(#REF!,"공"&amp;$C200&amp;"천",#REF!)</f>
        <v>#REF!</v>
      </c>
      <c r="BO200" s="24" t="e">
        <f>COUNTIF(#REF!,"공"&amp;$C200&amp;"철")</f>
        <v>#REF!</v>
      </c>
      <c r="BP200" s="16" t="s">
        <v>156</v>
      </c>
      <c r="BQ200" s="25" t="e">
        <f>SUMIF(#REF!,"공"&amp;$C200&amp;"철",#REF!)</f>
        <v>#REF!</v>
      </c>
      <c r="BR200" s="24" t="e">
        <f>COUNTIF(#REF!,"공"&amp;$C200&amp;"체")</f>
        <v>#REF!</v>
      </c>
      <c r="BS200" s="16" t="s">
        <v>156</v>
      </c>
      <c r="BT200" s="25" t="e">
        <f>SUMIF(#REF!,"공"&amp;$C200&amp;"체",#REF!)</f>
        <v>#REF!</v>
      </c>
      <c r="BU200" s="24" t="e">
        <f>COUNTIF(#REF!,"공"&amp;$C200&amp;"가")</f>
        <v>#REF!</v>
      </c>
      <c r="BV200" s="16" t="s">
        <v>156</v>
      </c>
      <c r="BW200" s="25" t="e">
        <f>SUMIF(#REF!,"공"&amp;$C200&amp;"가",#REF!)</f>
        <v>#REF!</v>
      </c>
    </row>
    <row r="201" spans="1:75" ht="25.5" customHeight="1">
      <c r="A201" s="40"/>
      <c r="B201" s="39"/>
      <c r="C201" s="38" t="s">
        <v>27</v>
      </c>
      <c r="D201" s="24" t="e">
        <f t="shared" si="8"/>
        <v>#REF!</v>
      </c>
      <c r="E201" s="16" t="s">
        <v>1</v>
      </c>
      <c r="F201" s="25" t="e">
        <f t="shared" si="9"/>
        <v>#REF!</v>
      </c>
      <c r="G201" s="24" t="e">
        <f>COUNTIF(#REF!,"공"&amp;$C201&amp;"답")</f>
        <v>#REF!</v>
      </c>
      <c r="H201" s="16" t="s">
        <v>156</v>
      </c>
      <c r="I201" s="25" t="e">
        <f>SUMIF(#REF!,"공"&amp;$C201&amp;"답",#REF!)</f>
        <v>#REF!</v>
      </c>
      <c r="J201" s="24" t="e">
        <f>COUNTIF(#REF!,"공"&amp;$C201&amp;"전")</f>
        <v>#REF!</v>
      </c>
      <c r="K201" s="16" t="s">
        <v>156</v>
      </c>
      <c r="L201" s="25" t="e">
        <f>SUMIF(#REF!,"공"&amp;$C201&amp;"전",#REF!)</f>
        <v>#REF!</v>
      </c>
      <c r="M201" s="24" t="e">
        <f>COUNTIF(#REF!,"공"&amp;$C201&amp;"과")</f>
        <v>#REF!</v>
      </c>
      <c r="N201" s="16" t="s">
        <v>156</v>
      </c>
      <c r="O201" s="25" t="e">
        <f>SUMIF(#REF!,"공"&amp;$C201&amp;"과",#REF!)</f>
        <v>#REF!</v>
      </c>
      <c r="P201" s="24" t="e">
        <f>COUNTIF(#REF!,"공"&amp;$C201&amp;"임")</f>
        <v>#REF!</v>
      </c>
      <c r="Q201" s="16" t="s">
        <v>156</v>
      </c>
      <c r="R201" s="25" t="e">
        <f>SUMIF(#REF!,"공"&amp;$C201&amp;"임",#REF!)</f>
        <v>#REF!</v>
      </c>
      <c r="S201" s="24" t="e">
        <f>COUNTIF(#REF!,"공"&amp;$C201&amp;"대")</f>
        <v>#REF!</v>
      </c>
      <c r="T201" s="16" t="s">
        <v>156</v>
      </c>
      <c r="U201" s="25" t="e">
        <f>SUMIF(#REF!,"공"&amp;$C201&amp;"대",#REF!)</f>
        <v>#REF!</v>
      </c>
      <c r="V201" s="24" t="e">
        <f>COUNTIF(#REF!,"공"&amp;$C201&amp;"구")</f>
        <v>#REF!</v>
      </c>
      <c r="W201" s="16" t="s">
        <v>156</v>
      </c>
      <c r="X201" s="25" t="e">
        <f>SUMIF(#REF!,"공"&amp;$C201&amp;"구",#REF!)</f>
        <v>#REF!</v>
      </c>
      <c r="Y201" s="24" t="e">
        <f>COUNTIF(#REF!,"공"&amp;$C201&amp;"도")</f>
        <v>#REF!</v>
      </c>
      <c r="Z201" s="16" t="s">
        <v>156</v>
      </c>
      <c r="AA201" s="25" t="e">
        <f>SUMIF(#REF!,"공"&amp;$C201&amp;"도",#REF!)</f>
        <v>#REF!</v>
      </c>
      <c r="AB201" s="24" t="e">
        <f>COUNTIF(#REF!,"공"&amp;$C201&amp;"목")</f>
        <v>#REF!</v>
      </c>
      <c r="AC201" s="16" t="s">
        <v>156</v>
      </c>
      <c r="AD201" s="25" t="e">
        <f>SUMIF(#REF!,"공"&amp;$C201&amp;"목",#REF!)</f>
        <v>#REF!</v>
      </c>
      <c r="AE201" s="24" t="e">
        <f>COUNTIF(#REF!,"공"&amp;$C201&amp;"묘")</f>
        <v>#REF!</v>
      </c>
      <c r="AF201" s="16" t="s">
        <v>156</v>
      </c>
      <c r="AG201" s="25" t="e">
        <f>SUMIF(#REF!,"공"&amp;$C201&amp;"묘",#REF!)</f>
        <v>#REF!</v>
      </c>
      <c r="AH201" s="24" t="e">
        <f>COUNTIF(#REF!,"공"&amp;$C201&amp;"유")</f>
        <v>#REF!</v>
      </c>
      <c r="AI201" s="16" t="s">
        <v>156</v>
      </c>
      <c r="AJ201" s="25" t="e">
        <f>SUMIF(#REF!,"공"&amp;$C201&amp;"유",#REF!)</f>
        <v>#REF!</v>
      </c>
      <c r="AK201" s="24" t="e">
        <f>COUNTIF(#REF!,"공"&amp;$C201&amp;"잡")</f>
        <v>#REF!</v>
      </c>
      <c r="AL201" s="16" t="s">
        <v>156</v>
      </c>
      <c r="AM201" s="25" t="e">
        <f>SUMIF(#REF!,"공"&amp;$C201&amp;"잡",#REF!)</f>
        <v>#REF!</v>
      </c>
      <c r="AN201" s="24" t="e">
        <f>COUNTIF(#REF!,"공"&amp;$C201&amp;"장")</f>
        <v>#REF!</v>
      </c>
      <c r="AO201" s="16" t="s">
        <v>156</v>
      </c>
      <c r="AP201" s="25" t="e">
        <f>SUMIF(#REF!,"공"&amp;$C201&amp;"장",#REF!)</f>
        <v>#REF!</v>
      </c>
      <c r="AQ201" s="24" t="e">
        <f>COUNTIF(#REF!,"공"&amp;$C201&amp;"수")</f>
        <v>#REF!</v>
      </c>
      <c r="AR201" s="16" t="s">
        <v>156</v>
      </c>
      <c r="AS201" s="25" t="e">
        <f>SUMIF(#REF!,"공"&amp;$C201&amp;"수",#REF!)</f>
        <v>#REF!</v>
      </c>
      <c r="AT201" s="24" t="e">
        <f>COUNTIF(#REF!,"공"&amp;$C201&amp;"제")</f>
        <v>#REF!</v>
      </c>
      <c r="AU201" s="16" t="s">
        <v>156</v>
      </c>
      <c r="AV201" s="25" t="e">
        <f>SUMIF(#REF!,"공"&amp;$C201&amp;"제",#REF!)</f>
        <v>#REF!</v>
      </c>
      <c r="AW201" s="24" t="e">
        <f>COUNTIF(#REF!,"공"&amp;$C201&amp;"종")</f>
        <v>#REF!</v>
      </c>
      <c r="AX201" s="16" t="s">
        <v>156</v>
      </c>
      <c r="AY201" s="25" t="e">
        <f>SUMIF(#REF!,"공"&amp;$C201&amp;"종",#REF!)</f>
        <v>#REF!</v>
      </c>
      <c r="AZ201" s="24" t="e">
        <f>COUNTIF(#REF!,"공"&amp;$C201&amp;"주")</f>
        <v>#REF!</v>
      </c>
      <c r="BA201" s="16" t="s">
        <v>156</v>
      </c>
      <c r="BB201" s="25" t="e">
        <f>SUMIF(#REF!,"공"&amp;$C201&amp;"주",#REF!)</f>
        <v>#REF!</v>
      </c>
      <c r="BC201" s="24" t="e">
        <f>COUNTIF(#REF!,"공"&amp;$C201&amp;"양")</f>
        <v>#REF!</v>
      </c>
      <c r="BD201" s="16" t="s">
        <v>156</v>
      </c>
      <c r="BE201" s="25" t="e">
        <f>SUMIF(#REF!,"공"&amp;$C201&amp;"양",#REF!)</f>
        <v>#REF!</v>
      </c>
      <c r="BF201" s="24" t="e">
        <f>COUNTIF(#REF!,"공"&amp;$C201&amp;"염")</f>
        <v>#REF!</v>
      </c>
      <c r="BG201" s="16" t="s">
        <v>156</v>
      </c>
      <c r="BH201" s="25" t="e">
        <f>SUMIF(#REF!,"공"&amp;$C201&amp;"염",#REF!)</f>
        <v>#REF!</v>
      </c>
      <c r="BI201" s="24" t="e">
        <f>COUNTIF(#REF!,"공"&amp;$C201&amp;"창")</f>
        <v>#REF!</v>
      </c>
      <c r="BJ201" s="16" t="s">
        <v>156</v>
      </c>
      <c r="BK201" s="25" t="e">
        <f>SUMIF(#REF!,"공"&amp;$C201&amp;"창",#REF!)</f>
        <v>#REF!</v>
      </c>
      <c r="BL201" s="24" t="e">
        <f>COUNTIF(#REF!,"공"&amp;$C201&amp;"천")</f>
        <v>#REF!</v>
      </c>
      <c r="BM201" s="16" t="s">
        <v>156</v>
      </c>
      <c r="BN201" s="25" t="e">
        <f>SUMIF(#REF!,"공"&amp;$C201&amp;"천",#REF!)</f>
        <v>#REF!</v>
      </c>
      <c r="BO201" s="24" t="e">
        <f>COUNTIF(#REF!,"공"&amp;$C201&amp;"철")</f>
        <v>#REF!</v>
      </c>
      <c r="BP201" s="16" t="s">
        <v>156</v>
      </c>
      <c r="BQ201" s="25" t="e">
        <f>SUMIF(#REF!,"공"&amp;$C201&amp;"철",#REF!)</f>
        <v>#REF!</v>
      </c>
      <c r="BR201" s="24" t="e">
        <f>COUNTIF(#REF!,"공"&amp;$C201&amp;"체")</f>
        <v>#REF!</v>
      </c>
      <c r="BS201" s="16" t="s">
        <v>156</v>
      </c>
      <c r="BT201" s="25" t="e">
        <f>SUMIF(#REF!,"공"&amp;$C201&amp;"체",#REF!)</f>
        <v>#REF!</v>
      </c>
      <c r="BU201" s="24" t="e">
        <f>COUNTIF(#REF!,"공"&amp;$C201&amp;"가")</f>
        <v>#REF!</v>
      </c>
      <c r="BV201" s="16" t="s">
        <v>156</v>
      </c>
      <c r="BW201" s="25" t="e">
        <f>SUMIF(#REF!,"공"&amp;$C201&amp;"가",#REF!)</f>
        <v>#REF!</v>
      </c>
    </row>
    <row r="202" spans="1:75" s="36" customFormat="1" ht="25.5" customHeight="1">
      <c r="A202" s="40"/>
      <c r="B202" s="120" t="s">
        <v>28</v>
      </c>
      <c r="C202" s="121"/>
      <c r="D202" s="33" t="e">
        <f t="shared" si="8"/>
        <v>#REF!</v>
      </c>
      <c r="E202" s="34" t="s">
        <v>1</v>
      </c>
      <c r="F202" s="35" t="e">
        <f t="shared" si="9"/>
        <v>#REF!</v>
      </c>
      <c r="G202" s="33" t="e">
        <f>SUM(G203:G213)</f>
        <v>#REF!</v>
      </c>
      <c r="H202" s="34" t="s">
        <v>156</v>
      </c>
      <c r="I202" s="35" t="e">
        <f>SUM(I203:I213)</f>
        <v>#REF!</v>
      </c>
      <c r="J202" s="33" t="e">
        <f>SUM(J203:J213)</f>
        <v>#REF!</v>
      </c>
      <c r="K202" s="34" t="s">
        <v>156</v>
      </c>
      <c r="L202" s="35" t="e">
        <f>SUM(L203:L213)</f>
        <v>#REF!</v>
      </c>
      <c r="M202" s="33" t="e">
        <f>SUM(M203:M213)</f>
        <v>#REF!</v>
      </c>
      <c r="N202" s="34" t="s">
        <v>156</v>
      </c>
      <c r="O202" s="35" t="e">
        <f>SUM(O203:O213)</f>
        <v>#REF!</v>
      </c>
      <c r="P202" s="33" t="e">
        <f>SUM(P203:P213)</f>
        <v>#REF!</v>
      </c>
      <c r="Q202" s="34" t="s">
        <v>156</v>
      </c>
      <c r="R202" s="35" t="e">
        <f>SUM(R203:R213)</f>
        <v>#REF!</v>
      </c>
      <c r="S202" s="33" t="e">
        <f>SUM(S203:S213)</f>
        <v>#REF!</v>
      </c>
      <c r="T202" s="34" t="s">
        <v>156</v>
      </c>
      <c r="U202" s="35" t="e">
        <f>SUM(U203:U213)</f>
        <v>#REF!</v>
      </c>
      <c r="V202" s="33" t="e">
        <f>SUM(V203:V213)</f>
        <v>#REF!</v>
      </c>
      <c r="W202" s="34" t="s">
        <v>156</v>
      </c>
      <c r="X202" s="35" t="e">
        <f>SUM(X203:X213)</f>
        <v>#REF!</v>
      </c>
      <c r="Y202" s="33" t="e">
        <f>SUM(Y203:Y213)</f>
        <v>#REF!</v>
      </c>
      <c r="Z202" s="34" t="s">
        <v>156</v>
      </c>
      <c r="AA202" s="35" t="e">
        <f>SUM(AA203:AA213)</f>
        <v>#REF!</v>
      </c>
      <c r="AB202" s="33" t="e">
        <f>SUM(AB203:AB213)</f>
        <v>#REF!</v>
      </c>
      <c r="AC202" s="34" t="s">
        <v>156</v>
      </c>
      <c r="AD202" s="35" t="e">
        <f>SUM(AD203:AD213)</f>
        <v>#REF!</v>
      </c>
      <c r="AE202" s="33" t="e">
        <f>SUM(AE203:AE213)</f>
        <v>#REF!</v>
      </c>
      <c r="AF202" s="34" t="s">
        <v>156</v>
      </c>
      <c r="AG202" s="35" t="e">
        <f>SUM(AG203:AG213)</f>
        <v>#REF!</v>
      </c>
      <c r="AH202" s="33" t="e">
        <f>SUM(AH203:AH213)</f>
        <v>#REF!</v>
      </c>
      <c r="AI202" s="34" t="s">
        <v>156</v>
      </c>
      <c r="AJ202" s="35" t="e">
        <f>SUM(AJ203:AJ213)</f>
        <v>#REF!</v>
      </c>
      <c r="AK202" s="33" t="e">
        <f>SUM(AK203:AK213)</f>
        <v>#REF!</v>
      </c>
      <c r="AL202" s="34" t="s">
        <v>156</v>
      </c>
      <c r="AM202" s="35" t="e">
        <f>SUM(AM203:AM213)</f>
        <v>#REF!</v>
      </c>
      <c r="AN202" s="33" t="e">
        <f>SUM(AN203:AN213)</f>
        <v>#REF!</v>
      </c>
      <c r="AO202" s="34" t="s">
        <v>156</v>
      </c>
      <c r="AP202" s="35" t="e">
        <f>SUM(AP203:AP213)</f>
        <v>#REF!</v>
      </c>
      <c r="AQ202" s="33" t="e">
        <f>SUM(AQ203:AQ213)</f>
        <v>#REF!</v>
      </c>
      <c r="AR202" s="34" t="s">
        <v>156</v>
      </c>
      <c r="AS202" s="35" t="e">
        <f>SUM(AS203:AS213)</f>
        <v>#REF!</v>
      </c>
      <c r="AT202" s="33" t="e">
        <f>SUM(AT203:AT213)</f>
        <v>#REF!</v>
      </c>
      <c r="AU202" s="34" t="s">
        <v>156</v>
      </c>
      <c r="AV202" s="35" t="e">
        <f>SUM(AV203:AV213)</f>
        <v>#REF!</v>
      </c>
      <c r="AW202" s="33" t="e">
        <f>SUM(AW203:AW213)</f>
        <v>#REF!</v>
      </c>
      <c r="AX202" s="34" t="s">
        <v>156</v>
      </c>
      <c r="AY202" s="35" t="e">
        <f>SUM(AY203:AY213)</f>
        <v>#REF!</v>
      </c>
      <c r="AZ202" s="33" t="e">
        <f>SUM(AZ203:AZ213)</f>
        <v>#REF!</v>
      </c>
      <c r="BA202" s="34" t="s">
        <v>156</v>
      </c>
      <c r="BB202" s="35" t="e">
        <f>SUM(BB203:BB213)</f>
        <v>#REF!</v>
      </c>
      <c r="BC202" s="33" t="e">
        <f>SUM(BC203:BC213)</f>
        <v>#REF!</v>
      </c>
      <c r="BD202" s="34" t="s">
        <v>156</v>
      </c>
      <c r="BE202" s="35" t="e">
        <f>SUM(BE203:BE213)</f>
        <v>#REF!</v>
      </c>
      <c r="BF202" s="33" t="e">
        <f>SUM(BF203:BF213)</f>
        <v>#REF!</v>
      </c>
      <c r="BG202" s="34" t="s">
        <v>156</v>
      </c>
      <c r="BH202" s="35" t="e">
        <f>SUM(BH203:BH213)</f>
        <v>#REF!</v>
      </c>
      <c r="BI202" s="33" t="e">
        <f>SUM(BI203:BI213)</f>
        <v>#REF!</v>
      </c>
      <c r="BJ202" s="34" t="s">
        <v>156</v>
      </c>
      <c r="BK202" s="35" t="e">
        <f>SUM(BK203:BK213)</f>
        <v>#REF!</v>
      </c>
      <c r="BL202" s="33" t="e">
        <f>SUM(BL203:BL213)</f>
        <v>#REF!</v>
      </c>
      <c r="BM202" s="34" t="s">
        <v>156</v>
      </c>
      <c r="BN202" s="35" t="e">
        <f>SUM(BN203:BN213)</f>
        <v>#REF!</v>
      </c>
      <c r="BO202" s="33" t="e">
        <f>SUM(BO203:BO213)</f>
        <v>#REF!</v>
      </c>
      <c r="BP202" s="34" t="s">
        <v>156</v>
      </c>
      <c r="BQ202" s="35" t="e">
        <f>SUM(BQ203:BQ213)</f>
        <v>#REF!</v>
      </c>
      <c r="BR202" s="33" t="e">
        <f>SUM(BR203:BR213)</f>
        <v>#REF!</v>
      </c>
      <c r="BS202" s="34" t="s">
        <v>156</v>
      </c>
      <c r="BT202" s="35" t="e">
        <f>SUM(BT203:BT213)</f>
        <v>#REF!</v>
      </c>
      <c r="BU202" s="33" t="e">
        <f>SUM(BU203:BU213)</f>
        <v>#REF!</v>
      </c>
      <c r="BV202" s="34" t="s">
        <v>156</v>
      </c>
      <c r="BW202" s="35" t="e">
        <f>SUM(BW203:BW213)</f>
        <v>#REF!</v>
      </c>
    </row>
    <row r="203" spans="1:75" ht="25.5" customHeight="1">
      <c r="A203" s="40"/>
      <c r="B203" s="37"/>
      <c r="C203" s="38" t="s">
        <v>29</v>
      </c>
      <c r="D203" s="24" t="e">
        <f t="shared" si="8"/>
        <v>#REF!</v>
      </c>
      <c r="E203" s="16" t="s">
        <v>1</v>
      </c>
      <c r="F203" s="25" t="e">
        <f t="shared" si="9"/>
        <v>#REF!</v>
      </c>
      <c r="G203" s="24" t="e">
        <f>COUNTIF(#REF!,"공"&amp;$C203&amp;"답")</f>
        <v>#REF!</v>
      </c>
      <c r="H203" s="16" t="s">
        <v>156</v>
      </c>
      <c r="I203" s="25" t="e">
        <f>SUMIF(#REF!,"공"&amp;$C203&amp;"답",#REF!)</f>
        <v>#REF!</v>
      </c>
      <c r="J203" s="24" t="e">
        <f>COUNTIF(#REF!,"공"&amp;$C203&amp;"전")</f>
        <v>#REF!</v>
      </c>
      <c r="K203" s="16" t="s">
        <v>156</v>
      </c>
      <c r="L203" s="25" t="e">
        <f>SUMIF(#REF!,"공"&amp;$C203&amp;"전",#REF!)</f>
        <v>#REF!</v>
      </c>
      <c r="M203" s="24" t="e">
        <f>COUNTIF(#REF!,"공"&amp;$C203&amp;"과")</f>
        <v>#REF!</v>
      </c>
      <c r="N203" s="16" t="s">
        <v>156</v>
      </c>
      <c r="O203" s="25" t="e">
        <f>SUMIF(#REF!,"공"&amp;$C203&amp;"과",#REF!)</f>
        <v>#REF!</v>
      </c>
      <c r="P203" s="24" t="e">
        <f>COUNTIF(#REF!,"공"&amp;$C203&amp;"임")</f>
        <v>#REF!</v>
      </c>
      <c r="Q203" s="16" t="s">
        <v>156</v>
      </c>
      <c r="R203" s="25" t="e">
        <f>SUMIF(#REF!,"공"&amp;$C203&amp;"임",#REF!)</f>
        <v>#REF!</v>
      </c>
      <c r="S203" s="24" t="e">
        <f>COUNTIF(#REF!,"공"&amp;$C203&amp;"대")</f>
        <v>#REF!</v>
      </c>
      <c r="T203" s="16" t="s">
        <v>156</v>
      </c>
      <c r="U203" s="25" t="e">
        <f>SUMIF(#REF!,"공"&amp;$C203&amp;"대",#REF!)</f>
        <v>#REF!</v>
      </c>
      <c r="V203" s="24" t="e">
        <f>COUNTIF(#REF!,"공"&amp;$C203&amp;"구")</f>
        <v>#REF!</v>
      </c>
      <c r="W203" s="16" t="s">
        <v>156</v>
      </c>
      <c r="X203" s="25" t="e">
        <f>SUMIF(#REF!,"공"&amp;$C203&amp;"구",#REF!)</f>
        <v>#REF!</v>
      </c>
      <c r="Y203" s="24" t="e">
        <f>COUNTIF(#REF!,"공"&amp;$C203&amp;"도")</f>
        <v>#REF!</v>
      </c>
      <c r="Z203" s="16" t="s">
        <v>156</v>
      </c>
      <c r="AA203" s="25" t="e">
        <f>SUMIF(#REF!,"공"&amp;$C203&amp;"도",#REF!)</f>
        <v>#REF!</v>
      </c>
      <c r="AB203" s="24" t="e">
        <f>COUNTIF(#REF!,"공"&amp;$C203&amp;"목")</f>
        <v>#REF!</v>
      </c>
      <c r="AC203" s="16" t="s">
        <v>156</v>
      </c>
      <c r="AD203" s="25" t="e">
        <f>SUMIF(#REF!,"공"&amp;$C203&amp;"목",#REF!)</f>
        <v>#REF!</v>
      </c>
      <c r="AE203" s="24" t="e">
        <f>COUNTIF(#REF!,"공"&amp;$C203&amp;"묘")</f>
        <v>#REF!</v>
      </c>
      <c r="AF203" s="16" t="s">
        <v>156</v>
      </c>
      <c r="AG203" s="25" t="e">
        <f>SUMIF(#REF!,"공"&amp;$C203&amp;"묘",#REF!)</f>
        <v>#REF!</v>
      </c>
      <c r="AH203" s="24" t="e">
        <f>COUNTIF(#REF!,"공"&amp;$C203&amp;"유")</f>
        <v>#REF!</v>
      </c>
      <c r="AI203" s="16" t="s">
        <v>156</v>
      </c>
      <c r="AJ203" s="25" t="e">
        <f>SUMIF(#REF!,"공"&amp;$C203&amp;"유",#REF!)</f>
        <v>#REF!</v>
      </c>
      <c r="AK203" s="24" t="e">
        <f>COUNTIF(#REF!,"공"&amp;$C203&amp;"잡")</f>
        <v>#REF!</v>
      </c>
      <c r="AL203" s="16" t="s">
        <v>156</v>
      </c>
      <c r="AM203" s="25" t="e">
        <f>SUMIF(#REF!,"공"&amp;$C203&amp;"잡",#REF!)</f>
        <v>#REF!</v>
      </c>
      <c r="AN203" s="24" t="e">
        <f>COUNTIF(#REF!,"공"&amp;$C203&amp;"장")</f>
        <v>#REF!</v>
      </c>
      <c r="AO203" s="16" t="s">
        <v>156</v>
      </c>
      <c r="AP203" s="25" t="e">
        <f>SUMIF(#REF!,"공"&amp;$C203&amp;"장",#REF!)</f>
        <v>#REF!</v>
      </c>
      <c r="AQ203" s="24" t="e">
        <f>COUNTIF(#REF!,"공"&amp;$C203&amp;"수")</f>
        <v>#REF!</v>
      </c>
      <c r="AR203" s="16" t="s">
        <v>156</v>
      </c>
      <c r="AS203" s="25" t="e">
        <f>SUMIF(#REF!,"공"&amp;$C203&amp;"수",#REF!)</f>
        <v>#REF!</v>
      </c>
      <c r="AT203" s="24" t="e">
        <f>COUNTIF(#REF!,"공"&amp;$C203&amp;"제")</f>
        <v>#REF!</v>
      </c>
      <c r="AU203" s="16" t="s">
        <v>156</v>
      </c>
      <c r="AV203" s="25" t="e">
        <f>SUMIF(#REF!,"공"&amp;$C203&amp;"제",#REF!)</f>
        <v>#REF!</v>
      </c>
      <c r="AW203" s="24" t="e">
        <f>COUNTIF(#REF!,"공"&amp;$C203&amp;"종")</f>
        <v>#REF!</v>
      </c>
      <c r="AX203" s="16" t="s">
        <v>156</v>
      </c>
      <c r="AY203" s="25" t="e">
        <f>SUMIF(#REF!,"공"&amp;$C203&amp;"종",#REF!)</f>
        <v>#REF!</v>
      </c>
      <c r="AZ203" s="24" t="e">
        <f>COUNTIF(#REF!,"공"&amp;$C203&amp;"주")</f>
        <v>#REF!</v>
      </c>
      <c r="BA203" s="16" t="s">
        <v>156</v>
      </c>
      <c r="BB203" s="25" t="e">
        <f>SUMIF(#REF!,"공"&amp;$C203&amp;"주",#REF!)</f>
        <v>#REF!</v>
      </c>
      <c r="BC203" s="24" t="e">
        <f>COUNTIF(#REF!,"공"&amp;$C203&amp;"양")</f>
        <v>#REF!</v>
      </c>
      <c r="BD203" s="16" t="s">
        <v>156</v>
      </c>
      <c r="BE203" s="25" t="e">
        <f>SUMIF(#REF!,"공"&amp;$C203&amp;"양",#REF!)</f>
        <v>#REF!</v>
      </c>
      <c r="BF203" s="24" t="e">
        <f>COUNTIF(#REF!,"공"&amp;$C203&amp;"염")</f>
        <v>#REF!</v>
      </c>
      <c r="BG203" s="16" t="s">
        <v>156</v>
      </c>
      <c r="BH203" s="25" t="e">
        <f>SUMIF(#REF!,"공"&amp;$C203&amp;"염",#REF!)</f>
        <v>#REF!</v>
      </c>
      <c r="BI203" s="24" t="e">
        <f>COUNTIF(#REF!,"공"&amp;$C203&amp;"창")</f>
        <v>#REF!</v>
      </c>
      <c r="BJ203" s="16" t="s">
        <v>156</v>
      </c>
      <c r="BK203" s="25" t="e">
        <f>SUMIF(#REF!,"공"&amp;$C203&amp;"창",#REF!)</f>
        <v>#REF!</v>
      </c>
      <c r="BL203" s="24" t="e">
        <f>COUNTIF(#REF!,"공"&amp;$C203&amp;"천")</f>
        <v>#REF!</v>
      </c>
      <c r="BM203" s="16" t="s">
        <v>156</v>
      </c>
      <c r="BN203" s="25" t="e">
        <f>SUMIF(#REF!,"공"&amp;$C203&amp;"천",#REF!)</f>
        <v>#REF!</v>
      </c>
      <c r="BO203" s="24" t="e">
        <f>COUNTIF(#REF!,"공"&amp;$C203&amp;"철")</f>
        <v>#REF!</v>
      </c>
      <c r="BP203" s="16" t="s">
        <v>156</v>
      </c>
      <c r="BQ203" s="25" t="e">
        <f>SUMIF(#REF!,"공"&amp;$C203&amp;"철",#REF!)</f>
        <v>#REF!</v>
      </c>
      <c r="BR203" s="24" t="e">
        <f>COUNTIF(#REF!,"공"&amp;$C203&amp;"체")</f>
        <v>#REF!</v>
      </c>
      <c r="BS203" s="16" t="s">
        <v>156</v>
      </c>
      <c r="BT203" s="25" t="e">
        <f>SUMIF(#REF!,"공"&amp;$C203&amp;"체",#REF!)</f>
        <v>#REF!</v>
      </c>
      <c r="BU203" s="24" t="e">
        <f>COUNTIF(#REF!,"공"&amp;$C203&amp;"가")</f>
        <v>#REF!</v>
      </c>
      <c r="BV203" s="16" t="s">
        <v>156</v>
      </c>
      <c r="BW203" s="25" t="e">
        <f>SUMIF(#REF!,"공"&amp;$C203&amp;"가",#REF!)</f>
        <v>#REF!</v>
      </c>
    </row>
    <row r="204" spans="1:75" ht="25.5" customHeight="1">
      <c r="A204" s="40"/>
      <c r="B204" s="37"/>
      <c r="C204" s="38" t="s">
        <v>30</v>
      </c>
      <c r="D204" s="24" t="e">
        <f t="shared" si="8"/>
        <v>#REF!</v>
      </c>
      <c r="E204" s="16" t="s">
        <v>1</v>
      </c>
      <c r="F204" s="25" t="e">
        <f t="shared" si="9"/>
        <v>#REF!</v>
      </c>
      <c r="G204" s="24" t="e">
        <f>COUNTIF(#REF!,"공"&amp;$C204&amp;"답")</f>
        <v>#REF!</v>
      </c>
      <c r="H204" s="16" t="s">
        <v>156</v>
      </c>
      <c r="I204" s="25" t="e">
        <f>SUMIF(#REF!,"공"&amp;$C204&amp;"답",#REF!)</f>
        <v>#REF!</v>
      </c>
      <c r="J204" s="24" t="e">
        <f>COUNTIF(#REF!,"공"&amp;$C204&amp;"전")</f>
        <v>#REF!</v>
      </c>
      <c r="K204" s="16" t="s">
        <v>156</v>
      </c>
      <c r="L204" s="25" t="e">
        <f>SUMIF(#REF!,"공"&amp;$C204&amp;"전",#REF!)</f>
        <v>#REF!</v>
      </c>
      <c r="M204" s="24" t="e">
        <f>COUNTIF(#REF!,"공"&amp;$C204&amp;"과")</f>
        <v>#REF!</v>
      </c>
      <c r="N204" s="16" t="s">
        <v>156</v>
      </c>
      <c r="O204" s="25" t="e">
        <f>SUMIF(#REF!,"공"&amp;$C204&amp;"과",#REF!)</f>
        <v>#REF!</v>
      </c>
      <c r="P204" s="24" t="e">
        <f>COUNTIF(#REF!,"공"&amp;$C204&amp;"임")</f>
        <v>#REF!</v>
      </c>
      <c r="Q204" s="16" t="s">
        <v>156</v>
      </c>
      <c r="R204" s="25" t="e">
        <f>SUMIF(#REF!,"공"&amp;$C204&amp;"임",#REF!)</f>
        <v>#REF!</v>
      </c>
      <c r="S204" s="24" t="e">
        <f>COUNTIF(#REF!,"공"&amp;$C204&amp;"대")</f>
        <v>#REF!</v>
      </c>
      <c r="T204" s="16" t="s">
        <v>156</v>
      </c>
      <c r="U204" s="25" t="e">
        <f>SUMIF(#REF!,"공"&amp;$C204&amp;"대",#REF!)</f>
        <v>#REF!</v>
      </c>
      <c r="V204" s="24" t="e">
        <f>COUNTIF(#REF!,"공"&amp;$C204&amp;"구")</f>
        <v>#REF!</v>
      </c>
      <c r="W204" s="16" t="s">
        <v>156</v>
      </c>
      <c r="X204" s="25" t="e">
        <f>SUMIF(#REF!,"공"&amp;$C204&amp;"구",#REF!)</f>
        <v>#REF!</v>
      </c>
      <c r="Y204" s="24" t="e">
        <f>COUNTIF(#REF!,"공"&amp;$C204&amp;"도")</f>
        <v>#REF!</v>
      </c>
      <c r="Z204" s="16" t="s">
        <v>156</v>
      </c>
      <c r="AA204" s="25" t="e">
        <f>SUMIF(#REF!,"공"&amp;$C204&amp;"도",#REF!)</f>
        <v>#REF!</v>
      </c>
      <c r="AB204" s="24" t="e">
        <f>COUNTIF(#REF!,"공"&amp;$C204&amp;"목")</f>
        <v>#REF!</v>
      </c>
      <c r="AC204" s="16" t="s">
        <v>156</v>
      </c>
      <c r="AD204" s="25" t="e">
        <f>SUMIF(#REF!,"공"&amp;$C204&amp;"목",#REF!)</f>
        <v>#REF!</v>
      </c>
      <c r="AE204" s="24" t="e">
        <f>COUNTIF(#REF!,"공"&amp;$C204&amp;"묘")</f>
        <v>#REF!</v>
      </c>
      <c r="AF204" s="16" t="s">
        <v>156</v>
      </c>
      <c r="AG204" s="25" t="e">
        <f>SUMIF(#REF!,"공"&amp;$C204&amp;"묘",#REF!)</f>
        <v>#REF!</v>
      </c>
      <c r="AH204" s="24" t="e">
        <f>COUNTIF(#REF!,"공"&amp;$C204&amp;"유")</f>
        <v>#REF!</v>
      </c>
      <c r="AI204" s="16" t="s">
        <v>156</v>
      </c>
      <c r="AJ204" s="25" t="e">
        <f>SUMIF(#REF!,"공"&amp;$C204&amp;"유",#REF!)</f>
        <v>#REF!</v>
      </c>
      <c r="AK204" s="24" t="e">
        <f>COUNTIF(#REF!,"공"&amp;$C204&amp;"잡")</f>
        <v>#REF!</v>
      </c>
      <c r="AL204" s="16" t="s">
        <v>156</v>
      </c>
      <c r="AM204" s="25" t="e">
        <f>SUMIF(#REF!,"공"&amp;$C204&amp;"잡",#REF!)</f>
        <v>#REF!</v>
      </c>
      <c r="AN204" s="24" t="e">
        <f>COUNTIF(#REF!,"공"&amp;$C204&amp;"장")</f>
        <v>#REF!</v>
      </c>
      <c r="AO204" s="16" t="s">
        <v>156</v>
      </c>
      <c r="AP204" s="25" t="e">
        <f>SUMIF(#REF!,"공"&amp;$C204&amp;"장",#REF!)</f>
        <v>#REF!</v>
      </c>
      <c r="AQ204" s="24" t="e">
        <f>COUNTIF(#REF!,"공"&amp;$C204&amp;"수")</f>
        <v>#REF!</v>
      </c>
      <c r="AR204" s="16" t="s">
        <v>156</v>
      </c>
      <c r="AS204" s="25" t="e">
        <f>SUMIF(#REF!,"공"&amp;$C204&amp;"수",#REF!)</f>
        <v>#REF!</v>
      </c>
      <c r="AT204" s="24" t="e">
        <f>COUNTIF(#REF!,"공"&amp;$C204&amp;"제")</f>
        <v>#REF!</v>
      </c>
      <c r="AU204" s="16" t="s">
        <v>156</v>
      </c>
      <c r="AV204" s="25" t="e">
        <f>SUMIF(#REF!,"공"&amp;$C204&amp;"제",#REF!)</f>
        <v>#REF!</v>
      </c>
      <c r="AW204" s="24" t="e">
        <f>COUNTIF(#REF!,"공"&amp;$C204&amp;"종")</f>
        <v>#REF!</v>
      </c>
      <c r="AX204" s="16" t="s">
        <v>156</v>
      </c>
      <c r="AY204" s="25" t="e">
        <f>SUMIF(#REF!,"공"&amp;$C204&amp;"종",#REF!)</f>
        <v>#REF!</v>
      </c>
      <c r="AZ204" s="24" t="e">
        <f>COUNTIF(#REF!,"공"&amp;$C204&amp;"주")</f>
        <v>#REF!</v>
      </c>
      <c r="BA204" s="16" t="s">
        <v>156</v>
      </c>
      <c r="BB204" s="25" t="e">
        <f>SUMIF(#REF!,"공"&amp;$C204&amp;"주",#REF!)</f>
        <v>#REF!</v>
      </c>
      <c r="BC204" s="24" t="e">
        <f>COUNTIF(#REF!,"공"&amp;$C204&amp;"양")</f>
        <v>#REF!</v>
      </c>
      <c r="BD204" s="16" t="s">
        <v>156</v>
      </c>
      <c r="BE204" s="25" t="e">
        <f>SUMIF(#REF!,"공"&amp;$C204&amp;"양",#REF!)</f>
        <v>#REF!</v>
      </c>
      <c r="BF204" s="24" t="e">
        <f>COUNTIF(#REF!,"공"&amp;$C204&amp;"염")</f>
        <v>#REF!</v>
      </c>
      <c r="BG204" s="16" t="s">
        <v>156</v>
      </c>
      <c r="BH204" s="25" t="e">
        <f>SUMIF(#REF!,"공"&amp;$C204&amp;"염",#REF!)</f>
        <v>#REF!</v>
      </c>
      <c r="BI204" s="24" t="e">
        <f>COUNTIF(#REF!,"공"&amp;$C204&amp;"창")</f>
        <v>#REF!</v>
      </c>
      <c r="BJ204" s="16" t="s">
        <v>156</v>
      </c>
      <c r="BK204" s="25" t="e">
        <f>SUMIF(#REF!,"공"&amp;$C204&amp;"창",#REF!)</f>
        <v>#REF!</v>
      </c>
      <c r="BL204" s="24" t="e">
        <f>COUNTIF(#REF!,"공"&amp;$C204&amp;"천")</f>
        <v>#REF!</v>
      </c>
      <c r="BM204" s="16" t="s">
        <v>156</v>
      </c>
      <c r="BN204" s="25" t="e">
        <f>SUMIF(#REF!,"공"&amp;$C204&amp;"천",#REF!)</f>
        <v>#REF!</v>
      </c>
      <c r="BO204" s="24" t="e">
        <f>COUNTIF(#REF!,"공"&amp;$C204&amp;"철")</f>
        <v>#REF!</v>
      </c>
      <c r="BP204" s="16" t="s">
        <v>156</v>
      </c>
      <c r="BQ204" s="25" t="e">
        <f>SUMIF(#REF!,"공"&amp;$C204&amp;"철",#REF!)</f>
        <v>#REF!</v>
      </c>
      <c r="BR204" s="24" t="e">
        <f>COUNTIF(#REF!,"공"&amp;$C204&amp;"체")</f>
        <v>#REF!</v>
      </c>
      <c r="BS204" s="16" t="s">
        <v>156</v>
      </c>
      <c r="BT204" s="25" t="e">
        <f>SUMIF(#REF!,"공"&amp;$C204&amp;"체",#REF!)</f>
        <v>#REF!</v>
      </c>
      <c r="BU204" s="24" t="e">
        <f>COUNTIF(#REF!,"공"&amp;$C204&amp;"가")</f>
        <v>#REF!</v>
      </c>
      <c r="BV204" s="16" t="s">
        <v>156</v>
      </c>
      <c r="BW204" s="25" t="e">
        <f>SUMIF(#REF!,"공"&amp;$C204&amp;"가",#REF!)</f>
        <v>#REF!</v>
      </c>
    </row>
    <row r="205" spans="1:75" ht="25.5" customHeight="1">
      <c r="A205" s="40"/>
      <c r="B205" s="37"/>
      <c r="C205" s="38" t="s">
        <v>31</v>
      </c>
      <c r="D205" s="24" t="e">
        <f t="shared" si="8"/>
        <v>#REF!</v>
      </c>
      <c r="E205" s="16" t="s">
        <v>1</v>
      </c>
      <c r="F205" s="25" t="e">
        <f t="shared" si="9"/>
        <v>#REF!</v>
      </c>
      <c r="G205" s="24" t="e">
        <f>COUNTIF(#REF!,"공"&amp;$C205&amp;"답")</f>
        <v>#REF!</v>
      </c>
      <c r="H205" s="16" t="s">
        <v>156</v>
      </c>
      <c r="I205" s="25" t="e">
        <f>SUMIF(#REF!,"공"&amp;$C205&amp;"답",#REF!)</f>
        <v>#REF!</v>
      </c>
      <c r="J205" s="24" t="e">
        <f>COUNTIF(#REF!,"공"&amp;$C205&amp;"전")</f>
        <v>#REF!</v>
      </c>
      <c r="K205" s="16" t="s">
        <v>156</v>
      </c>
      <c r="L205" s="25" t="e">
        <f>SUMIF(#REF!,"공"&amp;$C205&amp;"전",#REF!)</f>
        <v>#REF!</v>
      </c>
      <c r="M205" s="24" t="e">
        <f>COUNTIF(#REF!,"공"&amp;$C205&amp;"과")</f>
        <v>#REF!</v>
      </c>
      <c r="N205" s="16" t="s">
        <v>156</v>
      </c>
      <c r="O205" s="25" t="e">
        <f>SUMIF(#REF!,"공"&amp;$C205&amp;"과",#REF!)</f>
        <v>#REF!</v>
      </c>
      <c r="P205" s="24" t="e">
        <f>COUNTIF(#REF!,"공"&amp;$C205&amp;"임")</f>
        <v>#REF!</v>
      </c>
      <c r="Q205" s="16" t="s">
        <v>156</v>
      </c>
      <c r="R205" s="25" t="e">
        <f>SUMIF(#REF!,"공"&amp;$C205&amp;"임",#REF!)</f>
        <v>#REF!</v>
      </c>
      <c r="S205" s="24" t="e">
        <f>COUNTIF(#REF!,"공"&amp;$C205&amp;"대")</f>
        <v>#REF!</v>
      </c>
      <c r="T205" s="16" t="s">
        <v>156</v>
      </c>
      <c r="U205" s="25" t="e">
        <f>SUMIF(#REF!,"공"&amp;$C205&amp;"대",#REF!)</f>
        <v>#REF!</v>
      </c>
      <c r="V205" s="24" t="e">
        <f>COUNTIF(#REF!,"공"&amp;$C205&amp;"구")</f>
        <v>#REF!</v>
      </c>
      <c r="W205" s="16" t="s">
        <v>156</v>
      </c>
      <c r="X205" s="25" t="e">
        <f>SUMIF(#REF!,"공"&amp;$C205&amp;"구",#REF!)</f>
        <v>#REF!</v>
      </c>
      <c r="Y205" s="24" t="e">
        <f>COUNTIF(#REF!,"공"&amp;$C205&amp;"도")</f>
        <v>#REF!</v>
      </c>
      <c r="Z205" s="16" t="s">
        <v>156</v>
      </c>
      <c r="AA205" s="25" t="e">
        <f>SUMIF(#REF!,"공"&amp;$C205&amp;"도",#REF!)</f>
        <v>#REF!</v>
      </c>
      <c r="AB205" s="24" t="e">
        <f>COUNTIF(#REF!,"공"&amp;$C205&amp;"목")</f>
        <v>#REF!</v>
      </c>
      <c r="AC205" s="16" t="s">
        <v>156</v>
      </c>
      <c r="AD205" s="25" t="e">
        <f>SUMIF(#REF!,"공"&amp;$C205&amp;"목",#REF!)</f>
        <v>#REF!</v>
      </c>
      <c r="AE205" s="24" t="e">
        <f>COUNTIF(#REF!,"공"&amp;$C205&amp;"묘")</f>
        <v>#REF!</v>
      </c>
      <c r="AF205" s="16" t="s">
        <v>156</v>
      </c>
      <c r="AG205" s="25" t="e">
        <f>SUMIF(#REF!,"공"&amp;$C205&amp;"묘",#REF!)</f>
        <v>#REF!</v>
      </c>
      <c r="AH205" s="24" t="e">
        <f>COUNTIF(#REF!,"공"&amp;$C205&amp;"유")</f>
        <v>#REF!</v>
      </c>
      <c r="AI205" s="16" t="s">
        <v>156</v>
      </c>
      <c r="AJ205" s="25" t="e">
        <f>SUMIF(#REF!,"공"&amp;$C205&amp;"유",#REF!)</f>
        <v>#REF!</v>
      </c>
      <c r="AK205" s="24" t="e">
        <f>COUNTIF(#REF!,"공"&amp;$C205&amp;"잡")</f>
        <v>#REF!</v>
      </c>
      <c r="AL205" s="16" t="s">
        <v>156</v>
      </c>
      <c r="AM205" s="25" t="e">
        <f>SUMIF(#REF!,"공"&amp;$C205&amp;"잡",#REF!)</f>
        <v>#REF!</v>
      </c>
      <c r="AN205" s="24" t="e">
        <f>COUNTIF(#REF!,"공"&amp;$C205&amp;"장")</f>
        <v>#REF!</v>
      </c>
      <c r="AO205" s="16" t="s">
        <v>156</v>
      </c>
      <c r="AP205" s="25" t="e">
        <f>SUMIF(#REF!,"공"&amp;$C205&amp;"장",#REF!)</f>
        <v>#REF!</v>
      </c>
      <c r="AQ205" s="24" t="e">
        <f>COUNTIF(#REF!,"공"&amp;$C205&amp;"수")</f>
        <v>#REF!</v>
      </c>
      <c r="AR205" s="16" t="s">
        <v>156</v>
      </c>
      <c r="AS205" s="25" t="e">
        <f>SUMIF(#REF!,"공"&amp;$C205&amp;"수",#REF!)</f>
        <v>#REF!</v>
      </c>
      <c r="AT205" s="24" t="e">
        <f>COUNTIF(#REF!,"공"&amp;$C205&amp;"제")</f>
        <v>#REF!</v>
      </c>
      <c r="AU205" s="16" t="s">
        <v>156</v>
      </c>
      <c r="AV205" s="25" t="e">
        <f>SUMIF(#REF!,"공"&amp;$C205&amp;"제",#REF!)</f>
        <v>#REF!</v>
      </c>
      <c r="AW205" s="24" t="e">
        <f>COUNTIF(#REF!,"공"&amp;$C205&amp;"종")</f>
        <v>#REF!</v>
      </c>
      <c r="AX205" s="16" t="s">
        <v>156</v>
      </c>
      <c r="AY205" s="25" t="e">
        <f>SUMIF(#REF!,"공"&amp;$C205&amp;"종",#REF!)</f>
        <v>#REF!</v>
      </c>
      <c r="AZ205" s="24" t="e">
        <f>COUNTIF(#REF!,"공"&amp;$C205&amp;"주")</f>
        <v>#REF!</v>
      </c>
      <c r="BA205" s="16" t="s">
        <v>156</v>
      </c>
      <c r="BB205" s="25" t="e">
        <f>SUMIF(#REF!,"공"&amp;$C205&amp;"주",#REF!)</f>
        <v>#REF!</v>
      </c>
      <c r="BC205" s="24" t="e">
        <f>COUNTIF(#REF!,"공"&amp;$C205&amp;"양")</f>
        <v>#REF!</v>
      </c>
      <c r="BD205" s="16" t="s">
        <v>156</v>
      </c>
      <c r="BE205" s="25" t="e">
        <f>SUMIF(#REF!,"공"&amp;$C205&amp;"양",#REF!)</f>
        <v>#REF!</v>
      </c>
      <c r="BF205" s="24" t="e">
        <f>COUNTIF(#REF!,"공"&amp;$C205&amp;"염")</f>
        <v>#REF!</v>
      </c>
      <c r="BG205" s="16" t="s">
        <v>156</v>
      </c>
      <c r="BH205" s="25" t="e">
        <f>SUMIF(#REF!,"공"&amp;$C205&amp;"염",#REF!)</f>
        <v>#REF!</v>
      </c>
      <c r="BI205" s="24" t="e">
        <f>COUNTIF(#REF!,"공"&amp;$C205&amp;"창")</f>
        <v>#REF!</v>
      </c>
      <c r="BJ205" s="16" t="s">
        <v>156</v>
      </c>
      <c r="BK205" s="25" t="e">
        <f>SUMIF(#REF!,"공"&amp;$C205&amp;"창",#REF!)</f>
        <v>#REF!</v>
      </c>
      <c r="BL205" s="24" t="e">
        <f>COUNTIF(#REF!,"공"&amp;$C205&amp;"천")</f>
        <v>#REF!</v>
      </c>
      <c r="BM205" s="16" t="s">
        <v>156</v>
      </c>
      <c r="BN205" s="25" t="e">
        <f>SUMIF(#REF!,"공"&amp;$C205&amp;"천",#REF!)</f>
        <v>#REF!</v>
      </c>
      <c r="BO205" s="24" t="e">
        <f>COUNTIF(#REF!,"공"&amp;$C205&amp;"철")</f>
        <v>#REF!</v>
      </c>
      <c r="BP205" s="16" t="s">
        <v>156</v>
      </c>
      <c r="BQ205" s="25" t="e">
        <f>SUMIF(#REF!,"공"&amp;$C205&amp;"철",#REF!)</f>
        <v>#REF!</v>
      </c>
      <c r="BR205" s="24" t="e">
        <f>COUNTIF(#REF!,"공"&amp;$C205&amp;"체")</f>
        <v>#REF!</v>
      </c>
      <c r="BS205" s="16" t="s">
        <v>156</v>
      </c>
      <c r="BT205" s="25" t="e">
        <f>SUMIF(#REF!,"공"&amp;$C205&amp;"체",#REF!)</f>
        <v>#REF!</v>
      </c>
      <c r="BU205" s="24" t="e">
        <f>COUNTIF(#REF!,"공"&amp;$C205&amp;"가")</f>
        <v>#REF!</v>
      </c>
      <c r="BV205" s="16" t="s">
        <v>156</v>
      </c>
      <c r="BW205" s="25" t="e">
        <f>SUMIF(#REF!,"공"&amp;$C205&amp;"가",#REF!)</f>
        <v>#REF!</v>
      </c>
    </row>
    <row r="206" spans="1:75" ht="25.5" customHeight="1">
      <c r="A206" s="40"/>
      <c r="B206" s="37"/>
      <c r="C206" s="38" t="s">
        <v>32</v>
      </c>
      <c r="D206" s="24" t="e">
        <f t="shared" si="8"/>
        <v>#REF!</v>
      </c>
      <c r="E206" s="16" t="s">
        <v>1</v>
      </c>
      <c r="F206" s="25" t="e">
        <f t="shared" si="9"/>
        <v>#REF!</v>
      </c>
      <c r="G206" s="24" t="e">
        <f>COUNTIF(#REF!,"공"&amp;$C206&amp;"답")</f>
        <v>#REF!</v>
      </c>
      <c r="H206" s="16" t="s">
        <v>156</v>
      </c>
      <c r="I206" s="25" t="e">
        <f>SUMIF(#REF!,"공"&amp;$C206&amp;"답",#REF!)</f>
        <v>#REF!</v>
      </c>
      <c r="J206" s="24" t="e">
        <f>COUNTIF(#REF!,"공"&amp;$C206&amp;"전")</f>
        <v>#REF!</v>
      </c>
      <c r="K206" s="16" t="s">
        <v>156</v>
      </c>
      <c r="L206" s="25" t="e">
        <f>SUMIF(#REF!,"공"&amp;$C206&amp;"전",#REF!)</f>
        <v>#REF!</v>
      </c>
      <c r="M206" s="24" t="e">
        <f>COUNTIF(#REF!,"공"&amp;$C206&amp;"과")</f>
        <v>#REF!</v>
      </c>
      <c r="N206" s="16" t="s">
        <v>156</v>
      </c>
      <c r="O206" s="25" t="e">
        <f>SUMIF(#REF!,"공"&amp;$C206&amp;"과",#REF!)</f>
        <v>#REF!</v>
      </c>
      <c r="P206" s="24" t="e">
        <f>COUNTIF(#REF!,"공"&amp;$C206&amp;"임")</f>
        <v>#REF!</v>
      </c>
      <c r="Q206" s="16" t="s">
        <v>156</v>
      </c>
      <c r="R206" s="25" t="e">
        <f>SUMIF(#REF!,"공"&amp;$C206&amp;"임",#REF!)</f>
        <v>#REF!</v>
      </c>
      <c r="S206" s="24" t="e">
        <f>COUNTIF(#REF!,"공"&amp;$C206&amp;"대")</f>
        <v>#REF!</v>
      </c>
      <c r="T206" s="16" t="s">
        <v>156</v>
      </c>
      <c r="U206" s="25" t="e">
        <f>SUMIF(#REF!,"공"&amp;$C206&amp;"대",#REF!)</f>
        <v>#REF!</v>
      </c>
      <c r="V206" s="24" t="e">
        <f>COUNTIF(#REF!,"공"&amp;$C206&amp;"구")</f>
        <v>#REF!</v>
      </c>
      <c r="W206" s="16" t="s">
        <v>156</v>
      </c>
      <c r="X206" s="25" t="e">
        <f>SUMIF(#REF!,"공"&amp;$C206&amp;"구",#REF!)</f>
        <v>#REF!</v>
      </c>
      <c r="Y206" s="24" t="e">
        <f>COUNTIF(#REF!,"공"&amp;$C206&amp;"도")</f>
        <v>#REF!</v>
      </c>
      <c r="Z206" s="16" t="s">
        <v>156</v>
      </c>
      <c r="AA206" s="25" t="e">
        <f>SUMIF(#REF!,"공"&amp;$C206&amp;"도",#REF!)</f>
        <v>#REF!</v>
      </c>
      <c r="AB206" s="24" t="e">
        <f>COUNTIF(#REF!,"공"&amp;$C206&amp;"목")</f>
        <v>#REF!</v>
      </c>
      <c r="AC206" s="16" t="s">
        <v>156</v>
      </c>
      <c r="AD206" s="25" t="e">
        <f>SUMIF(#REF!,"공"&amp;$C206&amp;"목",#REF!)</f>
        <v>#REF!</v>
      </c>
      <c r="AE206" s="24" t="e">
        <f>COUNTIF(#REF!,"공"&amp;$C206&amp;"묘")</f>
        <v>#REF!</v>
      </c>
      <c r="AF206" s="16" t="s">
        <v>156</v>
      </c>
      <c r="AG206" s="25" t="e">
        <f>SUMIF(#REF!,"공"&amp;$C206&amp;"묘",#REF!)</f>
        <v>#REF!</v>
      </c>
      <c r="AH206" s="24" t="e">
        <f>COUNTIF(#REF!,"공"&amp;$C206&amp;"유")</f>
        <v>#REF!</v>
      </c>
      <c r="AI206" s="16" t="s">
        <v>156</v>
      </c>
      <c r="AJ206" s="25" t="e">
        <f>SUMIF(#REF!,"공"&amp;$C206&amp;"유",#REF!)</f>
        <v>#REF!</v>
      </c>
      <c r="AK206" s="24" t="e">
        <f>COUNTIF(#REF!,"공"&amp;$C206&amp;"잡")</f>
        <v>#REF!</v>
      </c>
      <c r="AL206" s="16" t="s">
        <v>156</v>
      </c>
      <c r="AM206" s="25" t="e">
        <f>SUMIF(#REF!,"공"&amp;$C206&amp;"잡",#REF!)</f>
        <v>#REF!</v>
      </c>
      <c r="AN206" s="24" t="e">
        <f>COUNTIF(#REF!,"공"&amp;$C206&amp;"장")</f>
        <v>#REF!</v>
      </c>
      <c r="AO206" s="16" t="s">
        <v>156</v>
      </c>
      <c r="AP206" s="25" t="e">
        <f>SUMIF(#REF!,"공"&amp;$C206&amp;"장",#REF!)</f>
        <v>#REF!</v>
      </c>
      <c r="AQ206" s="24" t="e">
        <f>COUNTIF(#REF!,"공"&amp;$C206&amp;"수")</f>
        <v>#REF!</v>
      </c>
      <c r="AR206" s="16" t="s">
        <v>156</v>
      </c>
      <c r="AS206" s="25" t="e">
        <f>SUMIF(#REF!,"공"&amp;$C206&amp;"수",#REF!)</f>
        <v>#REF!</v>
      </c>
      <c r="AT206" s="24" t="e">
        <f>COUNTIF(#REF!,"공"&amp;$C206&amp;"제")</f>
        <v>#REF!</v>
      </c>
      <c r="AU206" s="16" t="s">
        <v>156</v>
      </c>
      <c r="AV206" s="25" t="e">
        <f>SUMIF(#REF!,"공"&amp;$C206&amp;"제",#REF!)</f>
        <v>#REF!</v>
      </c>
      <c r="AW206" s="24" t="e">
        <f>COUNTIF(#REF!,"공"&amp;$C206&amp;"종")</f>
        <v>#REF!</v>
      </c>
      <c r="AX206" s="16" t="s">
        <v>156</v>
      </c>
      <c r="AY206" s="25" t="e">
        <f>SUMIF(#REF!,"공"&amp;$C206&amp;"종",#REF!)</f>
        <v>#REF!</v>
      </c>
      <c r="AZ206" s="24" t="e">
        <f>COUNTIF(#REF!,"공"&amp;$C206&amp;"주")</f>
        <v>#REF!</v>
      </c>
      <c r="BA206" s="16" t="s">
        <v>156</v>
      </c>
      <c r="BB206" s="25" t="e">
        <f>SUMIF(#REF!,"공"&amp;$C206&amp;"주",#REF!)</f>
        <v>#REF!</v>
      </c>
      <c r="BC206" s="24" t="e">
        <f>COUNTIF(#REF!,"공"&amp;$C206&amp;"양")</f>
        <v>#REF!</v>
      </c>
      <c r="BD206" s="16" t="s">
        <v>156</v>
      </c>
      <c r="BE206" s="25" t="e">
        <f>SUMIF(#REF!,"공"&amp;$C206&amp;"양",#REF!)</f>
        <v>#REF!</v>
      </c>
      <c r="BF206" s="24" t="e">
        <f>COUNTIF(#REF!,"공"&amp;$C206&amp;"염")</f>
        <v>#REF!</v>
      </c>
      <c r="BG206" s="16" t="s">
        <v>156</v>
      </c>
      <c r="BH206" s="25" t="e">
        <f>SUMIF(#REF!,"공"&amp;$C206&amp;"염",#REF!)</f>
        <v>#REF!</v>
      </c>
      <c r="BI206" s="24" t="e">
        <f>COUNTIF(#REF!,"공"&amp;$C206&amp;"창")</f>
        <v>#REF!</v>
      </c>
      <c r="BJ206" s="16" t="s">
        <v>156</v>
      </c>
      <c r="BK206" s="25" t="e">
        <f>SUMIF(#REF!,"공"&amp;$C206&amp;"창",#REF!)</f>
        <v>#REF!</v>
      </c>
      <c r="BL206" s="24" t="e">
        <f>COUNTIF(#REF!,"공"&amp;$C206&amp;"천")</f>
        <v>#REF!</v>
      </c>
      <c r="BM206" s="16" t="s">
        <v>156</v>
      </c>
      <c r="BN206" s="25" t="e">
        <f>SUMIF(#REF!,"공"&amp;$C206&amp;"천",#REF!)</f>
        <v>#REF!</v>
      </c>
      <c r="BO206" s="24" t="e">
        <f>COUNTIF(#REF!,"공"&amp;$C206&amp;"철")</f>
        <v>#REF!</v>
      </c>
      <c r="BP206" s="16" t="s">
        <v>156</v>
      </c>
      <c r="BQ206" s="25" t="e">
        <f>SUMIF(#REF!,"공"&amp;$C206&amp;"철",#REF!)</f>
        <v>#REF!</v>
      </c>
      <c r="BR206" s="24" t="e">
        <f>COUNTIF(#REF!,"공"&amp;$C206&amp;"체")</f>
        <v>#REF!</v>
      </c>
      <c r="BS206" s="16" t="s">
        <v>156</v>
      </c>
      <c r="BT206" s="25" t="e">
        <f>SUMIF(#REF!,"공"&amp;$C206&amp;"체",#REF!)</f>
        <v>#REF!</v>
      </c>
      <c r="BU206" s="24" t="e">
        <f>COUNTIF(#REF!,"공"&amp;$C206&amp;"가")</f>
        <v>#REF!</v>
      </c>
      <c r="BV206" s="16" t="s">
        <v>156</v>
      </c>
      <c r="BW206" s="25" t="e">
        <f>SUMIF(#REF!,"공"&amp;$C206&amp;"가",#REF!)</f>
        <v>#REF!</v>
      </c>
    </row>
    <row r="207" spans="1:75" ht="25.5" customHeight="1">
      <c r="A207" s="40"/>
      <c r="B207" s="37"/>
      <c r="C207" s="38" t="s">
        <v>33</v>
      </c>
      <c r="D207" s="24" t="e">
        <f t="shared" si="8"/>
        <v>#REF!</v>
      </c>
      <c r="E207" s="16" t="s">
        <v>1</v>
      </c>
      <c r="F207" s="25" t="e">
        <f t="shared" si="9"/>
        <v>#REF!</v>
      </c>
      <c r="G207" s="24" t="e">
        <f>COUNTIF(#REF!,"공"&amp;$C207&amp;"답")</f>
        <v>#REF!</v>
      </c>
      <c r="H207" s="16" t="s">
        <v>156</v>
      </c>
      <c r="I207" s="25" t="e">
        <f>SUMIF(#REF!,"공"&amp;$C207&amp;"답",#REF!)</f>
        <v>#REF!</v>
      </c>
      <c r="J207" s="24" t="e">
        <f>COUNTIF(#REF!,"공"&amp;$C207&amp;"전")</f>
        <v>#REF!</v>
      </c>
      <c r="K207" s="16" t="s">
        <v>156</v>
      </c>
      <c r="L207" s="25" t="e">
        <f>SUMIF(#REF!,"공"&amp;$C207&amp;"전",#REF!)</f>
        <v>#REF!</v>
      </c>
      <c r="M207" s="24" t="e">
        <f>COUNTIF(#REF!,"공"&amp;$C207&amp;"과")</f>
        <v>#REF!</v>
      </c>
      <c r="N207" s="16" t="s">
        <v>156</v>
      </c>
      <c r="O207" s="25" t="e">
        <f>SUMIF(#REF!,"공"&amp;$C207&amp;"과",#REF!)</f>
        <v>#REF!</v>
      </c>
      <c r="P207" s="24" t="e">
        <f>COUNTIF(#REF!,"공"&amp;$C207&amp;"임")</f>
        <v>#REF!</v>
      </c>
      <c r="Q207" s="16" t="s">
        <v>156</v>
      </c>
      <c r="R207" s="25" t="e">
        <f>SUMIF(#REF!,"공"&amp;$C207&amp;"임",#REF!)</f>
        <v>#REF!</v>
      </c>
      <c r="S207" s="24" t="e">
        <f>COUNTIF(#REF!,"공"&amp;$C207&amp;"대")</f>
        <v>#REF!</v>
      </c>
      <c r="T207" s="16" t="s">
        <v>156</v>
      </c>
      <c r="U207" s="25" t="e">
        <f>SUMIF(#REF!,"공"&amp;$C207&amp;"대",#REF!)</f>
        <v>#REF!</v>
      </c>
      <c r="V207" s="24" t="e">
        <f>COUNTIF(#REF!,"공"&amp;$C207&amp;"구")</f>
        <v>#REF!</v>
      </c>
      <c r="W207" s="16" t="s">
        <v>156</v>
      </c>
      <c r="X207" s="25" t="e">
        <f>SUMIF(#REF!,"공"&amp;$C207&amp;"구",#REF!)</f>
        <v>#REF!</v>
      </c>
      <c r="Y207" s="24" t="e">
        <f>COUNTIF(#REF!,"공"&amp;$C207&amp;"도")</f>
        <v>#REF!</v>
      </c>
      <c r="Z207" s="16" t="s">
        <v>156</v>
      </c>
      <c r="AA207" s="25" t="e">
        <f>SUMIF(#REF!,"공"&amp;$C207&amp;"도",#REF!)</f>
        <v>#REF!</v>
      </c>
      <c r="AB207" s="24" t="e">
        <f>COUNTIF(#REF!,"공"&amp;$C207&amp;"목")</f>
        <v>#REF!</v>
      </c>
      <c r="AC207" s="16" t="s">
        <v>156</v>
      </c>
      <c r="AD207" s="25" t="e">
        <f>SUMIF(#REF!,"공"&amp;$C207&amp;"목",#REF!)</f>
        <v>#REF!</v>
      </c>
      <c r="AE207" s="24" t="e">
        <f>COUNTIF(#REF!,"공"&amp;$C207&amp;"묘")</f>
        <v>#REF!</v>
      </c>
      <c r="AF207" s="16" t="s">
        <v>156</v>
      </c>
      <c r="AG207" s="25" t="e">
        <f>SUMIF(#REF!,"공"&amp;$C207&amp;"묘",#REF!)</f>
        <v>#REF!</v>
      </c>
      <c r="AH207" s="24" t="e">
        <f>COUNTIF(#REF!,"공"&amp;$C207&amp;"유")</f>
        <v>#REF!</v>
      </c>
      <c r="AI207" s="16" t="s">
        <v>156</v>
      </c>
      <c r="AJ207" s="25" t="e">
        <f>SUMIF(#REF!,"공"&amp;$C207&amp;"유",#REF!)</f>
        <v>#REF!</v>
      </c>
      <c r="AK207" s="24" t="e">
        <f>COUNTIF(#REF!,"공"&amp;$C207&amp;"잡")</f>
        <v>#REF!</v>
      </c>
      <c r="AL207" s="16" t="s">
        <v>156</v>
      </c>
      <c r="AM207" s="25" t="e">
        <f>SUMIF(#REF!,"공"&amp;$C207&amp;"잡",#REF!)</f>
        <v>#REF!</v>
      </c>
      <c r="AN207" s="24" t="e">
        <f>COUNTIF(#REF!,"공"&amp;$C207&amp;"장")</f>
        <v>#REF!</v>
      </c>
      <c r="AO207" s="16" t="s">
        <v>156</v>
      </c>
      <c r="AP207" s="25" t="e">
        <f>SUMIF(#REF!,"공"&amp;$C207&amp;"장",#REF!)</f>
        <v>#REF!</v>
      </c>
      <c r="AQ207" s="24" t="e">
        <f>COUNTIF(#REF!,"공"&amp;$C207&amp;"수")</f>
        <v>#REF!</v>
      </c>
      <c r="AR207" s="16" t="s">
        <v>156</v>
      </c>
      <c r="AS207" s="25" t="e">
        <f>SUMIF(#REF!,"공"&amp;$C207&amp;"수",#REF!)</f>
        <v>#REF!</v>
      </c>
      <c r="AT207" s="24" t="e">
        <f>COUNTIF(#REF!,"공"&amp;$C207&amp;"제")</f>
        <v>#REF!</v>
      </c>
      <c r="AU207" s="16" t="s">
        <v>156</v>
      </c>
      <c r="AV207" s="25" t="e">
        <f>SUMIF(#REF!,"공"&amp;$C207&amp;"제",#REF!)</f>
        <v>#REF!</v>
      </c>
      <c r="AW207" s="24" t="e">
        <f>COUNTIF(#REF!,"공"&amp;$C207&amp;"종")</f>
        <v>#REF!</v>
      </c>
      <c r="AX207" s="16" t="s">
        <v>156</v>
      </c>
      <c r="AY207" s="25" t="e">
        <f>SUMIF(#REF!,"공"&amp;$C207&amp;"종",#REF!)</f>
        <v>#REF!</v>
      </c>
      <c r="AZ207" s="24" t="e">
        <f>COUNTIF(#REF!,"공"&amp;$C207&amp;"주")</f>
        <v>#REF!</v>
      </c>
      <c r="BA207" s="16" t="s">
        <v>156</v>
      </c>
      <c r="BB207" s="25" t="e">
        <f>SUMIF(#REF!,"공"&amp;$C207&amp;"주",#REF!)</f>
        <v>#REF!</v>
      </c>
      <c r="BC207" s="24" t="e">
        <f>COUNTIF(#REF!,"공"&amp;$C207&amp;"양")</f>
        <v>#REF!</v>
      </c>
      <c r="BD207" s="16" t="s">
        <v>156</v>
      </c>
      <c r="BE207" s="25" t="e">
        <f>SUMIF(#REF!,"공"&amp;$C207&amp;"양",#REF!)</f>
        <v>#REF!</v>
      </c>
      <c r="BF207" s="24" t="e">
        <f>COUNTIF(#REF!,"공"&amp;$C207&amp;"염")</f>
        <v>#REF!</v>
      </c>
      <c r="BG207" s="16" t="s">
        <v>156</v>
      </c>
      <c r="BH207" s="25" t="e">
        <f>SUMIF(#REF!,"공"&amp;$C207&amp;"염",#REF!)</f>
        <v>#REF!</v>
      </c>
      <c r="BI207" s="24" t="e">
        <f>COUNTIF(#REF!,"공"&amp;$C207&amp;"창")</f>
        <v>#REF!</v>
      </c>
      <c r="BJ207" s="16" t="s">
        <v>156</v>
      </c>
      <c r="BK207" s="25" t="e">
        <f>SUMIF(#REF!,"공"&amp;$C207&amp;"창",#REF!)</f>
        <v>#REF!</v>
      </c>
      <c r="BL207" s="24" t="e">
        <f>COUNTIF(#REF!,"공"&amp;$C207&amp;"천")</f>
        <v>#REF!</v>
      </c>
      <c r="BM207" s="16" t="s">
        <v>156</v>
      </c>
      <c r="BN207" s="25" t="e">
        <f>SUMIF(#REF!,"공"&amp;$C207&amp;"천",#REF!)</f>
        <v>#REF!</v>
      </c>
      <c r="BO207" s="24" t="e">
        <f>COUNTIF(#REF!,"공"&amp;$C207&amp;"철")</f>
        <v>#REF!</v>
      </c>
      <c r="BP207" s="16" t="s">
        <v>156</v>
      </c>
      <c r="BQ207" s="25" t="e">
        <f>SUMIF(#REF!,"공"&amp;$C207&amp;"철",#REF!)</f>
        <v>#REF!</v>
      </c>
      <c r="BR207" s="24" t="e">
        <f>COUNTIF(#REF!,"공"&amp;$C207&amp;"체")</f>
        <v>#REF!</v>
      </c>
      <c r="BS207" s="16" t="s">
        <v>156</v>
      </c>
      <c r="BT207" s="25" t="e">
        <f>SUMIF(#REF!,"공"&amp;$C207&amp;"체",#REF!)</f>
        <v>#REF!</v>
      </c>
      <c r="BU207" s="24" t="e">
        <f>COUNTIF(#REF!,"공"&amp;$C207&amp;"가")</f>
        <v>#REF!</v>
      </c>
      <c r="BV207" s="16" t="s">
        <v>156</v>
      </c>
      <c r="BW207" s="25" t="e">
        <f>SUMIF(#REF!,"공"&amp;$C207&amp;"가",#REF!)</f>
        <v>#REF!</v>
      </c>
    </row>
    <row r="208" spans="1:75" ht="25.5" customHeight="1">
      <c r="A208" s="40"/>
      <c r="B208" s="37"/>
      <c r="C208" s="38" t="s">
        <v>34</v>
      </c>
      <c r="D208" s="24" t="e">
        <f t="shared" si="8"/>
        <v>#REF!</v>
      </c>
      <c r="E208" s="16" t="s">
        <v>1</v>
      </c>
      <c r="F208" s="25" t="e">
        <f t="shared" si="9"/>
        <v>#REF!</v>
      </c>
      <c r="G208" s="24" t="e">
        <f>COUNTIF(#REF!,"공"&amp;$C208&amp;"답")</f>
        <v>#REF!</v>
      </c>
      <c r="H208" s="16" t="s">
        <v>156</v>
      </c>
      <c r="I208" s="25" t="e">
        <f>SUMIF(#REF!,"공"&amp;$C208&amp;"답",#REF!)</f>
        <v>#REF!</v>
      </c>
      <c r="J208" s="24" t="e">
        <f>COUNTIF(#REF!,"공"&amp;$C208&amp;"전")</f>
        <v>#REF!</v>
      </c>
      <c r="K208" s="16" t="s">
        <v>156</v>
      </c>
      <c r="L208" s="25" t="e">
        <f>SUMIF(#REF!,"공"&amp;$C208&amp;"전",#REF!)</f>
        <v>#REF!</v>
      </c>
      <c r="M208" s="24" t="e">
        <f>COUNTIF(#REF!,"공"&amp;$C208&amp;"과")</f>
        <v>#REF!</v>
      </c>
      <c r="N208" s="16" t="s">
        <v>156</v>
      </c>
      <c r="O208" s="25" t="e">
        <f>SUMIF(#REF!,"공"&amp;$C208&amp;"과",#REF!)</f>
        <v>#REF!</v>
      </c>
      <c r="P208" s="24" t="e">
        <f>COUNTIF(#REF!,"공"&amp;$C208&amp;"임")</f>
        <v>#REF!</v>
      </c>
      <c r="Q208" s="16" t="s">
        <v>156</v>
      </c>
      <c r="R208" s="25" t="e">
        <f>SUMIF(#REF!,"공"&amp;$C208&amp;"임",#REF!)</f>
        <v>#REF!</v>
      </c>
      <c r="S208" s="24" t="e">
        <f>COUNTIF(#REF!,"공"&amp;$C208&amp;"대")</f>
        <v>#REF!</v>
      </c>
      <c r="T208" s="16" t="s">
        <v>156</v>
      </c>
      <c r="U208" s="25" t="e">
        <f>SUMIF(#REF!,"공"&amp;$C208&amp;"대",#REF!)</f>
        <v>#REF!</v>
      </c>
      <c r="V208" s="24" t="e">
        <f>COUNTIF(#REF!,"공"&amp;$C208&amp;"구")</f>
        <v>#REF!</v>
      </c>
      <c r="W208" s="16" t="s">
        <v>156</v>
      </c>
      <c r="X208" s="25" t="e">
        <f>SUMIF(#REF!,"공"&amp;$C208&amp;"구",#REF!)</f>
        <v>#REF!</v>
      </c>
      <c r="Y208" s="24" t="e">
        <f>COUNTIF(#REF!,"공"&amp;$C208&amp;"도")</f>
        <v>#REF!</v>
      </c>
      <c r="Z208" s="16" t="s">
        <v>156</v>
      </c>
      <c r="AA208" s="25" t="e">
        <f>SUMIF(#REF!,"공"&amp;$C208&amp;"도",#REF!)</f>
        <v>#REF!</v>
      </c>
      <c r="AB208" s="24" t="e">
        <f>COUNTIF(#REF!,"공"&amp;$C208&amp;"목")</f>
        <v>#REF!</v>
      </c>
      <c r="AC208" s="16" t="s">
        <v>156</v>
      </c>
      <c r="AD208" s="25" t="e">
        <f>SUMIF(#REF!,"공"&amp;$C208&amp;"목",#REF!)</f>
        <v>#REF!</v>
      </c>
      <c r="AE208" s="24" t="e">
        <f>COUNTIF(#REF!,"공"&amp;$C208&amp;"묘")</f>
        <v>#REF!</v>
      </c>
      <c r="AF208" s="16" t="s">
        <v>156</v>
      </c>
      <c r="AG208" s="25" t="e">
        <f>SUMIF(#REF!,"공"&amp;$C208&amp;"묘",#REF!)</f>
        <v>#REF!</v>
      </c>
      <c r="AH208" s="24" t="e">
        <f>COUNTIF(#REF!,"공"&amp;$C208&amp;"유")</f>
        <v>#REF!</v>
      </c>
      <c r="AI208" s="16" t="s">
        <v>156</v>
      </c>
      <c r="AJ208" s="25" t="e">
        <f>SUMIF(#REF!,"공"&amp;$C208&amp;"유",#REF!)</f>
        <v>#REF!</v>
      </c>
      <c r="AK208" s="24" t="e">
        <f>COUNTIF(#REF!,"공"&amp;$C208&amp;"잡")</f>
        <v>#REF!</v>
      </c>
      <c r="AL208" s="16" t="s">
        <v>156</v>
      </c>
      <c r="AM208" s="25" t="e">
        <f>SUMIF(#REF!,"공"&amp;$C208&amp;"잡",#REF!)</f>
        <v>#REF!</v>
      </c>
      <c r="AN208" s="24" t="e">
        <f>COUNTIF(#REF!,"공"&amp;$C208&amp;"장")</f>
        <v>#REF!</v>
      </c>
      <c r="AO208" s="16" t="s">
        <v>156</v>
      </c>
      <c r="AP208" s="25" t="e">
        <f>SUMIF(#REF!,"공"&amp;$C208&amp;"장",#REF!)</f>
        <v>#REF!</v>
      </c>
      <c r="AQ208" s="24" t="e">
        <f>COUNTIF(#REF!,"공"&amp;$C208&amp;"수")</f>
        <v>#REF!</v>
      </c>
      <c r="AR208" s="16" t="s">
        <v>156</v>
      </c>
      <c r="AS208" s="25" t="e">
        <f>SUMIF(#REF!,"공"&amp;$C208&amp;"수",#REF!)</f>
        <v>#REF!</v>
      </c>
      <c r="AT208" s="24" t="e">
        <f>COUNTIF(#REF!,"공"&amp;$C208&amp;"제")</f>
        <v>#REF!</v>
      </c>
      <c r="AU208" s="16" t="s">
        <v>156</v>
      </c>
      <c r="AV208" s="25" t="e">
        <f>SUMIF(#REF!,"공"&amp;$C208&amp;"제",#REF!)</f>
        <v>#REF!</v>
      </c>
      <c r="AW208" s="24" t="e">
        <f>COUNTIF(#REF!,"공"&amp;$C208&amp;"종")</f>
        <v>#REF!</v>
      </c>
      <c r="AX208" s="16" t="s">
        <v>156</v>
      </c>
      <c r="AY208" s="25" t="e">
        <f>SUMIF(#REF!,"공"&amp;$C208&amp;"종",#REF!)</f>
        <v>#REF!</v>
      </c>
      <c r="AZ208" s="24" t="e">
        <f>COUNTIF(#REF!,"공"&amp;$C208&amp;"주")</f>
        <v>#REF!</v>
      </c>
      <c r="BA208" s="16" t="s">
        <v>156</v>
      </c>
      <c r="BB208" s="25" t="e">
        <f>SUMIF(#REF!,"공"&amp;$C208&amp;"주",#REF!)</f>
        <v>#REF!</v>
      </c>
      <c r="BC208" s="24" t="e">
        <f>COUNTIF(#REF!,"공"&amp;$C208&amp;"양")</f>
        <v>#REF!</v>
      </c>
      <c r="BD208" s="16" t="s">
        <v>156</v>
      </c>
      <c r="BE208" s="25" t="e">
        <f>SUMIF(#REF!,"공"&amp;$C208&amp;"양",#REF!)</f>
        <v>#REF!</v>
      </c>
      <c r="BF208" s="24" t="e">
        <f>COUNTIF(#REF!,"공"&amp;$C208&amp;"염")</f>
        <v>#REF!</v>
      </c>
      <c r="BG208" s="16" t="s">
        <v>156</v>
      </c>
      <c r="BH208" s="25" t="e">
        <f>SUMIF(#REF!,"공"&amp;$C208&amp;"염",#REF!)</f>
        <v>#REF!</v>
      </c>
      <c r="BI208" s="24" t="e">
        <f>COUNTIF(#REF!,"공"&amp;$C208&amp;"창")</f>
        <v>#REF!</v>
      </c>
      <c r="BJ208" s="16" t="s">
        <v>156</v>
      </c>
      <c r="BK208" s="25" t="e">
        <f>SUMIF(#REF!,"공"&amp;$C208&amp;"창",#REF!)</f>
        <v>#REF!</v>
      </c>
      <c r="BL208" s="24" t="e">
        <f>COUNTIF(#REF!,"공"&amp;$C208&amp;"천")</f>
        <v>#REF!</v>
      </c>
      <c r="BM208" s="16" t="s">
        <v>156</v>
      </c>
      <c r="BN208" s="25" t="e">
        <f>SUMIF(#REF!,"공"&amp;$C208&amp;"천",#REF!)</f>
        <v>#REF!</v>
      </c>
      <c r="BO208" s="24" t="e">
        <f>COUNTIF(#REF!,"공"&amp;$C208&amp;"철")</f>
        <v>#REF!</v>
      </c>
      <c r="BP208" s="16" t="s">
        <v>156</v>
      </c>
      <c r="BQ208" s="25" t="e">
        <f>SUMIF(#REF!,"공"&amp;$C208&amp;"철",#REF!)</f>
        <v>#REF!</v>
      </c>
      <c r="BR208" s="24" t="e">
        <f>COUNTIF(#REF!,"공"&amp;$C208&amp;"체")</f>
        <v>#REF!</v>
      </c>
      <c r="BS208" s="16" t="s">
        <v>156</v>
      </c>
      <c r="BT208" s="25" t="e">
        <f>SUMIF(#REF!,"공"&amp;$C208&amp;"체",#REF!)</f>
        <v>#REF!</v>
      </c>
      <c r="BU208" s="24" t="e">
        <f>COUNTIF(#REF!,"공"&amp;$C208&amp;"가")</f>
        <v>#REF!</v>
      </c>
      <c r="BV208" s="16" t="s">
        <v>156</v>
      </c>
      <c r="BW208" s="25" t="e">
        <f>SUMIF(#REF!,"공"&amp;$C208&amp;"가",#REF!)</f>
        <v>#REF!</v>
      </c>
    </row>
    <row r="209" spans="1:75" ht="25.5" customHeight="1">
      <c r="A209" s="40"/>
      <c r="B209" s="37"/>
      <c r="C209" s="38" t="s">
        <v>35</v>
      </c>
      <c r="D209" s="24" t="e">
        <f t="shared" si="8"/>
        <v>#REF!</v>
      </c>
      <c r="E209" s="16" t="s">
        <v>1</v>
      </c>
      <c r="F209" s="25" t="e">
        <f t="shared" si="9"/>
        <v>#REF!</v>
      </c>
      <c r="G209" s="24" t="e">
        <f>COUNTIF(#REF!,"공"&amp;$C209&amp;"답")</f>
        <v>#REF!</v>
      </c>
      <c r="H209" s="16" t="s">
        <v>156</v>
      </c>
      <c r="I209" s="25" t="e">
        <f>SUMIF(#REF!,"공"&amp;$C209&amp;"답",#REF!)</f>
        <v>#REF!</v>
      </c>
      <c r="J209" s="24" t="e">
        <f>COUNTIF(#REF!,"공"&amp;$C209&amp;"전")</f>
        <v>#REF!</v>
      </c>
      <c r="K209" s="16" t="s">
        <v>156</v>
      </c>
      <c r="L209" s="25" t="e">
        <f>SUMIF(#REF!,"공"&amp;$C209&amp;"전",#REF!)</f>
        <v>#REF!</v>
      </c>
      <c r="M209" s="24" t="e">
        <f>COUNTIF(#REF!,"공"&amp;$C209&amp;"과")</f>
        <v>#REF!</v>
      </c>
      <c r="N209" s="16" t="s">
        <v>156</v>
      </c>
      <c r="O209" s="25" t="e">
        <f>SUMIF(#REF!,"공"&amp;$C209&amp;"과",#REF!)</f>
        <v>#REF!</v>
      </c>
      <c r="P209" s="24" t="e">
        <f>COUNTIF(#REF!,"공"&amp;$C209&amp;"임")</f>
        <v>#REF!</v>
      </c>
      <c r="Q209" s="16" t="s">
        <v>156</v>
      </c>
      <c r="R209" s="25" t="e">
        <f>SUMIF(#REF!,"공"&amp;$C209&amp;"임",#REF!)</f>
        <v>#REF!</v>
      </c>
      <c r="S209" s="24" t="e">
        <f>COUNTIF(#REF!,"공"&amp;$C209&amp;"대")</f>
        <v>#REF!</v>
      </c>
      <c r="T209" s="16" t="s">
        <v>156</v>
      </c>
      <c r="U209" s="25" t="e">
        <f>SUMIF(#REF!,"공"&amp;$C209&amp;"대",#REF!)</f>
        <v>#REF!</v>
      </c>
      <c r="V209" s="24" t="e">
        <f>COUNTIF(#REF!,"공"&amp;$C209&amp;"구")</f>
        <v>#REF!</v>
      </c>
      <c r="W209" s="16" t="s">
        <v>156</v>
      </c>
      <c r="X209" s="25" t="e">
        <f>SUMIF(#REF!,"공"&amp;$C209&amp;"구",#REF!)</f>
        <v>#REF!</v>
      </c>
      <c r="Y209" s="24" t="e">
        <f>COUNTIF(#REF!,"공"&amp;$C209&amp;"도")</f>
        <v>#REF!</v>
      </c>
      <c r="Z209" s="16" t="s">
        <v>156</v>
      </c>
      <c r="AA209" s="25" t="e">
        <f>SUMIF(#REF!,"공"&amp;$C209&amp;"도",#REF!)</f>
        <v>#REF!</v>
      </c>
      <c r="AB209" s="24" t="e">
        <f>COUNTIF(#REF!,"공"&amp;$C209&amp;"목")</f>
        <v>#REF!</v>
      </c>
      <c r="AC209" s="16" t="s">
        <v>156</v>
      </c>
      <c r="AD209" s="25" t="e">
        <f>SUMIF(#REF!,"공"&amp;$C209&amp;"목",#REF!)</f>
        <v>#REF!</v>
      </c>
      <c r="AE209" s="24" t="e">
        <f>COUNTIF(#REF!,"공"&amp;$C209&amp;"묘")</f>
        <v>#REF!</v>
      </c>
      <c r="AF209" s="16" t="s">
        <v>156</v>
      </c>
      <c r="AG209" s="25" t="e">
        <f>SUMIF(#REF!,"공"&amp;$C209&amp;"묘",#REF!)</f>
        <v>#REF!</v>
      </c>
      <c r="AH209" s="24" t="e">
        <f>COUNTIF(#REF!,"공"&amp;$C209&amp;"유")</f>
        <v>#REF!</v>
      </c>
      <c r="AI209" s="16" t="s">
        <v>156</v>
      </c>
      <c r="AJ209" s="25" t="e">
        <f>SUMIF(#REF!,"공"&amp;$C209&amp;"유",#REF!)</f>
        <v>#REF!</v>
      </c>
      <c r="AK209" s="24" t="e">
        <f>COUNTIF(#REF!,"공"&amp;$C209&amp;"잡")</f>
        <v>#REF!</v>
      </c>
      <c r="AL209" s="16" t="s">
        <v>156</v>
      </c>
      <c r="AM209" s="25" t="e">
        <f>SUMIF(#REF!,"공"&amp;$C209&amp;"잡",#REF!)</f>
        <v>#REF!</v>
      </c>
      <c r="AN209" s="24" t="e">
        <f>COUNTIF(#REF!,"공"&amp;$C209&amp;"장")</f>
        <v>#REF!</v>
      </c>
      <c r="AO209" s="16" t="s">
        <v>156</v>
      </c>
      <c r="AP209" s="25" t="e">
        <f>SUMIF(#REF!,"공"&amp;$C209&amp;"장",#REF!)</f>
        <v>#REF!</v>
      </c>
      <c r="AQ209" s="24" t="e">
        <f>COUNTIF(#REF!,"공"&amp;$C209&amp;"수")</f>
        <v>#REF!</v>
      </c>
      <c r="AR209" s="16" t="s">
        <v>156</v>
      </c>
      <c r="AS209" s="25" t="e">
        <f>SUMIF(#REF!,"공"&amp;$C209&amp;"수",#REF!)</f>
        <v>#REF!</v>
      </c>
      <c r="AT209" s="24" t="e">
        <f>COUNTIF(#REF!,"공"&amp;$C209&amp;"제")</f>
        <v>#REF!</v>
      </c>
      <c r="AU209" s="16" t="s">
        <v>156</v>
      </c>
      <c r="AV209" s="25" t="e">
        <f>SUMIF(#REF!,"공"&amp;$C209&amp;"제",#REF!)</f>
        <v>#REF!</v>
      </c>
      <c r="AW209" s="24" t="e">
        <f>COUNTIF(#REF!,"공"&amp;$C209&amp;"종")</f>
        <v>#REF!</v>
      </c>
      <c r="AX209" s="16" t="s">
        <v>156</v>
      </c>
      <c r="AY209" s="25" t="e">
        <f>SUMIF(#REF!,"공"&amp;$C209&amp;"종",#REF!)</f>
        <v>#REF!</v>
      </c>
      <c r="AZ209" s="24" t="e">
        <f>COUNTIF(#REF!,"공"&amp;$C209&amp;"주")</f>
        <v>#REF!</v>
      </c>
      <c r="BA209" s="16" t="s">
        <v>156</v>
      </c>
      <c r="BB209" s="25" t="e">
        <f>SUMIF(#REF!,"공"&amp;$C209&amp;"주",#REF!)</f>
        <v>#REF!</v>
      </c>
      <c r="BC209" s="24" t="e">
        <f>COUNTIF(#REF!,"공"&amp;$C209&amp;"양")</f>
        <v>#REF!</v>
      </c>
      <c r="BD209" s="16" t="s">
        <v>156</v>
      </c>
      <c r="BE209" s="25" t="e">
        <f>SUMIF(#REF!,"공"&amp;$C209&amp;"양",#REF!)</f>
        <v>#REF!</v>
      </c>
      <c r="BF209" s="24" t="e">
        <f>COUNTIF(#REF!,"공"&amp;$C209&amp;"염")</f>
        <v>#REF!</v>
      </c>
      <c r="BG209" s="16" t="s">
        <v>156</v>
      </c>
      <c r="BH209" s="25" t="e">
        <f>SUMIF(#REF!,"공"&amp;$C209&amp;"염",#REF!)</f>
        <v>#REF!</v>
      </c>
      <c r="BI209" s="24" t="e">
        <f>COUNTIF(#REF!,"공"&amp;$C209&amp;"창")</f>
        <v>#REF!</v>
      </c>
      <c r="BJ209" s="16" t="s">
        <v>156</v>
      </c>
      <c r="BK209" s="25" t="e">
        <f>SUMIF(#REF!,"공"&amp;$C209&amp;"창",#REF!)</f>
        <v>#REF!</v>
      </c>
      <c r="BL209" s="24" t="e">
        <f>COUNTIF(#REF!,"공"&amp;$C209&amp;"천")</f>
        <v>#REF!</v>
      </c>
      <c r="BM209" s="16" t="s">
        <v>156</v>
      </c>
      <c r="BN209" s="25" t="e">
        <f>SUMIF(#REF!,"공"&amp;$C209&amp;"천",#REF!)</f>
        <v>#REF!</v>
      </c>
      <c r="BO209" s="24" t="e">
        <f>COUNTIF(#REF!,"공"&amp;$C209&amp;"철")</f>
        <v>#REF!</v>
      </c>
      <c r="BP209" s="16" t="s">
        <v>156</v>
      </c>
      <c r="BQ209" s="25" t="e">
        <f>SUMIF(#REF!,"공"&amp;$C209&amp;"철",#REF!)</f>
        <v>#REF!</v>
      </c>
      <c r="BR209" s="24" t="e">
        <f>COUNTIF(#REF!,"공"&amp;$C209&amp;"체")</f>
        <v>#REF!</v>
      </c>
      <c r="BS209" s="16" t="s">
        <v>156</v>
      </c>
      <c r="BT209" s="25" t="e">
        <f>SUMIF(#REF!,"공"&amp;$C209&amp;"체",#REF!)</f>
        <v>#REF!</v>
      </c>
      <c r="BU209" s="24" t="e">
        <f>COUNTIF(#REF!,"공"&amp;$C209&amp;"가")</f>
        <v>#REF!</v>
      </c>
      <c r="BV209" s="16" t="s">
        <v>156</v>
      </c>
      <c r="BW209" s="25" t="e">
        <f>SUMIF(#REF!,"공"&amp;$C209&amp;"가",#REF!)</f>
        <v>#REF!</v>
      </c>
    </row>
    <row r="210" spans="1:75" ht="25.5" customHeight="1">
      <c r="A210" s="40"/>
      <c r="B210" s="37"/>
      <c r="C210" s="38" t="s">
        <v>36</v>
      </c>
      <c r="D210" s="24" t="e">
        <f t="shared" si="8"/>
        <v>#REF!</v>
      </c>
      <c r="E210" s="16" t="s">
        <v>1</v>
      </c>
      <c r="F210" s="25" t="e">
        <f t="shared" si="9"/>
        <v>#REF!</v>
      </c>
      <c r="G210" s="24" t="e">
        <f>COUNTIF(#REF!,"공"&amp;$C210&amp;"답")</f>
        <v>#REF!</v>
      </c>
      <c r="H210" s="16" t="s">
        <v>156</v>
      </c>
      <c r="I210" s="25" t="e">
        <f>SUMIF(#REF!,"공"&amp;$C210&amp;"답",#REF!)</f>
        <v>#REF!</v>
      </c>
      <c r="J210" s="24" t="e">
        <f>COUNTIF(#REF!,"공"&amp;$C210&amp;"전")</f>
        <v>#REF!</v>
      </c>
      <c r="K210" s="16" t="s">
        <v>156</v>
      </c>
      <c r="L210" s="25" t="e">
        <f>SUMIF(#REF!,"공"&amp;$C210&amp;"전",#REF!)</f>
        <v>#REF!</v>
      </c>
      <c r="M210" s="24" t="e">
        <f>COUNTIF(#REF!,"공"&amp;$C210&amp;"과")</f>
        <v>#REF!</v>
      </c>
      <c r="N210" s="16" t="s">
        <v>156</v>
      </c>
      <c r="O210" s="25" t="e">
        <f>SUMIF(#REF!,"공"&amp;$C210&amp;"과",#REF!)</f>
        <v>#REF!</v>
      </c>
      <c r="P210" s="24" t="e">
        <f>COUNTIF(#REF!,"공"&amp;$C210&amp;"임")</f>
        <v>#REF!</v>
      </c>
      <c r="Q210" s="16" t="s">
        <v>156</v>
      </c>
      <c r="R210" s="25" t="e">
        <f>SUMIF(#REF!,"공"&amp;$C210&amp;"임",#REF!)</f>
        <v>#REF!</v>
      </c>
      <c r="S210" s="24" t="e">
        <f>COUNTIF(#REF!,"공"&amp;$C210&amp;"대")</f>
        <v>#REF!</v>
      </c>
      <c r="T210" s="16" t="s">
        <v>156</v>
      </c>
      <c r="U210" s="25" t="e">
        <f>SUMIF(#REF!,"공"&amp;$C210&amp;"대",#REF!)</f>
        <v>#REF!</v>
      </c>
      <c r="V210" s="24" t="e">
        <f>COUNTIF(#REF!,"공"&amp;$C210&amp;"구")</f>
        <v>#REF!</v>
      </c>
      <c r="W210" s="16" t="s">
        <v>156</v>
      </c>
      <c r="X210" s="25" t="e">
        <f>SUMIF(#REF!,"공"&amp;$C210&amp;"구",#REF!)</f>
        <v>#REF!</v>
      </c>
      <c r="Y210" s="24" t="e">
        <f>COUNTIF(#REF!,"공"&amp;$C210&amp;"도")</f>
        <v>#REF!</v>
      </c>
      <c r="Z210" s="16" t="s">
        <v>156</v>
      </c>
      <c r="AA210" s="25" t="e">
        <f>SUMIF(#REF!,"공"&amp;$C210&amp;"도",#REF!)</f>
        <v>#REF!</v>
      </c>
      <c r="AB210" s="24" t="e">
        <f>COUNTIF(#REF!,"공"&amp;$C210&amp;"목")</f>
        <v>#REF!</v>
      </c>
      <c r="AC210" s="16" t="s">
        <v>156</v>
      </c>
      <c r="AD210" s="25" t="e">
        <f>SUMIF(#REF!,"공"&amp;$C210&amp;"목",#REF!)</f>
        <v>#REF!</v>
      </c>
      <c r="AE210" s="24" t="e">
        <f>COUNTIF(#REF!,"공"&amp;$C210&amp;"묘")</f>
        <v>#REF!</v>
      </c>
      <c r="AF210" s="16" t="s">
        <v>156</v>
      </c>
      <c r="AG210" s="25" t="e">
        <f>SUMIF(#REF!,"공"&amp;$C210&amp;"묘",#REF!)</f>
        <v>#REF!</v>
      </c>
      <c r="AH210" s="24" t="e">
        <f>COUNTIF(#REF!,"공"&amp;$C210&amp;"유")</f>
        <v>#REF!</v>
      </c>
      <c r="AI210" s="16" t="s">
        <v>156</v>
      </c>
      <c r="AJ210" s="25" t="e">
        <f>SUMIF(#REF!,"공"&amp;$C210&amp;"유",#REF!)</f>
        <v>#REF!</v>
      </c>
      <c r="AK210" s="24" t="e">
        <f>COUNTIF(#REF!,"공"&amp;$C210&amp;"잡")</f>
        <v>#REF!</v>
      </c>
      <c r="AL210" s="16" t="s">
        <v>156</v>
      </c>
      <c r="AM210" s="25" t="e">
        <f>SUMIF(#REF!,"공"&amp;$C210&amp;"잡",#REF!)</f>
        <v>#REF!</v>
      </c>
      <c r="AN210" s="24" t="e">
        <f>COUNTIF(#REF!,"공"&amp;$C210&amp;"장")</f>
        <v>#REF!</v>
      </c>
      <c r="AO210" s="16" t="s">
        <v>156</v>
      </c>
      <c r="AP210" s="25" t="e">
        <f>SUMIF(#REF!,"공"&amp;$C210&amp;"장",#REF!)</f>
        <v>#REF!</v>
      </c>
      <c r="AQ210" s="24" t="e">
        <f>COUNTIF(#REF!,"공"&amp;$C210&amp;"수")</f>
        <v>#REF!</v>
      </c>
      <c r="AR210" s="16" t="s">
        <v>156</v>
      </c>
      <c r="AS210" s="25" t="e">
        <f>SUMIF(#REF!,"공"&amp;$C210&amp;"수",#REF!)</f>
        <v>#REF!</v>
      </c>
      <c r="AT210" s="24" t="e">
        <f>COUNTIF(#REF!,"공"&amp;$C210&amp;"제")</f>
        <v>#REF!</v>
      </c>
      <c r="AU210" s="16" t="s">
        <v>156</v>
      </c>
      <c r="AV210" s="25" t="e">
        <f>SUMIF(#REF!,"공"&amp;$C210&amp;"제",#REF!)</f>
        <v>#REF!</v>
      </c>
      <c r="AW210" s="24" t="e">
        <f>COUNTIF(#REF!,"공"&amp;$C210&amp;"종")</f>
        <v>#REF!</v>
      </c>
      <c r="AX210" s="16" t="s">
        <v>156</v>
      </c>
      <c r="AY210" s="25" t="e">
        <f>SUMIF(#REF!,"공"&amp;$C210&amp;"종",#REF!)</f>
        <v>#REF!</v>
      </c>
      <c r="AZ210" s="24" t="e">
        <f>COUNTIF(#REF!,"공"&amp;$C210&amp;"주")</f>
        <v>#REF!</v>
      </c>
      <c r="BA210" s="16" t="s">
        <v>156</v>
      </c>
      <c r="BB210" s="25" t="e">
        <f>SUMIF(#REF!,"공"&amp;$C210&amp;"주",#REF!)</f>
        <v>#REF!</v>
      </c>
      <c r="BC210" s="24" t="e">
        <f>COUNTIF(#REF!,"공"&amp;$C210&amp;"양")</f>
        <v>#REF!</v>
      </c>
      <c r="BD210" s="16" t="s">
        <v>156</v>
      </c>
      <c r="BE210" s="25" t="e">
        <f>SUMIF(#REF!,"공"&amp;$C210&amp;"양",#REF!)</f>
        <v>#REF!</v>
      </c>
      <c r="BF210" s="24" t="e">
        <f>COUNTIF(#REF!,"공"&amp;$C210&amp;"염")</f>
        <v>#REF!</v>
      </c>
      <c r="BG210" s="16" t="s">
        <v>156</v>
      </c>
      <c r="BH210" s="25" t="e">
        <f>SUMIF(#REF!,"공"&amp;$C210&amp;"염",#REF!)</f>
        <v>#REF!</v>
      </c>
      <c r="BI210" s="24" t="e">
        <f>COUNTIF(#REF!,"공"&amp;$C210&amp;"창")</f>
        <v>#REF!</v>
      </c>
      <c r="BJ210" s="16" t="s">
        <v>156</v>
      </c>
      <c r="BK210" s="25" t="e">
        <f>SUMIF(#REF!,"공"&amp;$C210&amp;"창",#REF!)</f>
        <v>#REF!</v>
      </c>
      <c r="BL210" s="24" t="e">
        <f>COUNTIF(#REF!,"공"&amp;$C210&amp;"천")</f>
        <v>#REF!</v>
      </c>
      <c r="BM210" s="16" t="s">
        <v>156</v>
      </c>
      <c r="BN210" s="25" t="e">
        <f>SUMIF(#REF!,"공"&amp;$C210&amp;"천",#REF!)</f>
        <v>#REF!</v>
      </c>
      <c r="BO210" s="24" t="e">
        <f>COUNTIF(#REF!,"공"&amp;$C210&amp;"철")</f>
        <v>#REF!</v>
      </c>
      <c r="BP210" s="16" t="s">
        <v>156</v>
      </c>
      <c r="BQ210" s="25" t="e">
        <f>SUMIF(#REF!,"공"&amp;$C210&amp;"철",#REF!)</f>
        <v>#REF!</v>
      </c>
      <c r="BR210" s="24" t="e">
        <f>COUNTIF(#REF!,"공"&amp;$C210&amp;"체")</f>
        <v>#REF!</v>
      </c>
      <c r="BS210" s="16" t="s">
        <v>156</v>
      </c>
      <c r="BT210" s="25" t="e">
        <f>SUMIF(#REF!,"공"&amp;$C210&amp;"체",#REF!)</f>
        <v>#REF!</v>
      </c>
      <c r="BU210" s="24" t="e">
        <f>COUNTIF(#REF!,"공"&amp;$C210&amp;"가")</f>
        <v>#REF!</v>
      </c>
      <c r="BV210" s="16" t="s">
        <v>156</v>
      </c>
      <c r="BW210" s="25" t="e">
        <f>SUMIF(#REF!,"공"&amp;$C210&amp;"가",#REF!)</f>
        <v>#REF!</v>
      </c>
    </row>
    <row r="211" spans="1:75" ht="25.5" customHeight="1">
      <c r="A211" s="40"/>
      <c r="B211" s="37"/>
      <c r="C211" s="38" t="s">
        <v>37</v>
      </c>
      <c r="D211" s="24" t="e">
        <f t="shared" si="8"/>
        <v>#REF!</v>
      </c>
      <c r="E211" s="16" t="s">
        <v>1</v>
      </c>
      <c r="F211" s="25" t="e">
        <f t="shared" si="9"/>
        <v>#REF!</v>
      </c>
      <c r="G211" s="24" t="e">
        <f>COUNTIF(#REF!,"공"&amp;$C211&amp;"답")</f>
        <v>#REF!</v>
      </c>
      <c r="H211" s="16" t="s">
        <v>156</v>
      </c>
      <c r="I211" s="25" t="e">
        <f>SUMIF(#REF!,"공"&amp;$C211&amp;"답",#REF!)</f>
        <v>#REF!</v>
      </c>
      <c r="J211" s="24" t="e">
        <f>COUNTIF(#REF!,"공"&amp;$C211&amp;"전")</f>
        <v>#REF!</v>
      </c>
      <c r="K211" s="16" t="s">
        <v>156</v>
      </c>
      <c r="L211" s="25" t="e">
        <f>SUMIF(#REF!,"공"&amp;$C211&amp;"전",#REF!)</f>
        <v>#REF!</v>
      </c>
      <c r="M211" s="24" t="e">
        <f>COUNTIF(#REF!,"공"&amp;$C211&amp;"과")</f>
        <v>#REF!</v>
      </c>
      <c r="N211" s="16" t="s">
        <v>156</v>
      </c>
      <c r="O211" s="25" t="e">
        <f>SUMIF(#REF!,"공"&amp;$C211&amp;"과",#REF!)</f>
        <v>#REF!</v>
      </c>
      <c r="P211" s="24" t="e">
        <f>COUNTIF(#REF!,"공"&amp;$C211&amp;"임")</f>
        <v>#REF!</v>
      </c>
      <c r="Q211" s="16" t="s">
        <v>156</v>
      </c>
      <c r="R211" s="25" t="e">
        <f>SUMIF(#REF!,"공"&amp;$C211&amp;"임",#REF!)</f>
        <v>#REF!</v>
      </c>
      <c r="S211" s="24" t="e">
        <f>COUNTIF(#REF!,"공"&amp;$C211&amp;"대")</f>
        <v>#REF!</v>
      </c>
      <c r="T211" s="16" t="s">
        <v>156</v>
      </c>
      <c r="U211" s="25" t="e">
        <f>SUMIF(#REF!,"공"&amp;$C211&amp;"대",#REF!)</f>
        <v>#REF!</v>
      </c>
      <c r="V211" s="24" t="e">
        <f>COUNTIF(#REF!,"공"&amp;$C211&amp;"구")</f>
        <v>#REF!</v>
      </c>
      <c r="W211" s="16" t="s">
        <v>156</v>
      </c>
      <c r="X211" s="25" t="e">
        <f>SUMIF(#REF!,"공"&amp;$C211&amp;"구",#REF!)</f>
        <v>#REF!</v>
      </c>
      <c r="Y211" s="24" t="e">
        <f>COUNTIF(#REF!,"공"&amp;$C211&amp;"도")</f>
        <v>#REF!</v>
      </c>
      <c r="Z211" s="16" t="s">
        <v>156</v>
      </c>
      <c r="AA211" s="25" t="e">
        <f>SUMIF(#REF!,"공"&amp;$C211&amp;"도",#REF!)</f>
        <v>#REF!</v>
      </c>
      <c r="AB211" s="24" t="e">
        <f>COUNTIF(#REF!,"공"&amp;$C211&amp;"목")</f>
        <v>#REF!</v>
      </c>
      <c r="AC211" s="16" t="s">
        <v>156</v>
      </c>
      <c r="AD211" s="25" t="e">
        <f>SUMIF(#REF!,"공"&amp;$C211&amp;"목",#REF!)</f>
        <v>#REF!</v>
      </c>
      <c r="AE211" s="24" t="e">
        <f>COUNTIF(#REF!,"공"&amp;$C211&amp;"묘")</f>
        <v>#REF!</v>
      </c>
      <c r="AF211" s="16" t="s">
        <v>156</v>
      </c>
      <c r="AG211" s="25" t="e">
        <f>SUMIF(#REF!,"공"&amp;$C211&amp;"묘",#REF!)</f>
        <v>#REF!</v>
      </c>
      <c r="AH211" s="24" t="e">
        <f>COUNTIF(#REF!,"공"&amp;$C211&amp;"유")</f>
        <v>#REF!</v>
      </c>
      <c r="AI211" s="16" t="s">
        <v>156</v>
      </c>
      <c r="AJ211" s="25" t="e">
        <f>SUMIF(#REF!,"공"&amp;$C211&amp;"유",#REF!)</f>
        <v>#REF!</v>
      </c>
      <c r="AK211" s="24" t="e">
        <f>COUNTIF(#REF!,"공"&amp;$C211&amp;"잡")</f>
        <v>#REF!</v>
      </c>
      <c r="AL211" s="16" t="s">
        <v>156</v>
      </c>
      <c r="AM211" s="25" t="e">
        <f>SUMIF(#REF!,"공"&amp;$C211&amp;"잡",#REF!)</f>
        <v>#REF!</v>
      </c>
      <c r="AN211" s="24" t="e">
        <f>COUNTIF(#REF!,"공"&amp;$C211&amp;"장")</f>
        <v>#REF!</v>
      </c>
      <c r="AO211" s="16" t="s">
        <v>156</v>
      </c>
      <c r="AP211" s="25" t="e">
        <f>SUMIF(#REF!,"공"&amp;$C211&amp;"장",#REF!)</f>
        <v>#REF!</v>
      </c>
      <c r="AQ211" s="24" t="e">
        <f>COUNTIF(#REF!,"공"&amp;$C211&amp;"수")</f>
        <v>#REF!</v>
      </c>
      <c r="AR211" s="16" t="s">
        <v>156</v>
      </c>
      <c r="AS211" s="25" t="e">
        <f>SUMIF(#REF!,"공"&amp;$C211&amp;"수",#REF!)</f>
        <v>#REF!</v>
      </c>
      <c r="AT211" s="24" t="e">
        <f>COUNTIF(#REF!,"공"&amp;$C211&amp;"제")</f>
        <v>#REF!</v>
      </c>
      <c r="AU211" s="16" t="s">
        <v>156</v>
      </c>
      <c r="AV211" s="25" t="e">
        <f>SUMIF(#REF!,"공"&amp;$C211&amp;"제",#REF!)</f>
        <v>#REF!</v>
      </c>
      <c r="AW211" s="24" t="e">
        <f>COUNTIF(#REF!,"공"&amp;$C211&amp;"종")</f>
        <v>#REF!</v>
      </c>
      <c r="AX211" s="16" t="s">
        <v>156</v>
      </c>
      <c r="AY211" s="25" t="e">
        <f>SUMIF(#REF!,"공"&amp;$C211&amp;"종",#REF!)</f>
        <v>#REF!</v>
      </c>
      <c r="AZ211" s="24" t="e">
        <f>COUNTIF(#REF!,"공"&amp;$C211&amp;"주")</f>
        <v>#REF!</v>
      </c>
      <c r="BA211" s="16" t="s">
        <v>156</v>
      </c>
      <c r="BB211" s="25" t="e">
        <f>SUMIF(#REF!,"공"&amp;$C211&amp;"주",#REF!)</f>
        <v>#REF!</v>
      </c>
      <c r="BC211" s="24" t="e">
        <f>COUNTIF(#REF!,"공"&amp;$C211&amp;"양")</f>
        <v>#REF!</v>
      </c>
      <c r="BD211" s="16" t="s">
        <v>156</v>
      </c>
      <c r="BE211" s="25" t="e">
        <f>SUMIF(#REF!,"공"&amp;$C211&amp;"양",#REF!)</f>
        <v>#REF!</v>
      </c>
      <c r="BF211" s="24" t="e">
        <f>COUNTIF(#REF!,"공"&amp;$C211&amp;"염")</f>
        <v>#REF!</v>
      </c>
      <c r="BG211" s="16" t="s">
        <v>156</v>
      </c>
      <c r="BH211" s="25" t="e">
        <f>SUMIF(#REF!,"공"&amp;$C211&amp;"염",#REF!)</f>
        <v>#REF!</v>
      </c>
      <c r="BI211" s="24" t="e">
        <f>COUNTIF(#REF!,"공"&amp;$C211&amp;"창")</f>
        <v>#REF!</v>
      </c>
      <c r="BJ211" s="16" t="s">
        <v>156</v>
      </c>
      <c r="BK211" s="25" t="e">
        <f>SUMIF(#REF!,"공"&amp;$C211&amp;"창",#REF!)</f>
        <v>#REF!</v>
      </c>
      <c r="BL211" s="24" t="e">
        <f>COUNTIF(#REF!,"공"&amp;$C211&amp;"천")</f>
        <v>#REF!</v>
      </c>
      <c r="BM211" s="16" t="s">
        <v>156</v>
      </c>
      <c r="BN211" s="25" t="e">
        <f>SUMIF(#REF!,"공"&amp;$C211&amp;"천",#REF!)</f>
        <v>#REF!</v>
      </c>
      <c r="BO211" s="24" t="e">
        <f>COUNTIF(#REF!,"공"&amp;$C211&amp;"철")</f>
        <v>#REF!</v>
      </c>
      <c r="BP211" s="16" t="s">
        <v>156</v>
      </c>
      <c r="BQ211" s="25" t="e">
        <f>SUMIF(#REF!,"공"&amp;$C211&amp;"철",#REF!)</f>
        <v>#REF!</v>
      </c>
      <c r="BR211" s="24" t="e">
        <f>COUNTIF(#REF!,"공"&amp;$C211&amp;"체")</f>
        <v>#REF!</v>
      </c>
      <c r="BS211" s="16" t="s">
        <v>156</v>
      </c>
      <c r="BT211" s="25" t="e">
        <f>SUMIF(#REF!,"공"&amp;$C211&amp;"체",#REF!)</f>
        <v>#REF!</v>
      </c>
      <c r="BU211" s="24" t="e">
        <f>COUNTIF(#REF!,"공"&amp;$C211&amp;"가")</f>
        <v>#REF!</v>
      </c>
      <c r="BV211" s="16" t="s">
        <v>156</v>
      </c>
      <c r="BW211" s="25" t="e">
        <f>SUMIF(#REF!,"공"&amp;$C211&amp;"가",#REF!)</f>
        <v>#REF!</v>
      </c>
    </row>
    <row r="212" spans="1:75" ht="25.5" customHeight="1">
      <c r="A212" s="40"/>
      <c r="B212" s="37"/>
      <c r="C212" s="38" t="s">
        <v>38</v>
      </c>
      <c r="D212" s="24" t="e">
        <f t="shared" si="8"/>
        <v>#REF!</v>
      </c>
      <c r="E212" s="16" t="s">
        <v>1</v>
      </c>
      <c r="F212" s="25" t="e">
        <f t="shared" si="9"/>
        <v>#REF!</v>
      </c>
      <c r="G212" s="24" t="e">
        <f>COUNTIF(#REF!,"공"&amp;$C212&amp;"답")</f>
        <v>#REF!</v>
      </c>
      <c r="H212" s="16" t="s">
        <v>156</v>
      </c>
      <c r="I212" s="25" t="e">
        <f>SUMIF(#REF!,"공"&amp;$C212&amp;"답",#REF!)</f>
        <v>#REF!</v>
      </c>
      <c r="J212" s="24" t="e">
        <f>COUNTIF(#REF!,"공"&amp;$C212&amp;"전")</f>
        <v>#REF!</v>
      </c>
      <c r="K212" s="16" t="s">
        <v>156</v>
      </c>
      <c r="L212" s="25" t="e">
        <f>SUMIF(#REF!,"공"&amp;$C212&amp;"전",#REF!)</f>
        <v>#REF!</v>
      </c>
      <c r="M212" s="24" t="e">
        <f>COUNTIF(#REF!,"공"&amp;$C212&amp;"과")</f>
        <v>#REF!</v>
      </c>
      <c r="N212" s="16" t="s">
        <v>156</v>
      </c>
      <c r="O212" s="25" t="e">
        <f>SUMIF(#REF!,"공"&amp;$C212&amp;"과",#REF!)</f>
        <v>#REF!</v>
      </c>
      <c r="P212" s="24" t="e">
        <f>COUNTIF(#REF!,"공"&amp;$C212&amp;"임")</f>
        <v>#REF!</v>
      </c>
      <c r="Q212" s="16" t="s">
        <v>156</v>
      </c>
      <c r="R212" s="25" t="e">
        <f>SUMIF(#REF!,"공"&amp;$C212&amp;"임",#REF!)</f>
        <v>#REF!</v>
      </c>
      <c r="S212" s="24" t="e">
        <f>COUNTIF(#REF!,"공"&amp;$C212&amp;"대")</f>
        <v>#REF!</v>
      </c>
      <c r="T212" s="16" t="s">
        <v>156</v>
      </c>
      <c r="U212" s="25" t="e">
        <f>SUMIF(#REF!,"공"&amp;$C212&amp;"대",#REF!)</f>
        <v>#REF!</v>
      </c>
      <c r="V212" s="24" t="e">
        <f>COUNTIF(#REF!,"공"&amp;$C212&amp;"구")</f>
        <v>#REF!</v>
      </c>
      <c r="W212" s="16" t="s">
        <v>156</v>
      </c>
      <c r="X212" s="25" t="e">
        <f>SUMIF(#REF!,"공"&amp;$C212&amp;"구",#REF!)</f>
        <v>#REF!</v>
      </c>
      <c r="Y212" s="24" t="e">
        <f>COUNTIF(#REF!,"공"&amp;$C212&amp;"도")</f>
        <v>#REF!</v>
      </c>
      <c r="Z212" s="16" t="s">
        <v>156</v>
      </c>
      <c r="AA212" s="25" t="e">
        <f>SUMIF(#REF!,"공"&amp;$C212&amp;"도",#REF!)</f>
        <v>#REF!</v>
      </c>
      <c r="AB212" s="24" t="e">
        <f>COUNTIF(#REF!,"공"&amp;$C212&amp;"목")</f>
        <v>#REF!</v>
      </c>
      <c r="AC212" s="16" t="s">
        <v>156</v>
      </c>
      <c r="AD212" s="25" t="e">
        <f>SUMIF(#REF!,"공"&amp;$C212&amp;"목",#REF!)</f>
        <v>#REF!</v>
      </c>
      <c r="AE212" s="24" t="e">
        <f>COUNTIF(#REF!,"공"&amp;$C212&amp;"묘")</f>
        <v>#REF!</v>
      </c>
      <c r="AF212" s="16" t="s">
        <v>156</v>
      </c>
      <c r="AG212" s="25" t="e">
        <f>SUMIF(#REF!,"공"&amp;$C212&amp;"묘",#REF!)</f>
        <v>#REF!</v>
      </c>
      <c r="AH212" s="24" t="e">
        <f>COUNTIF(#REF!,"공"&amp;$C212&amp;"유")</f>
        <v>#REF!</v>
      </c>
      <c r="AI212" s="16" t="s">
        <v>156</v>
      </c>
      <c r="AJ212" s="25" t="e">
        <f>SUMIF(#REF!,"공"&amp;$C212&amp;"유",#REF!)</f>
        <v>#REF!</v>
      </c>
      <c r="AK212" s="24" t="e">
        <f>COUNTIF(#REF!,"공"&amp;$C212&amp;"잡")</f>
        <v>#REF!</v>
      </c>
      <c r="AL212" s="16" t="s">
        <v>156</v>
      </c>
      <c r="AM212" s="25" t="e">
        <f>SUMIF(#REF!,"공"&amp;$C212&amp;"잡",#REF!)</f>
        <v>#REF!</v>
      </c>
      <c r="AN212" s="24" t="e">
        <f>COUNTIF(#REF!,"공"&amp;$C212&amp;"장")</f>
        <v>#REF!</v>
      </c>
      <c r="AO212" s="16" t="s">
        <v>156</v>
      </c>
      <c r="AP212" s="25" t="e">
        <f>SUMIF(#REF!,"공"&amp;$C212&amp;"장",#REF!)</f>
        <v>#REF!</v>
      </c>
      <c r="AQ212" s="24" t="e">
        <f>COUNTIF(#REF!,"공"&amp;$C212&amp;"수")</f>
        <v>#REF!</v>
      </c>
      <c r="AR212" s="16" t="s">
        <v>156</v>
      </c>
      <c r="AS212" s="25" t="e">
        <f>SUMIF(#REF!,"공"&amp;$C212&amp;"수",#REF!)</f>
        <v>#REF!</v>
      </c>
      <c r="AT212" s="24" t="e">
        <f>COUNTIF(#REF!,"공"&amp;$C212&amp;"제")</f>
        <v>#REF!</v>
      </c>
      <c r="AU212" s="16" t="s">
        <v>156</v>
      </c>
      <c r="AV212" s="25" t="e">
        <f>SUMIF(#REF!,"공"&amp;$C212&amp;"제",#REF!)</f>
        <v>#REF!</v>
      </c>
      <c r="AW212" s="24" t="e">
        <f>COUNTIF(#REF!,"공"&amp;$C212&amp;"종")</f>
        <v>#REF!</v>
      </c>
      <c r="AX212" s="16" t="s">
        <v>156</v>
      </c>
      <c r="AY212" s="25" t="e">
        <f>SUMIF(#REF!,"공"&amp;$C212&amp;"종",#REF!)</f>
        <v>#REF!</v>
      </c>
      <c r="AZ212" s="24" t="e">
        <f>COUNTIF(#REF!,"공"&amp;$C212&amp;"주")</f>
        <v>#REF!</v>
      </c>
      <c r="BA212" s="16" t="s">
        <v>156</v>
      </c>
      <c r="BB212" s="25" t="e">
        <f>SUMIF(#REF!,"공"&amp;$C212&amp;"주",#REF!)</f>
        <v>#REF!</v>
      </c>
      <c r="BC212" s="24" t="e">
        <f>COUNTIF(#REF!,"공"&amp;$C212&amp;"양")</f>
        <v>#REF!</v>
      </c>
      <c r="BD212" s="16" t="s">
        <v>156</v>
      </c>
      <c r="BE212" s="25" t="e">
        <f>SUMIF(#REF!,"공"&amp;$C212&amp;"양",#REF!)</f>
        <v>#REF!</v>
      </c>
      <c r="BF212" s="24" t="e">
        <f>COUNTIF(#REF!,"공"&amp;$C212&amp;"염")</f>
        <v>#REF!</v>
      </c>
      <c r="BG212" s="16" t="s">
        <v>156</v>
      </c>
      <c r="BH212" s="25" t="e">
        <f>SUMIF(#REF!,"공"&amp;$C212&amp;"염",#REF!)</f>
        <v>#REF!</v>
      </c>
      <c r="BI212" s="24" t="e">
        <f>COUNTIF(#REF!,"공"&amp;$C212&amp;"창")</f>
        <v>#REF!</v>
      </c>
      <c r="BJ212" s="16" t="s">
        <v>156</v>
      </c>
      <c r="BK212" s="25" t="e">
        <f>SUMIF(#REF!,"공"&amp;$C212&amp;"창",#REF!)</f>
        <v>#REF!</v>
      </c>
      <c r="BL212" s="24" t="e">
        <f>COUNTIF(#REF!,"공"&amp;$C212&amp;"천")</f>
        <v>#REF!</v>
      </c>
      <c r="BM212" s="16" t="s">
        <v>156</v>
      </c>
      <c r="BN212" s="25" t="e">
        <f>SUMIF(#REF!,"공"&amp;$C212&amp;"천",#REF!)</f>
        <v>#REF!</v>
      </c>
      <c r="BO212" s="24" t="e">
        <f>COUNTIF(#REF!,"공"&amp;$C212&amp;"철")</f>
        <v>#REF!</v>
      </c>
      <c r="BP212" s="16" t="s">
        <v>156</v>
      </c>
      <c r="BQ212" s="25" t="e">
        <f>SUMIF(#REF!,"공"&amp;$C212&amp;"철",#REF!)</f>
        <v>#REF!</v>
      </c>
      <c r="BR212" s="24" t="e">
        <f>COUNTIF(#REF!,"공"&amp;$C212&amp;"체")</f>
        <v>#REF!</v>
      </c>
      <c r="BS212" s="16" t="s">
        <v>156</v>
      </c>
      <c r="BT212" s="25" t="e">
        <f>SUMIF(#REF!,"공"&amp;$C212&amp;"체",#REF!)</f>
        <v>#REF!</v>
      </c>
      <c r="BU212" s="24" t="e">
        <f>COUNTIF(#REF!,"공"&amp;$C212&amp;"가")</f>
        <v>#REF!</v>
      </c>
      <c r="BV212" s="16" t="s">
        <v>156</v>
      </c>
      <c r="BW212" s="25" t="e">
        <f>SUMIF(#REF!,"공"&amp;$C212&amp;"가",#REF!)</f>
        <v>#REF!</v>
      </c>
    </row>
    <row r="213" spans="1:75" ht="25.5" customHeight="1">
      <c r="A213" s="41"/>
      <c r="B213" s="39"/>
      <c r="C213" s="38" t="s">
        <v>39</v>
      </c>
      <c r="D213" s="24" t="e">
        <f t="shared" si="8"/>
        <v>#REF!</v>
      </c>
      <c r="E213" s="16" t="s">
        <v>1</v>
      </c>
      <c r="F213" s="25" t="e">
        <f t="shared" si="9"/>
        <v>#REF!</v>
      </c>
      <c r="G213" s="24" t="e">
        <f>COUNTIF(#REF!,"공"&amp;$C213&amp;"답")</f>
        <v>#REF!</v>
      </c>
      <c r="H213" s="16" t="s">
        <v>156</v>
      </c>
      <c r="I213" s="25" t="e">
        <f>SUMIF(#REF!,"공"&amp;$C213&amp;"답",#REF!)</f>
        <v>#REF!</v>
      </c>
      <c r="J213" s="24" t="e">
        <f>COUNTIF(#REF!,"공"&amp;$C213&amp;"전")</f>
        <v>#REF!</v>
      </c>
      <c r="K213" s="16" t="s">
        <v>156</v>
      </c>
      <c r="L213" s="25" t="e">
        <f>SUMIF(#REF!,"공"&amp;$C213&amp;"전",#REF!)</f>
        <v>#REF!</v>
      </c>
      <c r="M213" s="24" t="e">
        <f>COUNTIF(#REF!,"공"&amp;$C213&amp;"과")</f>
        <v>#REF!</v>
      </c>
      <c r="N213" s="16" t="s">
        <v>156</v>
      </c>
      <c r="O213" s="25" t="e">
        <f>SUMIF(#REF!,"공"&amp;$C213&amp;"과",#REF!)</f>
        <v>#REF!</v>
      </c>
      <c r="P213" s="24" t="e">
        <f>COUNTIF(#REF!,"공"&amp;$C213&amp;"임")</f>
        <v>#REF!</v>
      </c>
      <c r="Q213" s="16" t="s">
        <v>156</v>
      </c>
      <c r="R213" s="25" t="e">
        <f>SUMIF(#REF!,"공"&amp;$C213&amp;"임",#REF!)</f>
        <v>#REF!</v>
      </c>
      <c r="S213" s="24" t="e">
        <f>COUNTIF(#REF!,"공"&amp;$C213&amp;"대")</f>
        <v>#REF!</v>
      </c>
      <c r="T213" s="16" t="s">
        <v>156</v>
      </c>
      <c r="U213" s="25" t="e">
        <f>SUMIF(#REF!,"공"&amp;$C213&amp;"대",#REF!)</f>
        <v>#REF!</v>
      </c>
      <c r="V213" s="24" t="e">
        <f>COUNTIF(#REF!,"공"&amp;$C213&amp;"구")</f>
        <v>#REF!</v>
      </c>
      <c r="W213" s="16" t="s">
        <v>156</v>
      </c>
      <c r="X213" s="25" t="e">
        <f>SUMIF(#REF!,"공"&amp;$C213&amp;"구",#REF!)</f>
        <v>#REF!</v>
      </c>
      <c r="Y213" s="24" t="e">
        <f>COUNTIF(#REF!,"공"&amp;$C213&amp;"도")</f>
        <v>#REF!</v>
      </c>
      <c r="Z213" s="16" t="s">
        <v>156</v>
      </c>
      <c r="AA213" s="25" t="e">
        <f>SUMIF(#REF!,"공"&amp;$C213&amp;"도",#REF!)</f>
        <v>#REF!</v>
      </c>
      <c r="AB213" s="24" t="e">
        <f>COUNTIF(#REF!,"공"&amp;$C213&amp;"목")</f>
        <v>#REF!</v>
      </c>
      <c r="AC213" s="16" t="s">
        <v>156</v>
      </c>
      <c r="AD213" s="25" t="e">
        <f>SUMIF(#REF!,"공"&amp;$C213&amp;"목",#REF!)</f>
        <v>#REF!</v>
      </c>
      <c r="AE213" s="24" t="e">
        <f>COUNTIF(#REF!,"공"&amp;$C213&amp;"묘")</f>
        <v>#REF!</v>
      </c>
      <c r="AF213" s="16" t="s">
        <v>156</v>
      </c>
      <c r="AG213" s="25" t="e">
        <f>SUMIF(#REF!,"공"&amp;$C213&amp;"묘",#REF!)</f>
        <v>#REF!</v>
      </c>
      <c r="AH213" s="24" t="e">
        <f>COUNTIF(#REF!,"공"&amp;$C213&amp;"유")</f>
        <v>#REF!</v>
      </c>
      <c r="AI213" s="16" t="s">
        <v>156</v>
      </c>
      <c r="AJ213" s="25" t="e">
        <f>SUMIF(#REF!,"공"&amp;$C213&amp;"유",#REF!)</f>
        <v>#REF!</v>
      </c>
      <c r="AK213" s="24" t="e">
        <f>COUNTIF(#REF!,"공"&amp;$C213&amp;"잡")</f>
        <v>#REF!</v>
      </c>
      <c r="AL213" s="16" t="s">
        <v>156</v>
      </c>
      <c r="AM213" s="25" t="e">
        <f>SUMIF(#REF!,"공"&amp;$C213&amp;"잡",#REF!)</f>
        <v>#REF!</v>
      </c>
      <c r="AN213" s="24" t="e">
        <f>COUNTIF(#REF!,"공"&amp;$C213&amp;"장")</f>
        <v>#REF!</v>
      </c>
      <c r="AO213" s="16" t="s">
        <v>156</v>
      </c>
      <c r="AP213" s="25" t="e">
        <f>SUMIF(#REF!,"공"&amp;$C213&amp;"장",#REF!)</f>
        <v>#REF!</v>
      </c>
      <c r="AQ213" s="24" t="e">
        <f>COUNTIF(#REF!,"공"&amp;$C213&amp;"수")</f>
        <v>#REF!</v>
      </c>
      <c r="AR213" s="16" t="s">
        <v>156</v>
      </c>
      <c r="AS213" s="25" t="e">
        <f>SUMIF(#REF!,"공"&amp;$C213&amp;"수",#REF!)</f>
        <v>#REF!</v>
      </c>
      <c r="AT213" s="24" t="e">
        <f>COUNTIF(#REF!,"공"&amp;$C213&amp;"제")</f>
        <v>#REF!</v>
      </c>
      <c r="AU213" s="16" t="s">
        <v>156</v>
      </c>
      <c r="AV213" s="25" t="e">
        <f>SUMIF(#REF!,"공"&amp;$C213&amp;"제",#REF!)</f>
        <v>#REF!</v>
      </c>
      <c r="AW213" s="24" t="e">
        <f>COUNTIF(#REF!,"공"&amp;$C213&amp;"종")</f>
        <v>#REF!</v>
      </c>
      <c r="AX213" s="16" t="s">
        <v>156</v>
      </c>
      <c r="AY213" s="25" t="e">
        <f>SUMIF(#REF!,"공"&amp;$C213&amp;"종",#REF!)</f>
        <v>#REF!</v>
      </c>
      <c r="AZ213" s="24" t="e">
        <f>COUNTIF(#REF!,"공"&amp;$C213&amp;"주")</f>
        <v>#REF!</v>
      </c>
      <c r="BA213" s="16" t="s">
        <v>156</v>
      </c>
      <c r="BB213" s="25" t="e">
        <f>SUMIF(#REF!,"공"&amp;$C213&amp;"주",#REF!)</f>
        <v>#REF!</v>
      </c>
      <c r="BC213" s="24" t="e">
        <f>COUNTIF(#REF!,"공"&amp;$C213&amp;"양")</f>
        <v>#REF!</v>
      </c>
      <c r="BD213" s="16" t="s">
        <v>156</v>
      </c>
      <c r="BE213" s="25" t="e">
        <f>SUMIF(#REF!,"공"&amp;$C213&amp;"양",#REF!)</f>
        <v>#REF!</v>
      </c>
      <c r="BF213" s="24" t="e">
        <f>COUNTIF(#REF!,"공"&amp;$C213&amp;"염")</f>
        <v>#REF!</v>
      </c>
      <c r="BG213" s="16" t="s">
        <v>156</v>
      </c>
      <c r="BH213" s="25" t="e">
        <f>SUMIF(#REF!,"공"&amp;$C213&amp;"염",#REF!)</f>
        <v>#REF!</v>
      </c>
      <c r="BI213" s="24" t="e">
        <f>COUNTIF(#REF!,"공"&amp;$C213&amp;"창")</f>
        <v>#REF!</v>
      </c>
      <c r="BJ213" s="16" t="s">
        <v>156</v>
      </c>
      <c r="BK213" s="25" t="e">
        <f>SUMIF(#REF!,"공"&amp;$C213&amp;"창",#REF!)</f>
        <v>#REF!</v>
      </c>
      <c r="BL213" s="24" t="e">
        <f>COUNTIF(#REF!,"공"&amp;$C213&amp;"천")</f>
        <v>#REF!</v>
      </c>
      <c r="BM213" s="16" t="s">
        <v>156</v>
      </c>
      <c r="BN213" s="25" t="e">
        <f>SUMIF(#REF!,"공"&amp;$C213&amp;"천",#REF!)</f>
        <v>#REF!</v>
      </c>
      <c r="BO213" s="24" t="e">
        <f>COUNTIF(#REF!,"공"&amp;$C213&amp;"철")</f>
        <v>#REF!</v>
      </c>
      <c r="BP213" s="16" t="s">
        <v>156</v>
      </c>
      <c r="BQ213" s="25" t="e">
        <f>SUMIF(#REF!,"공"&amp;$C213&amp;"철",#REF!)</f>
        <v>#REF!</v>
      </c>
      <c r="BR213" s="24" t="e">
        <f>COUNTIF(#REF!,"공"&amp;$C213&amp;"체")</f>
        <v>#REF!</v>
      </c>
      <c r="BS213" s="16" t="s">
        <v>156</v>
      </c>
      <c r="BT213" s="25" t="e">
        <f>SUMIF(#REF!,"공"&amp;$C213&amp;"체",#REF!)</f>
        <v>#REF!</v>
      </c>
      <c r="BU213" s="24" t="e">
        <f>COUNTIF(#REF!,"공"&amp;$C213&amp;"가")</f>
        <v>#REF!</v>
      </c>
      <c r="BV213" s="16" t="s">
        <v>156</v>
      </c>
      <c r="BW213" s="25" t="e">
        <f>SUMIF(#REF!,"공"&amp;$C213&amp;"가",#REF!)</f>
        <v>#REF!</v>
      </c>
    </row>
    <row r="214" spans="1:75" s="31" customFormat="1" ht="25.5" customHeight="1">
      <c r="A214" s="122" t="s">
        <v>160</v>
      </c>
      <c r="B214" s="123"/>
      <c r="C214" s="123"/>
      <c r="D214" s="28" t="e">
        <f t="shared" si="8"/>
        <v>#REF!</v>
      </c>
      <c r="E214" s="29" t="s">
        <v>1</v>
      </c>
      <c r="F214" s="30" t="e">
        <f t="shared" si="9"/>
        <v>#REF!</v>
      </c>
      <c r="G214" s="28" t="e">
        <f>SUM(G215,G229)</f>
        <v>#REF!</v>
      </c>
      <c r="H214" s="29" t="s">
        <v>156</v>
      </c>
      <c r="I214" s="30" t="e">
        <f>SUM(I215,I229)</f>
        <v>#REF!</v>
      </c>
      <c r="J214" s="28" t="e">
        <f>SUM(J215,J229)</f>
        <v>#REF!</v>
      </c>
      <c r="K214" s="29" t="s">
        <v>156</v>
      </c>
      <c r="L214" s="30" t="e">
        <f>SUM(L215,L229)</f>
        <v>#REF!</v>
      </c>
      <c r="M214" s="28" t="e">
        <f>SUM(M215,M229)</f>
        <v>#REF!</v>
      </c>
      <c r="N214" s="29" t="s">
        <v>156</v>
      </c>
      <c r="O214" s="30" t="e">
        <f>SUM(O215,O229)</f>
        <v>#REF!</v>
      </c>
      <c r="P214" s="28" t="e">
        <f>SUM(P215,P229)</f>
        <v>#REF!</v>
      </c>
      <c r="Q214" s="29" t="s">
        <v>156</v>
      </c>
      <c r="R214" s="30" t="e">
        <f>SUM(R215,R229)</f>
        <v>#REF!</v>
      </c>
      <c r="S214" s="28" t="e">
        <f>SUM(S215,S229)</f>
        <v>#REF!</v>
      </c>
      <c r="T214" s="29" t="s">
        <v>156</v>
      </c>
      <c r="U214" s="30" t="e">
        <f>SUM(U215,U229)</f>
        <v>#REF!</v>
      </c>
      <c r="V214" s="28" t="e">
        <f>SUM(V215,V229)</f>
        <v>#REF!</v>
      </c>
      <c r="W214" s="29" t="s">
        <v>156</v>
      </c>
      <c r="X214" s="30" t="e">
        <f>SUM(X215,X229)</f>
        <v>#REF!</v>
      </c>
      <c r="Y214" s="28" t="e">
        <f>SUM(Y215,Y229)</f>
        <v>#REF!</v>
      </c>
      <c r="Z214" s="29" t="s">
        <v>156</v>
      </c>
      <c r="AA214" s="30" t="e">
        <f>SUM(AA215,AA229)</f>
        <v>#REF!</v>
      </c>
      <c r="AB214" s="28" t="e">
        <f>SUM(AB215,AB229)</f>
        <v>#REF!</v>
      </c>
      <c r="AC214" s="29" t="s">
        <v>156</v>
      </c>
      <c r="AD214" s="30" t="e">
        <f>SUM(AD215,AD229)</f>
        <v>#REF!</v>
      </c>
      <c r="AE214" s="28" t="e">
        <f>SUM(AE215,AE229)</f>
        <v>#REF!</v>
      </c>
      <c r="AF214" s="29" t="s">
        <v>156</v>
      </c>
      <c r="AG214" s="30" t="e">
        <f>SUM(AG215,AG229)</f>
        <v>#REF!</v>
      </c>
      <c r="AH214" s="28" t="e">
        <f>SUM(AH215,AH229)</f>
        <v>#REF!</v>
      </c>
      <c r="AI214" s="29" t="s">
        <v>156</v>
      </c>
      <c r="AJ214" s="30" t="e">
        <f>SUM(AJ215,AJ229)</f>
        <v>#REF!</v>
      </c>
      <c r="AK214" s="28" t="e">
        <f>SUM(AK215,AK229)</f>
        <v>#REF!</v>
      </c>
      <c r="AL214" s="29" t="s">
        <v>156</v>
      </c>
      <c r="AM214" s="30" t="e">
        <f>SUM(AM215,AM229)</f>
        <v>#REF!</v>
      </c>
      <c r="AN214" s="28" t="e">
        <f>SUM(AN215,AN229)</f>
        <v>#REF!</v>
      </c>
      <c r="AO214" s="29" t="s">
        <v>156</v>
      </c>
      <c r="AP214" s="30" t="e">
        <f>SUM(AP215,AP229)</f>
        <v>#REF!</v>
      </c>
      <c r="AQ214" s="28" t="e">
        <f>SUM(AQ215,AQ229)</f>
        <v>#REF!</v>
      </c>
      <c r="AR214" s="29" t="s">
        <v>156</v>
      </c>
      <c r="AS214" s="30" t="e">
        <f>SUM(AS215,AS229)</f>
        <v>#REF!</v>
      </c>
      <c r="AT214" s="28" t="e">
        <f>SUM(AT215,AT229)</f>
        <v>#REF!</v>
      </c>
      <c r="AU214" s="29" t="s">
        <v>156</v>
      </c>
      <c r="AV214" s="30" t="e">
        <f>SUM(AV215,AV229)</f>
        <v>#REF!</v>
      </c>
      <c r="AW214" s="28" t="e">
        <f>SUM(AW215,AW229)</f>
        <v>#REF!</v>
      </c>
      <c r="AX214" s="29" t="s">
        <v>156</v>
      </c>
      <c r="AY214" s="30" t="e">
        <f>SUM(AY215,AY229)</f>
        <v>#REF!</v>
      </c>
      <c r="AZ214" s="28" t="e">
        <f>SUM(AZ215,AZ229)</f>
        <v>#REF!</v>
      </c>
      <c r="BA214" s="29" t="s">
        <v>156</v>
      </c>
      <c r="BB214" s="30" t="e">
        <f>SUM(BB215,BB229)</f>
        <v>#REF!</v>
      </c>
      <c r="BC214" s="28" t="e">
        <f>SUM(BC215,BC229)</f>
        <v>#REF!</v>
      </c>
      <c r="BD214" s="29" t="s">
        <v>156</v>
      </c>
      <c r="BE214" s="30" t="e">
        <f>SUM(BE215,BE229)</f>
        <v>#REF!</v>
      </c>
      <c r="BF214" s="28" t="e">
        <f>SUM(BF215,BF229)</f>
        <v>#REF!</v>
      </c>
      <c r="BG214" s="29" t="s">
        <v>156</v>
      </c>
      <c r="BH214" s="30" t="e">
        <f>SUM(BH215,BH229)</f>
        <v>#REF!</v>
      </c>
      <c r="BI214" s="28" t="e">
        <f>SUM(BI215,BI229)</f>
        <v>#REF!</v>
      </c>
      <c r="BJ214" s="29" t="s">
        <v>156</v>
      </c>
      <c r="BK214" s="30" t="e">
        <f>SUM(BK215,BK229)</f>
        <v>#REF!</v>
      </c>
      <c r="BL214" s="28" t="e">
        <f>SUM(BL215,BL229)</f>
        <v>#REF!</v>
      </c>
      <c r="BM214" s="29" t="s">
        <v>156</v>
      </c>
      <c r="BN214" s="30" t="e">
        <f>SUM(BN215,BN229)</f>
        <v>#REF!</v>
      </c>
      <c r="BO214" s="28" t="e">
        <f>SUM(BO215,BO229)</f>
        <v>#REF!</v>
      </c>
      <c r="BP214" s="29" t="s">
        <v>156</v>
      </c>
      <c r="BQ214" s="30" t="e">
        <f>SUM(BQ215,BQ229)</f>
        <v>#REF!</v>
      </c>
      <c r="BR214" s="28" t="e">
        <f>SUM(BR215,BR229)</f>
        <v>#REF!</v>
      </c>
      <c r="BS214" s="29" t="s">
        <v>156</v>
      </c>
      <c r="BT214" s="30" t="e">
        <f>SUM(BT215,BT229)</f>
        <v>#REF!</v>
      </c>
      <c r="BU214" s="28" t="e">
        <f>SUM(BU215,BU229)</f>
        <v>#REF!</v>
      </c>
      <c r="BV214" s="29" t="s">
        <v>156</v>
      </c>
      <c r="BW214" s="30" t="e">
        <f>SUM(BW215,BW229)</f>
        <v>#REF!</v>
      </c>
    </row>
    <row r="215" spans="1:75" s="36" customFormat="1" ht="25.5" customHeight="1">
      <c r="A215" s="40"/>
      <c r="B215" s="120" t="s">
        <v>40</v>
      </c>
      <c r="C215" s="121"/>
      <c r="D215" s="33" t="e">
        <f t="shared" si="8"/>
        <v>#REF!</v>
      </c>
      <c r="E215" s="34" t="s">
        <v>1</v>
      </c>
      <c r="F215" s="35" t="e">
        <f t="shared" si="9"/>
        <v>#REF!</v>
      </c>
      <c r="G215" s="33" t="e">
        <f>SUM(G216:G228)</f>
        <v>#REF!</v>
      </c>
      <c r="H215" s="34" t="s">
        <v>156</v>
      </c>
      <c r="I215" s="35" t="e">
        <f>SUM(I216:I228)</f>
        <v>#REF!</v>
      </c>
      <c r="J215" s="33" t="e">
        <f>SUM(J216:J228)</f>
        <v>#REF!</v>
      </c>
      <c r="K215" s="34" t="s">
        <v>156</v>
      </c>
      <c r="L215" s="35" t="e">
        <f>SUM(L216:L228)</f>
        <v>#REF!</v>
      </c>
      <c r="M215" s="33" t="e">
        <f>SUM(M216:M228)</f>
        <v>#REF!</v>
      </c>
      <c r="N215" s="34" t="s">
        <v>156</v>
      </c>
      <c r="O215" s="35" t="e">
        <f>SUM(O216:O228)</f>
        <v>#REF!</v>
      </c>
      <c r="P215" s="33" t="e">
        <f>SUM(P216:P228)</f>
        <v>#REF!</v>
      </c>
      <c r="Q215" s="34" t="s">
        <v>156</v>
      </c>
      <c r="R215" s="35" t="e">
        <f>SUM(R216:R228)</f>
        <v>#REF!</v>
      </c>
      <c r="S215" s="33" t="e">
        <f>SUM(S216:S228)</f>
        <v>#REF!</v>
      </c>
      <c r="T215" s="34" t="s">
        <v>156</v>
      </c>
      <c r="U215" s="35" t="e">
        <f>SUM(U216:U228)</f>
        <v>#REF!</v>
      </c>
      <c r="V215" s="33" t="e">
        <f>SUM(V216:V228)</f>
        <v>#REF!</v>
      </c>
      <c r="W215" s="34" t="s">
        <v>156</v>
      </c>
      <c r="X215" s="35" t="e">
        <f>SUM(X216:X228)</f>
        <v>#REF!</v>
      </c>
      <c r="Y215" s="33" t="e">
        <f>SUM(Y216:Y228)</f>
        <v>#REF!</v>
      </c>
      <c r="Z215" s="34" t="s">
        <v>156</v>
      </c>
      <c r="AA215" s="35" t="e">
        <f>SUM(AA216:AA228)</f>
        <v>#REF!</v>
      </c>
      <c r="AB215" s="33" t="e">
        <f>SUM(AB216:AB228)</f>
        <v>#REF!</v>
      </c>
      <c r="AC215" s="34" t="s">
        <v>156</v>
      </c>
      <c r="AD215" s="35" t="e">
        <f>SUM(AD216:AD228)</f>
        <v>#REF!</v>
      </c>
      <c r="AE215" s="33" t="e">
        <f>SUM(AE216:AE228)</f>
        <v>#REF!</v>
      </c>
      <c r="AF215" s="34" t="s">
        <v>156</v>
      </c>
      <c r="AG215" s="35" t="e">
        <f>SUM(AG216:AG228)</f>
        <v>#REF!</v>
      </c>
      <c r="AH215" s="33" t="e">
        <f>SUM(AH216:AH228)</f>
        <v>#REF!</v>
      </c>
      <c r="AI215" s="34" t="s">
        <v>156</v>
      </c>
      <c r="AJ215" s="35" t="e">
        <f>SUM(AJ216:AJ228)</f>
        <v>#REF!</v>
      </c>
      <c r="AK215" s="33" t="e">
        <f>SUM(AK216:AK228)</f>
        <v>#REF!</v>
      </c>
      <c r="AL215" s="34" t="s">
        <v>156</v>
      </c>
      <c r="AM215" s="35" t="e">
        <f>SUM(AM216:AM228)</f>
        <v>#REF!</v>
      </c>
      <c r="AN215" s="33" t="e">
        <f>SUM(AN216:AN228)</f>
        <v>#REF!</v>
      </c>
      <c r="AO215" s="34" t="s">
        <v>156</v>
      </c>
      <c r="AP215" s="35" t="e">
        <f>SUM(AP216:AP228)</f>
        <v>#REF!</v>
      </c>
      <c r="AQ215" s="33" t="e">
        <f>SUM(AQ216:AQ228)</f>
        <v>#REF!</v>
      </c>
      <c r="AR215" s="34" t="s">
        <v>156</v>
      </c>
      <c r="AS215" s="35" t="e">
        <f>SUM(AS216:AS228)</f>
        <v>#REF!</v>
      </c>
      <c r="AT215" s="33" t="e">
        <f>SUM(AT216:AT228)</f>
        <v>#REF!</v>
      </c>
      <c r="AU215" s="34" t="s">
        <v>156</v>
      </c>
      <c r="AV215" s="35" t="e">
        <f>SUM(AV216:AV228)</f>
        <v>#REF!</v>
      </c>
      <c r="AW215" s="33" t="e">
        <f>SUM(AW216:AW228)</f>
        <v>#REF!</v>
      </c>
      <c r="AX215" s="34" t="s">
        <v>156</v>
      </c>
      <c r="AY215" s="35" t="e">
        <f>SUM(AY216:AY228)</f>
        <v>#REF!</v>
      </c>
      <c r="AZ215" s="33" t="e">
        <f>SUM(AZ216:AZ228)</f>
        <v>#REF!</v>
      </c>
      <c r="BA215" s="34" t="s">
        <v>156</v>
      </c>
      <c r="BB215" s="35" t="e">
        <f>SUM(BB216:BB228)</f>
        <v>#REF!</v>
      </c>
      <c r="BC215" s="33" t="e">
        <f>SUM(BC216:BC228)</f>
        <v>#REF!</v>
      </c>
      <c r="BD215" s="34" t="s">
        <v>156</v>
      </c>
      <c r="BE215" s="35" t="e">
        <f>SUM(BE216:BE228)</f>
        <v>#REF!</v>
      </c>
      <c r="BF215" s="33" t="e">
        <f>SUM(BF216:BF228)</f>
        <v>#REF!</v>
      </c>
      <c r="BG215" s="34" t="s">
        <v>156</v>
      </c>
      <c r="BH215" s="35" t="e">
        <f>SUM(BH216:BH228)</f>
        <v>#REF!</v>
      </c>
      <c r="BI215" s="33" t="e">
        <f>SUM(BI216:BI228)</f>
        <v>#REF!</v>
      </c>
      <c r="BJ215" s="34" t="s">
        <v>156</v>
      </c>
      <c r="BK215" s="35" t="e">
        <f>SUM(BK216:BK228)</f>
        <v>#REF!</v>
      </c>
      <c r="BL215" s="33" t="e">
        <f>SUM(BL216:BL228)</f>
        <v>#REF!</v>
      </c>
      <c r="BM215" s="34" t="s">
        <v>156</v>
      </c>
      <c r="BN215" s="35" t="e">
        <f>SUM(BN216:BN228)</f>
        <v>#REF!</v>
      </c>
      <c r="BO215" s="33" t="e">
        <f>SUM(BO216:BO228)</f>
        <v>#REF!</v>
      </c>
      <c r="BP215" s="34" t="s">
        <v>156</v>
      </c>
      <c r="BQ215" s="35" t="e">
        <f>SUM(BQ216:BQ228)</f>
        <v>#REF!</v>
      </c>
      <c r="BR215" s="33" t="e">
        <f>SUM(BR216:BR228)</f>
        <v>#REF!</v>
      </c>
      <c r="BS215" s="34" t="s">
        <v>156</v>
      </c>
      <c r="BT215" s="35" t="e">
        <f>SUM(BT216:BT228)</f>
        <v>#REF!</v>
      </c>
      <c r="BU215" s="33" t="e">
        <f>SUM(BU216:BU228)</f>
        <v>#REF!</v>
      </c>
      <c r="BV215" s="34" t="s">
        <v>156</v>
      </c>
      <c r="BW215" s="35" t="e">
        <f>SUM(BW216:BW228)</f>
        <v>#REF!</v>
      </c>
    </row>
    <row r="216" spans="1:75" ht="25.5" customHeight="1">
      <c r="A216" s="40"/>
      <c r="B216" s="37"/>
      <c r="C216" s="38" t="s">
        <v>41</v>
      </c>
      <c r="D216" s="24" t="e">
        <f t="shared" si="8"/>
        <v>#REF!</v>
      </c>
      <c r="E216" s="16" t="s">
        <v>1</v>
      </c>
      <c r="F216" s="25" t="e">
        <f t="shared" si="9"/>
        <v>#REF!</v>
      </c>
      <c r="G216" s="24" t="e">
        <f>COUNTIF(#REF!,"공"&amp;$C216&amp;"답")</f>
        <v>#REF!</v>
      </c>
      <c r="H216" s="16" t="s">
        <v>156</v>
      </c>
      <c r="I216" s="25" t="e">
        <f>SUMIF(#REF!,"공"&amp;$C216&amp;"답",#REF!)</f>
        <v>#REF!</v>
      </c>
      <c r="J216" s="24" t="e">
        <f>COUNTIF(#REF!,"공"&amp;$C216&amp;"전")</f>
        <v>#REF!</v>
      </c>
      <c r="K216" s="16" t="s">
        <v>156</v>
      </c>
      <c r="L216" s="25" t="e">
        <f>SUMIF(#REF!,"공"&amp;$C216&amp;"전",#REF!)</f>
        <v>#REF!</v>
      </c>
      <c r="M216" s="24" t="e">
        <f>COUNTIF(#REF!,"공"&amp;$C216&amp;"과")</f>
        <v>#REF!</v>
      </c>
      <c r="N216" s="16" t="s">
        <v>156</v>
      </c>
      <c r="O216" s="25" t="e">
        <f>SUMIF(#REF!,"공"&amp;$C216&amp;"과",#REF!)</f>
        <v>#REF!</v>
      </c>
      <c r="P216" s="24" t="e">
        <f>COUNTIF(#REF!,"공"&amp;$C216&amp;"임")</f>
        <v>#REF!</v>
      </c>
      <c r="Q216" s="16" t="s">
        <v>156</v>
      </c>
      <c r="R216" s="25" t="e">
        <f>SUMIF(#REF!,"공"&amp;$C216&amp;"임",#REF!)</f>
        <v>#REF!</v>
      </c>
      <c r="S216" s="24" t="e">
        <f>COUNTIF(#REF!,"공"&amp;$C216&amp;"대")</f>
        <v>#REF!</v>
      </c>
      <c r="T216" s="16" t="s">
        <v>156</v>
      </c>
      <c r="U216" s="25" t="e">
        <f>SUMIF(#REF!,"공"&amp;$C216&amp;"대",#REF!)</f>
        <v>#REF!</v>
      </c>
      <c r="V216" s="24" t="e">
        <f>COUNTIF(#REF!,"공"&amp;$C216&amp;"구")</f>
        <v>#REF!</v>
      </c>
      <c r="W216" s="16" t="s">
        <v>156</v>
      </c>
      <c r="X216" s="25" t="e">
        <f>SUMIF(#REF!,"공"&amp;$C216&amp;"구",#REF!)</f>
        <v>#REF!</v>
      </c>
      <c r="Y216" s="24" t="e">
        <f>COUNTIF(#REF!,"공"&amp;$C216&amp;"도")</f>
        <v>#REF!</v>
      </c>
      <c r="Z216" s="16" t="s">
        <v>156</v>
      </c>
      <c r="AA216" s="25" t="e">
        <f>SUMIF(#REF!,"공"&amp;$C216&amp;"도",#REF!)</f>
        <v>#REF!</v>
      </c>
      <c r="AB216" s="24" t="e">
        <f>COUNTIF(#REF!,"공"&amp;$C216&amp;"목")</f>
        <v>#REF!</v>
      </c>
      <c r="AC216" s="16" t="s">
        <v>156</v>
      </c>
      <c r="AD216" s="25" t="e">
        <f>SUMIF(#REF!,"공"&amp;$C216&amp;"목",#REF!)</f>
        <v>#REF!</v>
      </c>
      <c r="AE216" s="24" t="e">
        <f>COUNTIF(#REF!,"공"&amp;$C216&amp;"묘")</f>
        <v>#REF!</v>
      </c>
      <c r="AF216" s="16" t="s">
        <v>156</v>
      </c>
      <c r="AG216" s="25" t="e">
        <f>SUMIF(#REF!,"공"&amp;$C216&amp;"묘",#REF!)</f>
        <v>#REF!</v>
      </c>
      <c r="AH216" s="24" t="e">
        <f>COUNTIF(#REF!,"공"&amp;$C216&amp;"유")</f>
        <v>#REF!</v>
      </c>
      <c r="AI216" s="16" t="s">
        <v>156</v>
      </c>
      <c r="AJ216" s="25" t="e">
        <f>SUMIF(#REF!,"공"&amp;$C216&amp;"유",#REF!)</f>
        <v>#REF!</v>
      </c>
      <c r="AK216" s="24" t="e">
        <f>COUNTIF(#REF!,"공"&amp;$C216&amp;"잡")</f>
        <v>#REF!</v>
      </c>
      <c r="AL216" s="16" t="s">
        <v>156</v>
      </c>
      <c r="AM216" s="25" t="e">
        <f>SUMIF(#REF!,"공"&amp;$C216&amp;"잡",#REF!)</f>
        <v>#REF!</v>
      </c>
      <c r="AN216" s="24" t="e">
        <f>COUNTIF(#REF!,"공"&amp;$C216&amp;"장")</f>
        <v>#REF!</v>
      </c>
      <c r="AO216" s="16" t="s">
        <v>156</v>
      </c>
      <c r="AP216" s="25" t="e">
        <f>SUMIF(#REF!,"공"&amp;$C216&amp;"장",#REF!)</f>
        <v>#REF!</v>
      </c>
      <c r="AQ216" s="24" t="e">
        <f>COUNTIF(#REF!,"공"&amp;$C216&amp;"수")</f>
        <v>#REF!</v>
      </c>
      <c r="AR216" s="16" t="s">
        <v>156</v>
      </c>
      <c r="AS216" s="25" t="e">
        <f>SUMIF(#REF!,"공"&amp;$C216&amp;"수",#REF!)</f>
        <v>#REF!</v>
      </c>
      <c r="AT216" s="24" t="e">
        <f>COUNTIF(#REF!,"공"&amp;$C216&amp;"제")</f>
        <v>#REF!</v>
      </c>
      <c r="AU216" s="16" t="s">
        <v>156</v>
      </c>
      <c r="AV216" s="25" t="e">
        <f>SUMIF(#REF!,"공"&amp;$C216&amp;"제",#REF!)</f>
        <v>#REF!</v>
      </c>
      <c r="AW216" s="24" t="e">
        <f>COUNTIF(#REF!,"공"&amp;$C216&amp;"종")</f>
        <v>#REF!</v>
      </c>
      <c r="AX216" s="16" t="s">
        <v>156</v>
      </c>
      <c r="AY216" s="25" t="e">
        <f>SUMIF(#REF!,"공"&amp;$C216&amp;"종",#REF!)</f>
        <v>#REF!</v>
      </c>
      <c r="AZ216" s="24" t="e">
        <f>COUNTIF(#REF!,"공"&amp;$C216&amp;"주")</f>
        <v>#REF!</v>
      </c>
      <c r="BA216" s="16" t="s">
        <v>156</v>
      </c>
      <c r="BB216" s="25" t="e">
        <f>SUMIF(#REF!,"공"&amp;$C216&amp;"주",#REF!)</f>
        <v>#REF!</v>
      </c>
      <c r="BC216" s="24" t="e">
        <f>COUNTIF(#REF!,"공"&amp;$C216&amp;"양")</f>
        <v>#REF!</v>
      </c>
      <c r="BD216" s="16" t="s">
        <v>156</v>
      </c>
      <c r="BE216" s="25" t="e">
        <f>SUMIF(#REF!,"공"&amp;$C216&amp;"양",#REF!)</f>
        <v>#REF!</v>
      </c>
      <c r="BF216" s="24" t="e">
        <f>COUNTIF(#REF!,"공"&amp;$C216&amp;"염")</f>
        <v>#REF!</v>
      </c>
      <c r="BG216" s="16" t="s">
        <v>156</v>
      </c>
      <c r="BH216" s="25" t="e">
        <f>SUMIF(#REF!,"공"&amp;$C216&amp;"염",#REF!)</f>
        <v>#REF!</v>
      </c>
      <c r="BI216" s="24" t="e">
        <f>COUNTIF(#REF!,"공"&amp;$C216&amp;"창")</f>
        <v>#REF!</v>
      </c>
      <c r="BJ216" s="16" t="s">
        <v>156</v>
      </c>
      <c r="BK216" s="25" t="e">
        <f>SUMIF(#REF!,"공"&amp;$C216&amp;"창",#REF!)</f>
        <v>#REF!</v>
      </c>
      <c r="BL216" s="24" t="e">
        <f>COUNTIF(#REF!,"공"&amp;$C216&amp;"천")</f>
        <v>#REF!</v>
      </c>
      <c r="BM216" s="16" t="s">
        <v>156</v>
      </c>
      <c r="BN216" s="25" t="e">
        <f>SUMIF(#REF!,"공"&amp;$C216&amp;"천",#REF!)</f>
        <v>#REF!</v>
      </c>
      <c r="BO216" s="24" t="e">
        <f>COUNTIF(#REF!,"공"&amp;$C216&amp;"철")</f>
        <v>#REF!</v>
      </c>
      <c r="BP216" s="16" t="s">
        <v>156</v>
      </c>
      <c r="BQ216" s="25" t="e">
        <f>SUMIF(#REF!,"공"&amp;$C216&amp;"철",#REF!)</f>
        <v>#REF!</v>
      </c>
      <c r="BR216" s="24" t="e">
        <f>COUNTIF(#REF!,"공"&amp;$C216&amp;"체")</f>
        <v>#REF!</v>
      </c>
      <c r="BS216" s="16" t="s">
        <v>156</v>
      </c>
      <c r="BT216" s="25" t="e">
        <f>SUMIF(#REF!,"공"&amp;$C216&amp;"체",#REF!)</f>
        <v>#REF!</v>
      </c>
      <c r="BU216" s="24" t="e">
        <f>COUNTIF(#REF!,"공"&amp;$C216&amp;"가")</f>
        <v>#REF!</v>
      </c>
      <c r="BV216" s="16" t="s">
        <v>156</v>
      </c>
      <c r="BW216" s="25" t="e">
        <f>SUMIF(#REF!,"공"&amp;$C216&amp;"가",#REF!)</f>
        <v>#REF!</v>
      </c>
    </row>
    <row r="217" spans="1:75" ht="25.5" customHeight="1">
      <c r="A217" s="40"/>
      <c r="B217" s="37"/>
      <c r="C217" s="38" t="s">
        <v>42</v>
      </c>
      <c r="D217" s="24" t="e">
        <f t="shared" si="8"/>
        <v>#REF!</v>
      </c>
      <c r="E217" s="16" t="s">
        <v>1</v>
      </c>
      <c r="F217" s="25" t="e">
        <f t="shared" si="9"/>
        <v>#REF!</v>
      </c>
      <c r="G217" s="24" t="e">
        <f>COUNTIF(#REF!,"공"&amp;$C217&amp;"답")</f>
        <v>#REF!</v>
      </c>
      <c r="H217" s="16" t="s">
        <v>156</v>
      </c>
      <c r="I217" s="25" t="e">
        <f>SUMIF(#REF!,"공"&amp;$C217&amp;"답",#REF!)</f>
        <v>#REF!</v>
      </c>
      <c r="J217" s="24" t="e">
        <f>COUNTIF(#REF!,"공"&amp;$C217&amp;"전")</f>
        <v>#REF!</v>
      </c>
      <c r="K217" s="16" t="s">
        <v>156</v>
      </c>
      <c r="L217" s="25" t="e">
        <f>SUMIF(#REF!,"공"&amp;$C217&amp;"전",#REF!)</f>
        <v>#REF!</v>
      </c>
      <c r="M217" s="24" t="e">
        <f>COUNTIF(#REF!,"공"&amp;$C217&amp;"과")</f>
        <v>#REF!</v>
      </c>
      <c r="N217" s="16" t="s">
        <v>156</v>
      </c>
      <c r="O217" s="25" t="e">
        <f>SUMIF(#REF!,"공"&amp;$C217&amp;"과",#REF!)</f>
        <v>#REF!</v>
      </c>
      <c r="P217" s="24" t="e">
        <f>COUNTIF(#REF!,"공"&amp;$C217&amp;"임")</f>
        <v>#REF!</v>
      </c>
      <c r="Q217" s="16" t="s">
        <v>156</v>
      </c>
      <c r="R217" s="25" t="e">
        <f>SUMIF(#REF!,"공"&amp;$C217&amp;"임",#REF!)</f>
        <v>#REF!</v>
      </c>
      <c r="S217" s="24" t="e">
        <f>COUNTIF(#REF!,"공"&amp;$C217&amp;"대")</f>
        <v>#REF!</v>
      </c>
      <c r="T217" s="16" t="s">
        <v>156</v>
      </c>
      <c r="U217" s="25" t="e">
        <f>SUMIF(#REF!,"공"&amp;$C217&amp;"대",#REF!)</f>
        <v>#REF!</v>
      </c>
      <c r="V217" s="24" t="e">
        <f>COUNTIF(#REF!,"공"&amp;$C217&amp;"구")</f>
        <v>#REF!</v>
      </c>
      <c r="W217" s="16" t="s">
        <v>156</v>
      </c>
      <c r="X217" s="25" t="e">
        <f>SUMIF(#REF!,"공"&amp;$C217&amp;"구",#REF!)</f>
        <v>#REF!</v>
      </c>
      <c r="Y217" s="24" t="e">
        <f>COUNTIF(#REF!,"공"&amp;$C217&amp;"도")</f>
        <v>#REF!</v>
      </c>
      <c r="Z217" s="16" t="s">
        <v>156</v>
      </c>
      <c r="AA217" s="25" t="e">
        <f>SUMIF(#REF!,"공"&amp;$C217&amp;"도",#REF!)</f>
        <v>#REF!</v>
      </c>
      <c r="AB217" s="24" t="e">
        <f>COUNTIF(#REF!,"공"&amp;$C217&amp;"목")</f>
        <v>#REF!</v>
      </c>
      <c r="AC217" s="16" t="s">
        <v>156</v>
      </c>
      <c r="AD217" s="25" t="e">
        <f>SUMIF(#REF!,"공"&amp;$C217&amp;"목",#REF!)</f>
        <v>#REF!</v>
      </c>
      <c r="AE217" s="24" t="e">
        <f>COUNTIF(#REF!,"공"&amp;$C217&amp;"묘")</f>
        <v>#REF!</v>
      </c>
      <c r="AF217" s="16" t="s">
        <v>156</v>
      </c>
      <c r="AG217" s="25" t="e">
        <f>SUMIF(#REF!,"공"&amp;$C217&amp;"묘",#REF!)</f>
        <v>#REF!</v>
      </c>
      <c r="AH217" s="24" t="e">
        <f>COUNTIF(#REF!,"공"&amp;$C217&amp;"유")</f>
        <v>#REF!</v>
      </c>
      <c r="AI217" s="16" t="s">
        <v>156</v>
      </c>
      <c r="AJ217" s="25" t="e">
        <f>SUMIF(#REF!,"공"&amp;$C217&amp;"유",#REF!)</f>
        <v>#REF!</v>
      </c>
      <c r="AK217" s="24" t="e">
        <f>COUNTIF(#REF!,"공"&amp;$C217&amp;"잡")</f>
        <v>#REF!</v>
      </c>
      <c r="AL217" s="16" t="s">
        <v>156</v>
      </c>
      <c r="AM217" s="25" t="e">
        <f>SUMIF(#REF!,"공"&amp;$C217&amp;"잡",#REF!)</f>
        <v>#REF!</v>
      </c>
      <c r="AN217" s="24" t="e">
        <f>COUNTIF(#REF!,"공"&amp;$C217&amp;"장")</f>
        <v>#REF!</v>
      </c>
      <c r="AO217" s="16" t="s">
        <v>156</v>
      </c>
      <c r="AP217" s="25" t="e">
        <f>SUMIF(#REF!,"공"&amp;$C217&amp;"장",#REF!)</f>
        <v>#REF!</v>
      </c>
      <c r="AQ217" s="24" t="e">
        <f>COUNTIF(#REF!,"공"&amp;$C217&amp;"수")</f>
        <v>#REF!</v>
      </c>
      <c r="AR217" s="16" t="s">
        <v>156</v>
      </c>
      <c r="AS217" s="25" t="e">
        <f>SUMIF(#REF!,"공"&amp;$C217&amp;"수",#REF!)</f>
        <v>#REF!</v>
      </c>
      <c r="AT217" s="24" t="e">
        <f>COUNTIF(#REF!,"공"&amp;$C217&amp;"제")</f>
        <v>#REF!</v>
      </c>
      <c r="AU217" s="16" t="s">
        <v>156</v>
      </c>
      <c r="AV217" s="25" t="e">
        <f>SUMIF(#REF!,"공"&amp;$C217&amp;"제",#REF!)</f>
        <v>#REF!</v>
      </c>
      <c r="AW217" s="24" t="e">
        <f>COUNTIF(#REF!,"공"&amp;$C217&amp;"종")</f>
        <v>#REF!</v>
      </c>
      <c r="AX217" s="16" t="s">
        <v>156</v>
      </c>
      <c r="AY217" s="25" t="e">
        <f>SUMIF(#REF!,"공"&amp;$C217&amp;"종",#REF!)</f>
        <v>#REF!</v>
      </c>
      <c r="AZ217" s="24" t="e">
        <f>COUNTIF(#REF!,"공"&amp;$C217&amp;"주")</f>
        <v>#REF!</v>
      </c>
      <c r="BA217" s="16" t="s">
        <v>156</v>
      </c>
      <c r="BB217" s="25" t="e">
        <f>SUMIF(#REF!,"공"&amp;$C217&amp;"주",#REF!)</f>
        <v>#REF!</v>
      </c>
      <c r="BC217" s="24" t="e">
        <f>COUNTIF(#REF!,"공"&amp;$C217&amp;"양")</f>
        <v>#REF!</v>
      </c>
      <c r="BD217" s="16" t="s">
        <v>156</v>
      </c>
      <c r="BE217" s="25" t="e">
        <f>SUMIF(#REF!,"공"&amp;$C217&amp;"양",#REF!)</f>
        <v>#REF!</v>
      </c>
      <c r="BF217" s="24" t="e">
        <f>COUNTIF(#REF!,"공"&amp;$C217&amp;"염")</f>
        <v>#REF!</v>
      </c>
      <c r="BG217" s="16" t="s">
        <v>156</v>
      </c>
      <c r="BH217" s="25" t="e">
        <f>SUMIF(#REF!,"공"&amp;$C217&amp;"염",#REF!)</f>
        <v>#REF!</v>
      </c>
      <c r="BI217" s="24" t="e">
        <f>COUNTIF(#REF!,"공"&amp;$C217&amp;"창")</f>
        <v>#REF!</v>
      </c>
      <c r="BJ217" s="16" t="s">
        <v>156</v>
      </c>
      <c r="BK217" s="25" t="e">
        <f>SUMIF(#REF!,"공"&amp;$C217&amp;"창",#REF!)</f>
        <v>#REF!</v>
      </c>
      <c r="BL217" s="24" t="e">
        <f>COUNTIF(#REF!,"공"&amp;$C217&amp;"천")</f>
        <v>#REF!</v>
      </c>
      <c r="BM217" s="16" t="s">
        <v>156</v>
      </c>
      <c r="BN217" s="25" t="e">
        <f>SUMIF(#REF!,"공"&amp;$C217&amp;"천",#REF!)</f>
        <v>#REF!</v>
      </c>
      <c r="BO217" s="24" t="e">
        <f>COUNTIF(#REF!,"공"&amp;$C217&amp;"철")</f>
        <v>#REF!</v>
      </c>
      <c r="BP217" s="16" t="s">
        <v>156</v>
      </c>
      <c r="BQ217" s="25" t="e">
        <f>SUMIF(#REF!,"공"&amp;$C217&amp;"철",#REF!)</f>
        <v>#REF!</v>
      </c>
      <c r="BR217" s="24" t="e">
        <f>COUNTIF(#REF!,"공"&amp;$C217&amp;"체")</f>
        <v>#REF!</v>
      </c>
      <c r="BS217" s="16" t="s">
        <v>156</v>
      </c>
      <c r="BT217" s="25" t="e">
        <f>SUMIF(#REF!,"공"&amp;$C217&amp;"체",#REF!)</f>
        <v>#REF!</v>
      </c>
      <c r="BU217" s="24" t="e">
        <f>COUNTIF(#REF!,"공"&amp;$C217&amp;"가")</f>
        <v>#REF!</v>
      </c>
      <c r="BV217" s="16" t="s">
        <v>156</v>
      </c>
      <c r="BW217" s="25" t="e">
        <f>SUMIF(#REF!,"공"&amp;$C217&amp;"가",#REF!)</f>
        <v>#REF!</v>
      </c>
    </row>
    <row r="218" spans="1:75" ht="25.5" customHeight="1">
      <c r="A218" s="40"/>
      <c r="B218" s="37"/>
      <c r="C218" s="38" t="s">
        <v>43</v>
      </c>
      <c r="D218" s="24" t="e">
        <f t="shared" si="8"/>
        <v>#REF!</v>
      </c>
      <c r="E218" s="16" t="s">
        <v>1</v>
      </c>
      <c r="F218" s="25" t="e">
        <f t="shared" si="9"/>
        <v>#REF!</v>
      </c>
      <c r="G218" s="24" t="e">
        <f>COUNTIF(#REF!,"공"&amp;$C218&amp;"답")</f>
        <v>#REF!</v>
      </c>
      <c r="H218" s="16" t="s">
        <v>156</v>
      </c>
      <c r="I218" s="25" t="e">
        <f>SUMIF(#REF!,"공"&amp;$C218&amp;"답",#REF!)</f>
        <v>#REF!</v>
      </c>
      <c r="J218" s="24" t="e">
        <f>COUNTIF(#REF!,"공"&amp;$C218&amp;"전")</f>
        <v>#REF!</v>
      </c>
      <c r="K218" s="16" t="s">
        <v>156</v>
      </c>
      <c r="L218" s="25" t="e">
        <f>SUMIF(#REF!,"공"&amp;$C218&amp;"전",#REF!)</f>
        <v>#REF!</v>
      </c>
      <c r="M218" s="24" t="e">
        <f>COUNTIF(#REF!,"공"&amp;$C218&amp;"과")</f>
        <v>#REF!</v>
      </c>
      <c r="N218" s="16" t="s">
        <v>156</v>
      </c>
      <c r="O218" s="25" t="e">
        <f>SUMIF(#REF!,"공"&amp;$C218&amp;"과",#REF!)</f>
        <v>#REF!</v>
      </c>
      <c r="P218" s="24" t="e">
        <f>COUNTIF(#REF!,"공"&amp;$C218&amp;"임")</f>
        <v>#REF!</v>
      </c>
      <c r="Q218" s="16" t="s">
        <v>156</v>
      </c>
      <c r="R218" s="25" t="e">
        <f>SUMIF(#REF!,"공"&amp;$C218&amp;"임",#REF!)</f>
        <v>#REF!</v>
      </c>
      <c r="S218" s="24" t="e">
        <f>COUNTIF(#REF!,"공"&amp;$C218&amp;"대")</f>
        <v>#REF!</v>
      </c>
      <c r="T218" s="16" t="s">
        <v>156</v>
      </c>
      <c r="U218" s="25" t="e">
        <f>SUMIF(#REF!,"공"&amp;$C218&amp;"대",#REF!)</f>
        <v>#REF!</v>
      </c>
      <c r="V218" s="24" t="e">
        <f>COUNTIF(#REF!,"공"&amp;$C218&amp;"구")</f>
        <v>#REF!</v>
      </c>
      <c r="W218" s="16" t="s">
        <v>156</v>
      </c>
      <c r="X218" s="25" t="e">
        <f>SUMIF(#REF!,"공"&amp;$C218&amp;"구",#REF!)</f>
        <v>#REF!</v>
      </c>
      <c r="Y218" s="24" t="e">
        <f>COUNTIF(#REF!,"공"&amp;$C218&amp;"도")</f>
        <v>#REF!</v>
      </c>
      <c r="Z218" s="16" t="s">
        <v>156</v>
      </c>
      <c r="AA218" s="25" t="e">
        <f>SUMIF(#REF!,"공"&amp;$C218&amp;"도",#REF!)</f>
        <v>#REF!</v>
      </c>
      <c r="AB218" s="24" t="e">
        <f>COUNTIF(#REF!,"공"&amp;$C218&amp;"목")</f>
        <v>#REF!</v>
      </c>
      <c r="AC218" s="16" t="s">
        <v>156</v>
      </c>
      <c r="AD218" s="25" t="e">
        <f>SUMIF(#REF!,"공"&amp;$C218&amp;"목",#REF!)</f>
        <v>#REF!</v>
      </c>
      <c r="AE218" s="24" t="e">
        <f>COUNTIF(#REF!,"공"&amp;$C218&amp;"묘")</f>
        <v>#REF!</v>
      </c>
      <c r="AF218" s="16" t="s">
        <v>156</v>
      </c>
      <c r="AG218" s="25" t="e">
        <f>SUMIF(#REF!,"공"&amp;$C218&amp;"묘",#REF!)</f>
        <v>#REF!</v>
      </c>
      <c r="AH218" s="24" t="e">
        <f>COUNTIF(#REF!,"공"&amp;$C218&amp;"유")</f>
        <v>#REF!</v>
      </c>
      <c r="AI218" s="16" t="s">
        <v>156</v>
      </c>
      <c r="AJ218" s="25" t="e">
        <f>SUMIF(#REF!,"공"&amp;$C218&amp;"유",#REF!)</f>
        <v>#REF!</v>
      </c>
      <c r="AK218" s="24" t="e">
        <f>COUNTIF(#REF!,"공"&amp;$C218&amp;"잡")</f>
        <v>#REF!</v>
      </c>
      <c r="AL218" s="16" t="s">
        <v>156</v>
      </c>
      <c r="AM218" s="25" t="e">
        <f>SUMIF(#REF!,"공"&amp;$C218&amp;"잡",#REF!)</f>
        <v>#REF!</v>
      </c>
      <c r="AN218" s="24" t="e">
        <f>COUNTIF(#REF!,"공"&amp;$C218&amp;"장")</f>
        <v>#REF!</v>
      </c>
      <c r="AO218" s="16" t="s">
        <v>156</v>
      </c>
      <c r="AP218" s="25" t="e">
        <f>SUMIF(#REF!,"공"&amp;$C218&amp;"장",#REF!)</f>
        <v>#REF!</v>
      </c>
      <c r="AQ218" s="24" t="e">
        <f>COUNTIF(#REF!,"공"&amp;$C218&amp;"수")</f>
        <v>#REF!</v>
      </c>
      <c r="AR218" s="16" t="s">
        <v>156</v>
      </c>
      <c r="AS218" s="25" t="e">
        <f>SUMIF(#REF!,"공"&amp;$C218&amp;"수",#REF!)</f>
        <v>#REF!</v>
      </c>
      <c r="AT218" s="24" t="e">
        <f>COUNTIF(#REF!,"공"&amp;$C218&amp;"제")</f>
        <v>#REF!</v>
      </c>
      <c r="AU218" s="16" t="s">
        <v>156</v>
      </c>
      <c r="AV218" s="25" t="e">
        <f>SUMIF(#REF!,"공"&amp;$C218&amp;"제",#REF!)</f>
        <v>#REF!</v>
      </c>
      <c r="AW218" s="24" t="e">
        <f>COUNTIF(#REF!,"공"&amp;$C218&amp;"종")</f>
        <v>#REF!</v>
      </c>
      <c r="AX218" s="16" t="s">
        <v>156</v>
      </c>
      <c r="AY218" s="25" t="e">
        <f>SUMIF(#REF!,"공"&amp;$C218&amp;"종",#REF!)</f>
        <v>#REF!</v>
      </c>
      <c r="AZ218" s="24" t="e">
        <f>COUNTIF(#REF!,"공"&amp;$C218&amp;"주")</f>
        <v>#REF!</v>
      </c>
      <c r="BA218" s="16" t="s">
        <v>156</v>
      </c>
      <c r="BB218" s="25" t="e">
        <f>SUMIF(#REF!,"공"&amp;$C218&amp;"주",#REF!)</f>
        <v>#REF!</v>
      </c>
      <c r="BC218" s="24" t="e">
        <f>COUNTIF(#REF!,"공"&amp;$C218&amp;"양")</f>
        <v>#REF!</v>
      </c>
      <c r="BD218" s="16" t="s">
        <v>156</v>
      </c>
      <c r="BE218" s="25" t="e">
        <f>SUMIF(#REF!,"공"&amp;$C218&amp;"양",#REF!)</f>
        <v>#REF!</v>
      </c>
      <c r="BF218" s="24" t="e">
        <f>COUNTIF(#REF!,"공"&amp;$C218&amp;"염")</f>
        <v>#REF!</v>
      </c>
      <c r="BG218" s="16" t="s">
        <v>156</v>
      </c>
      <c r="BH218" s="25" t="e">
        <f>SUMIF(#REF!,"공"&amp;$C218&amp;"염",#REF!)</f>
        <v>#REF!</v>
      </c>
      <c r="BI218" s="24" t="e">
        <f>COUNTIF(#REF!,"공"&amp;$C218&amp;"창")</f>
        <v>#REF!</v>
      </c>
      <c r="BJ218" s="16" t="s">
        <v>156</v>
      </c>
      <c r="BK218" s="25" t="e">
        <f>SUMIF(#REF!,"공"&amp;$C218&amp;"창",#REF!)</f>
        <v>#REF!</v>
      </c>
      <c r="BL218" s="24" t="e">
        <f>COUNTIF(#REF!,"공"&amp;$C218&amp;"천")</f>
        <v>#REF!</v>
      </c>
      <c r="BM218" s="16" t="s">
        <v>156</v>
      </c>
      <c r="BN218" s="25" t="e">
        <f>SUMIF(#REF!,"공"&amp;$C218&amp;"천",#REF!)</f>
        <v>#REF!</v>
      </c>
      <c r="BO218" s="24" t="e">
        <f>COUNTIF(#REF!,"공"&amp;$C218&amp;"철")</f>
        <v>#REF!</v>
      </c>
      <c r="BP218" s="16" t="s">
        <v>156</v>
      </c>
      <c r="BQ218" s="25" t="e">
        <f>SUMIF(#REF!,"공"&amp;$C218&amp;"철",#REF!)</f>
        <v>#REF!</v>
      </c>
      <c r="BR218" s="24" t="e">
        <f>COUNTIF(#REF!,"공"&amp;$C218&amp;"체")</f>
        <v>#REF!</v>
      </c>
      <c r="BS218" s="16" t="s">
        <v>156</v>
      </c>
      <c r="BT218" s="25" t="e">
        <f>SUMIF(#REF!,"공"&amp;$C218&amp;"체",#REF!)</f>
        <v>#REF!</v>
      </c>
      <c r="BU218" s="24" t="e">
        <f>COUNTIF(#REF!,"공"&amp;$C218&amp;"가")</f>
        <v>#REF!</v>
      </c>
      <c r="BV218" s="16" t="s">
        <v>156</v>
      </c>
      <c r="BW218" s="25" t="e">
        <f>SUMIF(#REF!,"공"&amp;$C218&amp;"가",#REF!)</f>
        <v>#REF!</v>
      </c>
    </row>
    <row r="219" spans="1:75" ht="25.5" customHeight="1">
      <c r="A219" s="40"/>
      <c r="B219" s="37"/>
      <c r="C219" s="38" t="s">
        <v>44</v>
      </c>
      <c r="D219" s="24" t="e">
        <f t="shared" si="8"/>
        <v>#REF!</v>
      </c>
      <c r="E219" s="16" t="s">
        <v>1</v>
      </c>
      <c r="F219" s="25" t="e">
        <f t="shared" si="9"/>
        <v>#REF!</v>
      </c>
      <c r="G219" s="24" t="e">
        <f>COUNTIF(#REF!,"공"&amp;$C219&amp;"답")</f>
        <v>#REF!</v>
      </c>
      <c r="H219" s="16" t="s">
        <v>156</v>
      </c>
      <c r="I219" s="25" t="e">
        <f>SUMIF(#REF!,"공"&amp;$C219&amp;"답",#REF!)</f>
        <v>#REF!</v>
      </c>
      <c r="J219" s="24" t="e">
        <f>COUNTIF(#REF!,"공"&amp;$C219&amp;"전")</f>
        <v>#REF!</v>
      </c>
      <c r="K219" s="16" t="s">
        <v>156</v>
      </c>
      <c r="L219" s="25" t="e">
        <f>SUMIF(#REF!,"공"&amp;$C219&amp;"전",#REF!)</f>
        <v>#REF!</v>
      </c>
      <c r="M219" s="24" t="e">
        <f>COUNTIF(#REF!,"공"&amp;$C219&amp;"과")</f>
        <v>#REF!</v>
      </c>
      <c r="N219" s="16" t="s">
        <v>156</v>
      </c>
      <c r="O219" s="25" t="e">
        <f>SUMIF(#REF!,"공"&amp;$C219&amp;"과",#REF!)</f>
        <v>#REF!</v>
      </c>
      <c r="P219" s="24" t="e">
        <f>COUNTIF(#REF!,"공"&amp;$C219&amp;"임")</f>
        <v>#REF!</v>
      </c>
      <c r="Q219" s="16" t="s">
        <v>156</v>
      </c>
      <c r="R219" s="25" t="e">
        <f>SUMIF(#REF!,"공"&amp;$C219&amp;"임",#REF!)</f>
        <v>#REF!</v>
      </c>
      <c r="S219" s="24" t="e">
        <f>COUNTIF(#REF!,"공"&amp;$C219&amp;"대")</f>
        <v>#REF!</v>
      </c>
      <c r="T219" s="16" t="s">
        <v>156</v>
      </c>
      <c r="U219" s="25" t="e">
        <f>SUMIF(#REF!,"공"&amp;$C219&amp;"대",#REF!)</f>
        <v>#REF!</v>
      </c>
      <c r="V219" s="24" t="e">
        <f>COUNTIF(#REF!,"공"&amp;$C219&amp;"구")</f>
        <v>#REF!</v>
      </c>
      <c r="W219" s="16" t="s">
        <v>156</v>
      </c>
      <c r="X219" s="25" t="e">
        <f>SUMIF(#REF!,"공"&amp;$C219&amp;"구",#REF!)</f>
        <v>#REF!</v>
      </c>
      <c r="Y219" s="24" t="e">
        <f>COUNTIF(#REF!,"공"&amp;$C219&amp;"도")</f>
        <v>#REF!</v>
      </c>
      <c r="Z219" s="16" t="s">
        <v>156</v>
      </c>
      <c r="AA219" s="25" t="e">
        <f>SUMIF(#REF!,"공"&amp;$C219&amp;"도",#REF!)</f>
        <v>#REF!</v>
      </c>
      <c r="AB219" s="24" t="e">
        <f>COUNTIF(#REF!,"공"&amp;$C219&amp;"목")</f>
        <v>#REF!</v>
      </c>
      <c r="AC219" s="16" t="s">
        <v>156</v>
      </c>
      <c r="AD219" s="25" t="e">
        <f>SUMIF(#REF!,"공"&amp;$C219&amp;"목",#REF!)</f>
        <v>#REF!</v>
      </c>
      <c r="AE219" s="24" t="e">
        <f>COUNTIF(#REF!,"공"&amp;$C219&amp;"묘")</f>
        <v>#REF!</v>
      </c>
      <c r="AF219" s="16" t="s">
        <v>156</v>
      </c>
      <c r="AG219" s="25" t="e">
        <f>SUMIF(#REF!,"공"&amp;$C219&amp;"묘",#REF!)</f>
        <v>#REF!</v>
      </c>
      <c r="AH219" s="24" t="e">
        <f>COUNTIF(#REF!,"공"&amp;$C219&amp;"유")</f>
        <v>#REF!</v>
      </c>
      <c r="AI219" s="16" t="s">
        <v>156</v>
      </c>
      <c r="AJ219" s="25" t="e">
        <f>SUMIF(#REF!,"공"&amp;$C219&amp;"유",#REF!)</f>
        <v>#REF!</v>
      </c>
      <c r="AK219" s="24" t="e">
        <f>COUNTIF(#REF!,"공"&amp;$C219&amp;"잡")</f>
        <v>#REF!</v>
      </c>
      <c r="AL219" s="16" t="s">
        <v>156</v>
      </c>
      <c r="AM219" s="25" t="e">
        <f>SUMIF(#REF!,"공"&amp;$C219&amp;"잡",#REF!)</f>
        <v>#REF!</v>
      </c>
      <c r="AN219" s="24" t="e">
        <f>COUNTIF(#REF!,"공"&amp;$C219&amp;"장")</f>
        <v>#REF!</v>
      </c>
      <c r="AO219" s="16" t="s">
        <v>156</v>
      </c>
      <c r="AP219" s="25" t="e">
        <f>SUMIF(#REF!,"공"&amp;$C219&amp;"장",#REF!)</f>
        <v>#REF!</v>
      </c>
      <c r="AQ219" s="24" t="e">
        <f>COUNTIF(#REF!,"공"&amp;$C219&amp;"수")</f>
        <v>#REF!</v>
      </c>
      <c r="AR219" s="16" t="s">
        <v>156</v>
      </c>
      <c r="AS219" s="25" t="e">
        <f>SUMIF(#REF!,"공"&amp;$C219&amp;"수",#REF!)</f>
        <v>#REF!</v>
      </c>
      <c r="AT219" s="24" t="e">
        <f>COUNTIF(#REF!,"공"&amp;$C219&amp;"제")</f>
        <v>#REF!</v>
      </c>
      <c r="AU219" s="16" t="s">
        <v>156</v>
      </c>
      <c r="AV219" s="25" t="e">
        <f>SUMIF(#REF!,"공"&amp;$C219&amp;"제",#REF!)</f>
        <v>#REF!</v>
      </c>
      <c r="AW219" s="24" t="e">
        <f>COUNTIF(#REF!,"공"&amp;$C219&amp;"종")</f>
        <v>#REF!</v>
      </c>
      <c r="AX219" s="16" t="s">
        <v>156</v>
      </c>
      <c r="AY219" s="25" t="e">
        <f>SUMIF(#REF!,"공"&amp;$C219&amp;"종",#REF!)</f>
        <v>#REF!</v>
      </c>
      <c r="AZ219" s="24" t="e">
        <f>COUNTIF(#REF!,"공"&amp;$C219&amp;"주")</f>
        <v>#REF!</v>
      </c>
      <c r="BA219" s="16" t="s">
        <v>156</v>
      </c>
      <c r="BB219" s="25" t="e">
        <f>SUMIF(#REF!,"공"&amp;$C219&amp;"주",#REF!)</f>
        <v>#REF!</v>
      </c>
      <c r="BC219" s="24" t="e">
        <f>COUNTIF(#REF!,"공"&amp;$C219&amp;"양")</f>
        <v>#REF!</v>
      </c>
      <c r="BD219" s="16" t="s">
        <v>156</v>
      </c>
      <c r="BE219" s="25" t="e">
        <f>SUMIF(#REF!,"공"&amp;$C219&amp;"양",#REF!)</f>
        <v>#REF!</v>
      </c>
      <c r="BF219" s="24" t="e">
        <f>COUNTIF(#REF!,"공"&amp;$C219&amp;"염")</f>
        <v>#REF!</v>
      </c>
      <c r="BG219" s="16" t="s">
        <v>156</v>
      </c>
      <c r="BH219" s="25" t="e">
        <f>SUMIF(#REF!,"공"&amp;$C219&amp;"염",#REF!)</f>
        <v>#REF!</v>
      </c>
      <c r="BI219" s="24" t="e">
        <f>COUNTIF(#REF!,"공"&amp;$C219&amp;"창")</f>
        <v>#REF!</v>
      </c>
      <c r="BJ219" s="16" t="s">
        <v>156</v>
      </c>
      <c r="BK219" s="25" t="e">
        <f>SUMIF(#REF!,"공"&amp;$C219&amp;"창",#REF!)</f>
        <v>#REF!</v>
      </c>
      <c r="BL219" s="24" t="e">
        <f>COUNTIF(#REF!,"공"&amp;$C219&amp;"천")</f>
        <v>#REF!</v>
      </c>
      <c r="BM219" s="16" t="s">
        <v>156</v>
      </c>
      <c r="BN219" s="25" t="e">
        <f>SUMIF(#REF!,"공"&amp;$C219&amp;"천",#REF!)</f>
        <v>#REF!</v>
      </c>
      <c r="BO219" s="24" t="e">
        <f>COUNTIF(#REF!,"공"&amp;$C219&amp;"철")</f>
        <v>#REF!</v>
      </c>
      <c r="BP219" s="16" t="s">
        <v>156</v>
      </c>
      <c r="BQ219" s="25" t="e">
        <f>SUMIF(#REF!,"공"&amp;$C219&amp;"철",#REF!)</f>
        <v>#REF!</v>
      </c>
      <c r="BR219" s="24" t="e">
        <f>COUNTIF(#REF!,"공"&amp;$C219&amp;"체")</f>
        <v>#REF!</v>
      </c>
      <c r="BS219" s="16" t="s">
        <v>156</v>
      </c>
      <c r="BT219" s="25" t="e">
        <f>SUMIF(#REF!,"공"&amp;$C219&amp;"체",#REF!)</f>
        <v>#REF!</v>
      </c>
      <c r="BU219" s="24" t="e">
        <f>COUNTIF(#REF!,"공"&amp;$C219&amp;"가")</f>
        <v>#REF!</v>
      </c>
      <c r="BV219" s="16" t="s">
        <v>156</v>
      </c>
      <c r="BW219" s="25" t="e">
        <f>SUMIF(#REF!,"공"&amp;$C219&amp;"가",#REF!)</f>
        <v>#REF!</v>
      </c>
    </row>
    <row r="220" spans="1:75" ht="25.5" customHeight="1">
      <c r="A220" s="40"/>
      <c r="B220" s="37"/>
      <c r="C220" s="38" t="s">
        <v>45</v>
      </c>
      <c r="D220" s="24" t="e">
        <f t="shared" si="8"/>
        <v>#REF!</v>
      </c>
      <c r="E220" s="16" t="s">
        <v>1</v>
      </c>
      <c r="F220" s="25" t="e">
        <f t="shared" si="9"/>
        <v>#REF!</v>
      </c>
      <c r="G220" s="24" t="e">
        <f>COUNTIF(#REF!,"공"&amp;$C220&amp;"답")</f>
        <v>#REF!</v>
      </c>
      <c r="H220" s="16" t="s">
        <v>156</v>
      </c>
      <c r="I220" s="25" t="e">
        <f>SUMIF(#REF!,"공"&amp;$C220&amp;"답",#REF!)</f>
        <v>#REF!</v>
      </c>
      <c r="J220" s="24" t="e">
        <f>COUNTIF(#REF!,"공"&amp;$C220&amp;"전")</f>
        <v>#REF!</v>
      </c>
      <c r="K220" s="16" t="s">
        <v>156</v>
      </c>
      <c r="L220" s="25" t="e">
        <f>SUMIF(#REF!,"공"&amp;$C220&amp;"전",#REF!)</f>
        <v>#REF!</v>
      </c>
      <c r="M220" s="24" t="e">
        <f>COUNTIF(#REF!,"공"&amp;$C220&amp;"과")</f>
        <v>#REF!</v>
      </c>
      <c r="N220" s="16" t="s">
        <v>156</v>
      </c>
      <c r="O220" s="25" t="e">
        <f>SUMIF(#REF!,"공"&amp;$C220&amp;"과",#REF!)</f>
        <v>#REF!</v>
      </c>
      <c r="P220" s="24" t="e">
        <f>COUNTIF(#REF!,"공"&amp;$C220&amp;"임")</f>
        <v>#REF!</v>
      </c>
      <c r="Q220" s="16" t="s">
        <v>156</v>
      </c>
      <c r="R220" s="25" t="e">
        <f>SUMIF(#REF!,"공"&amp;$C220&amp;"임",#REF!)</f>
        <v>#REF!</v>
      </c>
      <c r="S220" s="24" t="e">
        <f>COUNTIF(#REF!,"공"&amp;$C220&amp;"대")</f>
        <v>#REF!</v>
      </c>
      <c r="T220" s="16" t="s">
        <v>156</v>
      </c>
      <c r="U220" s="25" t="e">
        <f>SUMIF(#REF!,"공"&amp;$C220&amp;"대",#REF!)</f>
        <v>#REF!</v>
      </c>
      <c r="V220" s="24" t="e">
        <f>COUNTIF(#REF!,"공"&amp;$C220&amp;"구")</f>
        <v>#REF!</v>
      </c>
      <c r="W220" s="16" t="s">
        <v>156</v>
      </c>
      <c r="X220" s="25" t="e">
        <f>SUMIF(#REF!,"공"&amp;$C220&amp;"구",#REF!)</f>
        <v>#REF!</v>
      </c>
      <c r="Y220" s="24" t="e">
        <f>COUNTIF(#REF!,"공"&amp;$C220&amp;"도")</f>
        <v>#REF!</v>
      </c>
      <c r="Z220" s="16" t="s">
        <v>156</v>
      </c>
      <c r="AA220" s="25" t="e">
        <f>SUMIF(#REF!,"공"&amp;$C220&amp;"도",#REF!)</f>
        <v>#REF!</v>
      </c>
      <c r="AB220" s="24" t="e">
        <f>COUNTIF(#REF!,"공"&amp;$C220&amp;"목")</f>
        <v>#REF!</v>
      </c>
      <c r="AC220" s="16" t="s">
        <v>156</v>
      </c>
      <c r="AD220" s="25" t="e">
        <f>SUMIF(#REF!,"공"&amp;$C220&amp;"목",#REF!)</f>
        <v>#REF!</v>
      </c>
      <c r="AE220" s="24" t="e">
        <f>COUNTIF(#REF!,"공"&amp;$C220&amp;"묘")</f>
        <v>#REF!</v>
      </c>
      <c r="AF220" s="16" t="s">
        <v>156</v>
      </c>
      <c r="AG220" s="25" t="e">
        <f>SUMIF(#REF!,"공"&amp;$C220&amp;"묘",#REF!)</f>
        <v>#REF!</v>
      </c>
      <c r="AH220" s="24" t="e">
        <f>COUNTIF(#REF!,"공"&amp;$C220&amp;"유")</f>
        <v>#REF!</v>
      </c>
      <c r="AI220" s="16" t="s">
        <v>156</v>
      </c>
      <c r="AJ220" s="25" t="e">
        <f>SUMIF(#REF!,"공"&amp;$C220&amp;"유",#REF!)</f>
        <v>#REF!</v>
      </c>
      <c r="AK220" s="24" t="e">
        <f>COUNTIF(#REF!,"공"&amp;$C220&amp;"잡")</f>
        <v>#REF!</v>
      </c>
      <c r="AL220" s="16" t="s">
        <v>156</v>
      </c>
      <c r="AM220" s="25" t="e">
        <f>SUMIF(#REF!,"공"&amp;$C220&amp;"잡",#REF!)</f>
        <v>#REF!</v>
      </c>
      <c r="AN220" s="24" t="e">
        <f>COUNTIF(#REF!,"공"&amp;$C220&amp;"장")</f>
        <v>#REF!</v>
      </c>
      <c r="AO220" s="16" t="s">
        <v>156</v>
      </c>
      <c r="AP220" s="25" t="e">
        <f>SUMIF(#REF!,"공"&amp;$C220&amp;"장",#REF!)</f>
        <v>#REF!</v>
      </c>
      <c r="AQ220" s="24" t="e">
        <f>COUNTIF(#REF!,"공"&amp;$C220&amp;"수")</f>
        <v>#REF!</v>
      </c>
      <c r="AR220" s="16" t="s">
        <v>156</v>
      </c>
      <c r="AS220" s="25" t="e">
        <f>SUMIF(#REF!,"공"&amp;$C220&amp;"수",#REF!)</f>
        <v>#REF!</v>
      </c>
      <c r="AT220" s="24" t="e">
        <f>COUNTIF(#REF!,"공"&amp;$C220&amp;"제")</f>
        <v>#REF!</v>
      </c>
      <c r="AU220" s="16" t="s">
        <v>156</v>
      </c>
      <c r="AV220" s="25" t="e">
        <f>SUMIF(#REF!,"공"&amp;$C220&amp;"제",#REF!)</f>
        <v>#REF!</v>
      </c>
      <c r="AW220" s="24" t="e">
        <f>COUNTIF(#REF!,"공"&amp;$C220&amp;"종")</f>
        <v>#REF!</v>
      </c>
      <c r="AX220" s="16" t="s">
        <v>156</v>
      </c>
      <c r="AY220" s="25" t="e">
        <f>SUMIF(#REF!,"공"&amp;$C220&amp;"종",#REF!)</f>
        <v>#REF!</v>
      </c>
      <c r="AZ220" s="24" t="e">
        <f>COUNTIF(#REF!,"공"&amp;$C220&amp;"주")</f>
        <v>#REF!</v>
      </c>
      <c r="BA220" s="16" t="s">
        <v>156</v>
      </c>
      <c r="BB220" s="25" t="e">
        <f>SUMIF(#REF!,"공"&amp;$C220&amp;"주",#REF!)</f>
        <v>#REF!</v>
      </c>
      <c r="BC220" s="24" t="e">
        <f>COUNTIF(#REF!,"공"&amp;$C220&amp;"양")</f>
        <v>#REF!</v>
      </c>
      <c r="BD220" s="16" t="s">
        <v>156</v>
      </c>
      <c r="BE220" s="25" t="e">
        <f>SUMIF(#REF!,"공"&amp;$C220&amp;"양",#REF!)</f>
        <v>#REF!</v>
      </c>
      <c r="BF220" s="24" t="e">
        <f>COUNTIF(#REF!,"공"&amp;$C220&amp;"염")</f>
        <v>#REF!</v>
      </c>
      <c r="BG220" s="16" t="s">
        <v>156</v>
      </c>
      <c r="BH220" s="25" t="e">
        <f>SUMIF(#REF!,"공"&amp;$C220&amp;"염",#REF!)</f>
        <v>#REF!</v>
      </c>
      <c r="BI220" s="24" t="e">
        <f>COUNTIF(#REF!,"공"&amp;$C220&amp;"창")</f>
        <v>#REF!</v>
      </c>
      <c r="BJ220" s="16" t="s">
        <v>156</v>
      </c>
      <c r="BK220" s="25" t="e">
        <f>SUMIF(#REF!,"공"&amp;$C220&amp;"창",#REF!)</f>
        <v>#REF!</v>
      </c>
      <c r="BL220" s="24" t="e">
        <f>COUNTIF(#REF!,"공"&amp;$C220&amp;"천")</f>
        <v>#REF!</v>
      </c>
      <c r="BM220" s="16" t="s">
        <v>156</v>
      </c>
      <c r="BN220" s="25" t="e">
        <f>SUMIF(#REF!,"공"&amp;$C220&amp;"천",#REF!)</f>
        <v>#REF!</v>
      </c>
      <c r="BO220" s="24" t="e">
        <f>COUNTIF(#REF!,"공"&amp;$C220&amp;"철")</f>
        <v>#REF!</v>
      </c>
      <c r="BP220" s="16" t="s">
        <v>156</v>
      </c>
      <c r="BQ220" s="25" t="e">
        <f>SUMIF(#REF!,"공"&amp;$C220&amp;"철",#REF!)</f>
        <v>#REF!</v>
      </c>
      <c r="BR220" s="24" t="e">
        <f>COUNTIF(#REF!,"공"&amp;$C220&amp;"체")</f>
        <v>#REF!</v>
      </c>
      <c r="BS220" s="16" t="s">
        <v>156</v>
      </c>
      <c r="BT220" s="25" t="e">
        <f>SUMIF(#REF!,"공"&amp;$C220&amp;"체",#REF!)</f>
        <v>#REF!</v>
      </c>
      <c r="BU220" s="24" t="e">
        <f>COUNTIF(#REF!,"공"&amp;$C220&amp;"가")</f>
        <v>#REF!</v>
      </c>
      <c r="BV220" s="16" t="s">
        <v>156</v>
      </c>
      <c r="BW220" s="25" t="e">
        <f>SUMIF(#REF!,"공"&amp;$C220&amp;"가",#REF!)</f>
        <v>#REF!</v>
      </c>
    </row>
    <row r="221" spans="1:75" ht="25.5" customHeight="1">
      <c r="A221" s="40"/>
      <c r="B221" s="37"/>
      <c r="C221" s="38" t="s">
        <v>46</v>
      </c>
      <c r="D221" s="24" t="e">
        <f t="shared" si="8"/>
        <v>#REF!</v>
      </c>
      <c r="E221" s="16" t="s">
        <v>1</v>
      </c>
      <c r="F221" s="25" t="e">
        <f t="shared" si="9"/>
        <v>#REF!</v>
      </c>
      <c r="G221" s="24" t="e">
        <f>COUNTIF(#REF!,"공"&amp;$C221&amp;"답")</f>
        <v>#REF!</v>
      </c>
      <c r="H221" s="16" t="s">
        <v>156</v>
      </c>
      <c r="I221" s="25" t="e">
        <f>SUMIF(#REF!,"공"&amp;$C221&amp;"답",#REF!)</f>
        <v>#REF!</v>
      </c>
      <c r="J221" s="24" t="e">
        <f>COUNTIF(#REF!,"공"&amp;$C221&amp;"전")</f>
        <v>#REF!</v>
      </c>
      <c r="K221" s="16" t="s">
        <v>156</v>
      </c>
      <c r="L221" s="25" t="e">
        <f>SUMIF(#REF!,"공"&amp;$C221&amp;"전",#REF!)</f>
        <v>#REF!</v>
      </c>
      <c r="M221" s="24" t="e">
        <f>COUNTIF(#REF!,"공"&amp;$C221&amp;"과")</f>
        <v>#REF!</v>
      </c>
      <c r="N221" s="16" t="s">
        <v>156</v>
      </c>
      <c r="O221" s="25" t="e">
        <f>SUMIF(#REF!,"공"&amp;$C221&amp;"과",#REF!)</f>
        <v>#REF!</v>
      </c>
      <c r="P221" s="24" t="e">
        <f>COUNTIF(#REF!,"공"&amp;$C221&amp;"임")</f>
        <v>#REF!</v>
      </c>
      <c r="Q221" s="16" t="s">
        <v>156</v>
      </c>
      <c r="R221" s="25" t="e">
        <f>SUMIF(#REF!,"공"&amp;$C221&amp;"임",#REF!)</f>
        <v>#REF!</v>
      </c>
      <c r="S221" s="24" t="e">
        <f>COUNTIF(#REF!,"공"&amp;$C221&amp;"대")</f>
        <v>#REF!</v>
      </c>
      <c r="T221" s="16" t="s">
        <v>156</v>
      </c>
      <c r="U221" s="25" t="e">
        <f>SUMIF(#REF!,"공"&amp;$C221&amp;"대",#REF!)</f>
        <v>#REF!</v>
      </c>
      <c r="V221" s="24" t="e">
        <f>COUNTIF(#REF!,"공"&amp;$C221&amp;"구")</f>
        <v>#REF!</v>
      </c>
      <c r="W221" s="16" t="s">
        <v>156</v>
      </c>
      <c r="X221" s="25" t="e">
        <f>SUMIF(#REF!,"공"&amp;$C221&amp;"구",#REF!)</f>
        <v>#REF!</v>
      </c>
      <c r="Y221" s="24" t="e">
        <f>COUNTIF(#REF!,"공"&amp;$C221&amp;"도")</f>
        <v>#REF!</v>
      </c>
      <c r="Z221" s="16" t="s">
        <v>156</v>
      </c>
      <c r="AA221" s="25" t="e">
        <f>SUMIF(#REF!,"공"&amp;$C221&amp;"도",#REF!)</f>
        <v>#REF!</v>
      </c>
      <c r="AB221" s="24" t="e">
        <f>COUNTIF(#REF!,"공"&amp;$C221&amp;"목")</f>
        <v>#REF!</v>
      </c>
      <c r="AC221" s="16" t="s">
        <v>156</v>
      </c>
      <c r="AD221" s="25" t="e">
        <f>SUMIF(#REF!,"공"&amp;$C221&amp;"목",#REF!)</f>
        <v>#REF!</v>
      </c>
      <c r="AE221" s="24" t="e">
        <f>COUNTIF(#REF!,"공"&amp;$C221&amp;"묘")</f>
        <v>#REF!</v>
      </c>
      <c r="AF221" s="16" t="s">
        <v>156</v>
      </c>
      <c r="AG221" s="25" t="e">
        <f>SUMIF(#REF!,"공"&amp;$C221&amp;"묘",#REF!)</f>
        <v>#REF!</v>
      </c>
      <c r="AH221" s="24" t="e">
        <f>COUNTIF(#REF!,"공"&amp;$C221&amp;"유")</f>
        <v>#REF!</v>
      </c>
      <c r="AI221" s="16" t="s">
        <v>156</v>
      </c>
      <c r="AJ221" s="25" t="e">
        <f>SUMIF(#REF!,"공"&amp;$C221&amp;"유",#REF!)</f>
        <v>#REF!</v>
      </c>
      <c r="AK221" s="24" t="e">
        <f>COUNTIF(#REF!,"공"&amp;$C221&amp;"잡")</f>
        <v>#REF!</v>
      </c>
      <c r="AL221" s="16" t="s">
        <v>156</v>
      </c>
      <c r="AM221" s="25" t="e">
        <f>SUMIF(#REF!,"공"&amp;$C221&amp;"잡",#REF!)</f>
        <v>#REF!</v>
      </c>
      <c r="AN221" s="24" t="e">
        <f>COUNTIF(#REF!,"공"&amp;$C221&amp;"장")</f>
        <v>#REF!</v>
      </c>
      <c r="AO221" s="16" t="s">
        <v>156</v>
      </c>
      <c r="AP221" s="25" t="e">
        <f>SUMIF(#REF!,"공"&amp;$C221&amp;"장",#REF!)</f>
        <v>#REF!</v>
      </c>
      <c r="AQ221" s="24" t="e">
        <f>COUNTIF(#REF!,"공"&amp;$C221&amp;"수")</f>
        <v>#REF!</v>
      </c>
      <c r="AR221" s="16" t="s">
        <v>156</v>
      </c>
      <c r="AS221" s="25" t="e">
        <f>SUMIF(#REF!,"공"&amp;$C221&amp;"수",#REF!)</f>
        <v>#REF!</v>
      </c>
      <c r="AT221" s="24" t="e">
        <f>COUNTIF(#REF!,"공"&amp;$C221&amp;"제")</f>
        <v>#REF!</v>
      </c>
      <c r="AU221" s="16" t="s">
        <v>156</v>
      </c>
      <c r="AV221" s="25" t="e">
        <f>SUMIF(#REF!,"공"&amp;$C221&amp;"제",#REF!)</f>
        <v>#REF!</v>
      </c>
      <c r="AW221" s="24" t="e">
        <f>COUNTIF(#REF!,"공"&amp;$C221&amp;"종")</f>
        <v>#REF!</v>
      </c>
      <c r="AX221" s="16" t="s">
        <v>156</v>
      </c>
      <c r="AY221" s="25" t="e">
        <f>SUMIF(#REF!,"공"&amp;$C221&amp;"종",#REF!)</f>
        <v>#REF!</v>
      </c>
      <c r="AZ221" s="24" t="e">
        <f>COUNTIF(#REF!,"공"&amp;$C221&amp;"주")</f>
        <v>#REF!</v>
      </c>
      <c r="BA221" s="16" t="s">
        <v>156</v>
      </c>
      <c r="BB221" s="25" t="e">
        <f>SUMIF(#REF!,"공"&amp;$C221&amp;"주",#REF!)</f>
        <v>#REF!</v>
      </c>
      <c r="BC221" s="24" t="e">
        <f>COUNTIF(#REF!,"공"&amp;$C221&amp;"양")</f>
        <v>#REF!</v>
      </c>
      <c r="BD221" s="16" t="s">
        <v>156</v>
      </c>
      <c r="BE221" s="25" t="e">
        <f>SUMIF(#REF!,"공"&amp;$C221&amp;"양",#REF!)</f>
        <v>#REF!</v>
      </c>
      <c r="BF221" s="24" t="e">
        <f>COUNTIF(#REF!,"공"&amp;$C221&amp;"염")</f>
        <v>#REF!</v>
      </c>
      <c r="BG221" s="16" t="s">
        <v>156</v>
      </c>
      <c r="BH221" s="25" t="e">
        <f>SUMIF(#REF!,"공"&amp;$C221&amp;"염",#REF!)</f>
        <v>#REF!</v>
      </c>
      <c r="BI221" s="24" t="e">
        <f>COUNTIF(#REF!,"공"&amp;$C221&amp;"창")</f>
        <v>#REF!</v>
      </c>
      <c r="BJ221" s="16" t="s">
        <v>156</v>
      </c>
      <c r="BK221" s="25" t="e">
        <f>SUMIF(#REF!,"공"&amp;$C221&amp;"창",#REF!)</f>
        <v>#REF!</v>
      </c>
      <c r="BL221" s="24" t="e">
        <f>COUNTIF(#REF!,"공"&amp;$C221&amp;"천")</f>
        <v>#REF!</v>
      </c>
      <c r="BM221" s="16" t="s">
        <v>156</v>
      </c>
      <c r="BN221" s="25" t="e">
        <f>SUMIF(#REF!,"공"&amp;$C221&amp;"천",#REF!)</f>
        <v>#REF!</v>
      </c>
      <c r="BO221" s="24" t="e">
        <f>COUNTIF(#REF!,"공"&amp;$C221&amp;"철")</f>
        <v>#REF!</v>
      </c>
      <c r="BP221" s="16" t="s">
        <v>156</v>
      </c>
      <c r="BQ221" s="25" t="e">
        <f>SUMIF(#REF!,"공"&amp;$C221&amp;"철",#REF!)</f>
        <v>#REF!</v>
      </c>
      <c r="BR221" s="24" t="e">
        <f>COUNTIF(#REF!,"공"&amp;$C221&amp;"체")</f>
        <v>#REF!</v>
      </c>
      <c r="BS221" s="16" t="s">
        <v>156</v>
      </c>
      <c r="BT221" s="25" t="e">
        <f>SUMIF(#REF!,"공"&amp;$C221&amp;"체",#REF!)</f>
        <v>#REF!</v>
      </c>
      <c r="BU221" s="24" t="e">
        <f>COUNTIF(#REF!,"공"&amp;$C221&amp;"가")</f>
        <v>#REF!</v>
      </c>
      <c r="BV221" s="16" t="s">
        <v>156</v>
      </c>
      <c r="BW221" s="25" t="e">
        <f>SUMIF(#REF!,"공"&amp;$C221&amp;"가",#REF!)</f>
        <v>#REF!</v>
      </c>
    </row>
    <row r="222" spans="1:75" ht="25.5" customHeight="1">
      <c r="A222" s="40"/>
      <c r="B222" s="37"/>
      <c r="C222" s="38" t="s">
        <v>47</v>
      </c>
      <c r="D222" s="24" t="e">
        <f t="shared" si="8"/>
        <v>#REF!</v>
      </c>
      <c r="E222" s="16" t="s">
        <v>1</v>
      </c>
      <c r="F222" s="25" t="e">
        <f t="shared" si="9"/>
        <v>#REF!</v>
      </c>
      <c r="G222" s="24" t="e">
        <f>COUNTIF(#REF!,"공"&amp;$C222&amp;"답")</f>
        <v>#REF!</v>
      </c>
      <c r="H222" s="16" t="s">
        <v>156</v>
      </c>
      <c r="I222" s="25" t="e">
        <f>SUMIF(#REF!,"공"&amp;$C222&amp;"답",#REF!)</f>
        <v>#REF!</v>
      </c>
      <c r="J222" s="24" t="e">
        <f>COUNTIF(#REF!,"공"&amp;$C222&amp;"전")</f>
        <v>#REF!</v>
      </c>
      <c r="K222" s="16" t="s">
        <v>156</v>
      </c>
      <c r="L222" s="25" t="e">
        <f>SUMIF(#REF!,"공"&amp;$C222&amp;"전",#REF!)</f>
        <v>#REF!</v>
      </c>
      <c r="M222" s="24" t="e">
        <f>COUNTIF(#REF!,"공"&amp;$C222&amp;"과")</f>
        <v>#REF!</v>
      </c>
      <c r="N222" s="16" t="s">
        <v>156</v>
      </c>
      <c r="O222" s="25" t="e">
        <f>SUMIF(#REF!,"공"&amp;$C222&amp;"과",#REF!)</f>
        <v>#REF!</v>
      </c>
      <c r="P222" s="24" t="e">
        <f>COUNTIF(#REF!,"공"&amp;$C222&amp;"임")</f>
        <v>#REF!</v>
      </c>
      <c r="Q222" s="16" t="s">
        <v>156</v>
      </c>
      <c r="R222" s="25" t="e">
        <f>SUMIF(#REF!,"공"&amp;$C222&amp;"임",#REF!)</f>
        <v>#REF!</v>
      </c>
      <c r="S222" s="24" t="e">
        <f>COUNTIF(#REF!,"공"&amp;$C222&amp;"대")</f>
        <v>#REF!</v>
      </c>
      <c r="T222" s="16" t="s">
        <v>156</v>
      </c>
      <c r="U222" s="25" t="e">
        <f>SUMIF(#REF!,"공"&amp;$C222&amp;"대",#REF!)</f>
        <v>#REF!</v>
      </c>
      <c r="V222" s="24" t="e">
        <f>COUNTIF(#REF!,"공"&amp;$C222&amp;"구")</f>
        <v>#REF!</v>
      </c>
      <c r="W222" s="16" t="s">
        <v>156</v>
      </c>
      <c r="X222" s="25" t="e">
        <f>SUMIF(#REF!,"공"&amp;$C222&amp;"구",#REF!)</f>
        <v>#REF!</v>
      </c>
      <c r="Y222" s="24" t="e">
        <f>COUNTIF(#REF!,"공"&amp;$C222&amp;"도")</f>
        <v>#REF!</v>
      </c>
      <c r="Z222" s="16" t="s">
        <v>156</v>
      </c>
      <c r="AA222" s="25" t="e">
        <f>SUMIF(#REF!,"공"&amp;$C222&amp;"도",#REF!)</f>
        <v>#REF!</v>
      </c>
      <c r="AB222" s="24" t="e">
        <f>COUNTIF(#REF!,"공"&amp;$C222&amp;"목")</f>
        <v>#REF!</v>
      </c>
      <c r="AC222" s="16" t="s">
        <v>156</v>
      </c>
      <c r="AD222" s="25" t="e">
        <f>SUMIF(#REF!,"공"&amp;$C222&amp;"목",#REF!)</f>
        <v>#REF!</v>
      </c>
      <c r="AE222" s="24" t="e">
        <f>COUNTIF(#REF!,"공"&amp;$C222&amp;"묘")</f>
        <v>#REF!</v>
      </c>
      <c r="AF222" s="16" t="s">
        <v>156</v>
      </c>
      <c r="AG222" s="25" t="e">
        <f>SUMIF(#REF!,"공"&amp;$C222&amp;"묘",#REF!)</f>
        <v>#REF!</v>
      </c>
      <c r="AH222" s="24" t="e">
        <f>COUNTIF(#REF!,"공"&amp;$C222&amp;"유")</f>
        <v>#REF!</v>
      </c>
      <c r="AI222" s="16" t="s">
        <v>156</v>
      </c>
      <c r="AJ222" s="25" t="e">
        <f>SUMIF(#REF!,"공"&amp;$C222&amp;"유",#REF!)</f>
        <v>#REF!</v>
      </c>
      <c r="AK222" s="24" t="e">
        <f>COUNTIF(#REF!,"공"&amp;$C222&amp;"잡")</f>
        <v>#REF!</v>
      </c>
      <c r="AL222" s="16" t="s">
        <v>156</v>
      </c>
      <c r="AM222" s="25" t="e">
        <f>SUMIF(#REF!,"공"&amp;$C222&amp;"잡",#REF!)</f>
        <v>#REF!</v>
      </c>
      <c r="AN222" s="24" t="e">
        <f>COUNTIF(#REF!,"공"&amp;$C222&amp;"장")</f>
        <v>#REF!</v>
      </c>
      <c r="AO222" s="16" t="s">
        <v>156</v>
      </c>
      <c r="AP222" s="25" t="e">
        <f>SUMIF(#REF!,"공"&amp;$C222&amp;"장",#REF!)</f>
        <v>#REF!</v>
      </c>
      <c r="AQ222" s="24" t="e">
        <f>COUNTIF(#REF!,"공"&amp;$C222&amp;"수")</f>
        <v>#REF!</v>
      </c>
      <c r="AR222" s="16" t="s">
        <v>156</v>
      </c>
      <c r="AS222" s="25" t="e">
        <f>SUMIF(#REF!,"공"&amp;$C222&amp;"수",#REF!)</f>
        <v>#REF!</v>
      </c>
      <c r="AT222" s="24" t="e">
        <f>COUNTIF(#REF!,"공"&amp;$C222&amp;"제")</f>
        <v>#REF!</v>
      </c>
      <c r="AU222" s="16" t="s">
        <v>156</v>
      </c>
      <c r="AV222" s="25" t="e">
        <f>SUMIF(#REF!,"공"&amp;$C222&amp;"제",#REF!)</f>
        <v>#REF!</v>
      </c>
      <c r="AW222" s="24" t="e">
        <f>COUNTIF(#REF!,"공"&amp;$C222&amp;"종")</f>
        <v>#REF!</v>
      </c>
      <c r="AX222" s="16" t="s">
        <v>156</v>
      </c>
      <c r="AY222" s="25" t="e">
        <f>SUMIF(#REF!,"공"&amp;$C222&amp;"종",#REF!)</f>
        <v>#REF!</v>
      </c>
      <c r="AZ222" s="24" t="e">
        <f>COUNTIF(#REF!,"공"&amp;$C222&amp;"주")</f>
        <v>#REF!</v>
      </c>
      <c r="BA222" s="16" t="s">
        <v>156</v>
      </c>
      <c r="BB222" s="25" t="e">
        <f>SUMIF(#REF!,"공"&amp;$C222&amp;"주",#REF!)</f>
        <v>#REF!</v>
      </c>
      <c r="BC222" s="24" t="e">
        <f>COUNTIF(#REF!,"공"&amp;$C222&amp;"양")</f>
        <v>#REF!</v>
      </c>
      <c r="BD222" s="16" t="s">
        <v>156</v>
      </c>
      <c r="BE222" s="25" t="e">
        <f>SUMIF(#REF!,"공"&amp;$C222&amp;"양",#REF!)</f>
        <v>#REF!</v>
      </c>
      <c r="BF222" s="24" t="e">
        <f>COUNTIF(#REF!,"공"&amp;$C222&amp;"염")</f>
        <v>#REF!</v>
      </c>
      <c r="BG222" s="16" t="s">
        <v>156</v>
      </c>
      <c r="BH222" s="25" t="e">
        <f>SUMIF(#REF!,"공"&amp;$C222&amp;"염",#REF!)</f>
        <v>#REF!</v>
      </c>
      <c r="BI222" s="24" t="e">
        <f>COUNTIF(#REF!,"공"&amp;$C222&amp;"창")</f>
        <v>#REF!</v>
      </c>
      <c r="BJ222" s="16" t="s">
        <v>156</v>
      </c>
      <c r="BK222" s="25" t="e">
        <f>SUMIF(#REF!,"공"&amp;$C222&amp;"창",#REF!)</f>
        <v>#REF!</v>
      </c>
      <c r="BL222" s="24" t="e">
        <f>COUNTIF(#REF!,"공"&amp;$C222&amp;"천")</f>
        <v>#REF!</v>
      </c>
      <c r="BM222" s="16" t="s">
        <v>156</v>
      </c>
      <c r="BN222" s="25" t="e">
        <f>SUMIF(#REF!,"공"&amp;$C222&amp;"천",#REF!)</f>
        <v>#REF!</v>
      </c>
      <c r="BO222" s="24" t="e">
        <f>COUNTIF(#REF!,"공"&amp;$C222&amp;"철")</f>
        <v>#REF!</v>
      </c>
      <c r="BP222" s="16" t="s">
        <v>156</v>
      </c>
      <c r="BQ222" s="25" t="e">
        <f>SUMIF(#REF!,"공"&amp;$C222&amp;"철",#REF!)</f>
        <v>#REF!</v>
      </c>
      <c r="BR222" s="24" t="e">
        <f>COUNTIF(#REF!,"공"&amp;$C222&amp;"체")</f>
        <v>#REF!</v>
      </c>
      <c r="BS222" s="16" t="s">
        <v>156</v>
      </c>
      <c r="BT222" s="25" t="e">
        <f>SUMIF(#REF!,"공"&amp;$C222&amp;"체",#REF!)</f>
        <v>#REF!</v>
      </c>
      <c r="BU222" s="24" t="e">
        <f>COUNTIF(#REF!,"공"&amp;$C222&amp;"가")</f>
        <v>#REF!</v>
      </c>
      <c r="BV222" s="16" t="s">
        <v>156</v>
      </c>
      <c r="BW222" s="25" t="e">
        <f>SUMIF(#REF!,"공"&amp;$C222&amp;"가",#REF!)</f>
        <v>#REF!</v>
      </c>
    </row>
    <row r="223" spans="1:75" ht="25.5" customHeight="1">
      <c r="A223" s="40"/>
      <c r="B223" s="37"/>
      <c r="C223" s="38" t="s">
        <v>48</v>
      </c>
      <c r="D223" s="24" t="e">
        <f t="shared" si="8"/>
        <v>#REF!</v>
      </c>
      <c r="E223" s="16" t="s">
        <v>1</v>
      </c>
      <c r="F223" s="25" t="e">
        <f t="shared" si="9"/>
        <v>#REF!</v>
      </c>
      <c r="G223" s="24" t="e">
        <f>COUNTIF(#REF!,"공"&amp;$C223&amp;"답")</f>
        <v>#REF!</v>
      </c>
      <c r="H223" s="16" t="s">
        <v>156</v>
      </c>
      <c r="I223" s="25" t="e">
        <f>SUMIF(#REF!,"공"&amp;$C223&amp;"답",#REF!)</f>
        <v>#REF!</v>
      </c>
      <c r="J223" s="24" t="e">
        <f>COUNTIF(#REF!,"공"&amp;$C223&amp;"전")</f>
        <v>#REF!</v>
      </c>
      <c r="K223" s="16" t="s">
        <v>156</v>
      </c>
      <c r="L223" s="25" t="e">
        <f>SUMIF(#REF!,"공"&amp;$C223&amp;"전",#REF!)</f>
        <v>#REF!</v>
      </c>
      <c r="M223" s="24" t="e">
        <f>COUNTIF(#REF!,"공"&amp;$C223&amp;"과")</f>
        <v>#REF!</v>
      </c>
      <c r="N223" s="16" t="s">
        <v>156</v>
      </c>
      <c r="O223" s="25" t="e">
        <f>SUMIF(#REF!,"공"&amp;$C223&amp;"과",#REF!)</f>
        <v>#REF!</v>
      </c>
      <c r="P223" s="24" t="e">
        <f>COUNTIF(#REF!,"공"&amp;$C223&amp;"임")</f>
        <v>#REF!</v>
      </c>
      <c r="Q223" s="16" t="s">
        <v>156</v>
      </c>
      <c r="R223" s="25" t="e">
        <f>SUMIF(#REF!,"공"&amp;$C223&amp;"임",#REF!)</f>
        <v>#REF!</v>
      </c>
      <c r="S223" s="24" t="e">
        <f>COUNTIF(#REF!,"공"&amp;$C223&amp;"대")</f>
        <v>#REF!</v>
      </c>
      <c r="T223" s="16" t="s">
        <v>156</v>
      </c>
      <c r="U223" s="25" t="e">
        <f>SUMIF(#REF!,"공"&amp;$C223&amp;"대",#REF!)</f>
        <v>#REF!</v>
      </c>
      <c r="V223" s="24" t="e">
        <f>COUNTIF(#REF!,"공"&amp;$C223&amp;"구")</f>
        <v>#REF!</v>
      </c>
      <c r="W223" s="16" t="s">
        <v>156</v>
      </c>
      <c r="X223" s="25" t="e">
        <f>SUMIF(#REF!,"공"&amp;$C223&amp;"구",#REF!)</f>
        <v>#REF!</v>
      </c>
      <c r="Y223" s="24" t="e">
        <f>COUNTIF(#REF!,"공"&amp;$C223&amp;"도")</f>
        <v>#REF!</v>
      </c>
      <c r="Z223" s="16" t="s">
        <v>156</v>
      </c>
      <c r="AA223" s="25" t="e">
        <f>SUMIF(#REF!,"공"&amp;$C223&amp;"도",#REF!)</f>
        <v>#REF!</v>
      </c>
      <c r="AB223" s="24" t="e">
        <f>COUNTIF(#REF!,"공"&amp;$C223&amp;"목")</f>
        <v>#REF!</v>
      </c>
      <c r="AC223" s="16" t="s">
        <v>156</v>
      </c>
      <c r="AD223" s="25" t="e">
        <f>SUMIF(#REF!,"공"&amp;$C223&amp;"목",#REF!)</f>
        <v>#REF!</v>
      </c>
      <c r="AE223" s="24" t="e">
        <f>COUNTIF(#REF!,"공"&amp;$C223&amp;"묘")</f>
        <v>#REF!</v>
      </c>
      <c r="AF223" s="16" t="s">
        <v>156</v>
      </c>
      <c r="AG223" s="25" t="e">
        <f>SUMIF(#REF!,"공"&amp;$C223&amp;"묘",#REF!)</f>
        <v>#REF!</v>
      </c>
      <c r="AH223" s="24" t="e">
        <f>COUNTIF(#REF!,"공"&amp;$C223&amp;"유")</f>
        <v>#REF!</v>
      </c>
      <c r="AI223" s="16" t="s">
        <v>156</v>
      </c>
      <c r="AJ223" s="25" t="e">
        <f>SUMIF(#REF!,"공"&amp;$C223&amp;"유",#REF!)</f>
        <v>#REF!</v>
      </c>
      <c r="AK223" s="24" t="e">
        <f>COUNTIF(#REF!,"공"&amp;$C223&amp;"잡")</f>
        <v>#REF!</v>
      </c>
      <c r="AL223" s="16" t="s">
        <v>156</v>
      </c>
      <c r="AM223" s="25" t="e">
        <f>SUMIF(#REF!,"공"&amp;$C223&amp;"잡",#REF!)</f>
        <v>#REF!</v>
      </c>
      <c r="AN223" s="24" t="e">
        <f>COUNTIF(#REF!,"공"&amp;$C223&amp;"장")</f>
        <v>#REF!</v>
      </c>
      <c r="AO223" s="16" t="s">
        <v>156</v>
      </c>
      <c r="AP223" s="25" t="e">
        <f>SUMIF(#REF!,"공"&amp;$C223&amp;"장",#REF!)</f>
        <v>#REF!</v>
      </c>
      <c r="AQ223" s="24" t="e">
        <f>COUNTIF(#REF!,"공"&amp;$C223&amp;"수")</f>
        <v>#REF!</v>
      </c>
      <c r="AR223" s="16" t="s">
        <v>156</v>
      </c>
      <c r="AS223" s="25" t="e">
        <f>SUMIF(#REF!,"공"&amp;$C223&amp;"수",#REF!)</f>
        <v>#REF!</v>
      </c>
      <c r="AT223" s="24" t="e">
        <f>COUNTIF(#REF!,"공"&amp;$C223&amp;"제")</f>
        <v>#REF!</v>
      </c>
      <c r="AU223" s="16" t="s">
        <v>156</v>
      </c>
      <c r="AV223" s="25" t="e">
        <f>SUMIF(#REF!,"공"&amp;$C223&amp;"제",#REF!)</f>
        <v>#REF!</v>
      </c>
      <c r="AW223" s="24" t="e">
        <f>COUNTIF(#REF!,"공"&amp;$C223&amp;"종")</f>
        <v>#REF!</v>
      </c>
      <c r="AX223" s="16" t="s">
        <v>156</v>
      </c>
      <c r="AY223" s="25" t="e">
        <f>SUMIF(#REF!,"공"&amp;$C223&amp;"종",#REF!)</f>
        <v>#REF!</v>
      </c>
      <c r="AZ223" s="24" t="e">
        <f>COUNTIF(#REF!,"공"&amp;$C223&amp;"주")</f>
        <v>#REF!</v>
      </c>
      <c r="BA223" s="16" t="s">
        <v>156</v>
      </c>
      <c r="BB223" s="25" t="e">
        <f>SUMIF(#REF!,"공"&amp;$C223&amp;"주",#REF!)</f>
        <v>#REF!</v>
      </c>
      <c r="BC223" s="24" t="e">
        <f>COUNTIF(#REF!,"공"&amp;$C223&amp;"양")</f>
        <v>#REF!</v>
      </c>
      <c r="BD223" s="16" t="s">
        <v>156</v>
      </c>
      <c r="BE223" s="25" t="e">
        <f>SUMIF(#REF!,"공"&amp;$C223&amp;"양",#REF!)</f>
        <v>#REF!</v>
      </c>
      <c r="BF223" s="24" t="e">
        <f>COUNTIF(#REF!,"공"&amp;$C223&amp;"염")</f>
        <v>#REF!</v>
      </c>
      <c r="BG223" s="16" t="s">
        <v>156</v>
      </c>
      <c r="BH223" s="25" t="e">
        <f>SUMIF(#REF!,"공"&amp;$C223&amp;"염",#REF!)</f>
        <v>#REF!</v>
      </c>
      <c r="BI223" s="24" t="e">
        <f>COUNTIF(#REF!,"공"&amp;$C223&amp;"창")</f>
        <v>#REF!</v>
      </c>
      <c r="BJ223" s="16" t="s">
        <v>156</v>
      </c>
      <c r="BK223" s="25" t="e">
        <f>SUMIF(#REF!,"공"&amp;$C223&amp;"창",#REF!)</f>
        <v>#REF!</v>
      </c>
      <c r="BL223" s="24" t="e">
        <f>COUNTIF(#REF!,"공"&amp;$C223&amp;"천")</f>
        <v>#REF!</v>
      </c>
      <c r="BM223" s="16" t="s">
        <v>156</v>
      </c>
      <c r="BN223" s="25" t="e">
        <f>SUMIF(#REF!,"공"&amp;$C223&amp;"천",#REF!)</f>
        <v>#REF!</v>
      </c>
      <c r="BO223" s="24" t="e">
        <f>COUNTIF(#REF!,"공"&amp;$C223&amp;"철")</f>
        <v>#REF!</v>
      </c>
      <c r="BP223" s="16" t="s">
        <v>156</v>
      </c>
      <c r="BQ223" s="25" t="e">
        <f>SUMIF(#REF!,"공"&amp;$C223&amp;"철",#REF!)</f>
        <v>#REF!</v>
      </c>
      <c r="BR223" s="24" t="e">
        <f>COUNTIF(#REF!,"공"&amp;$C223&amp;"체")</f>
        <v>#REF!</v>
      </c>
      <c r="BS223" s="16" t="s">
        <v>156</v>
      </c>
      <c r="BT223" s="25" t="e">
        <f>SUMIF(#REF!,"공"&amp;$C223&amp;"체",#REF!)</f>
        <v>#REF!</v>
      </c>
      <c r="BU223" s="24" t="e">
        <f>COUNTIF(#REF!,"공"&amp;$C223&amp;"가")</f>
        <v>#REF!</v>
      </c>
      <c r="BV223" s="16" t="s">
        <v>156</v>
      </c>
      <c r="BW223" s="25" t="e">
        <f>SUMIF(#REF!,"공"&amp;$C223&amp;"가",#REF!)</f>
        <v>#REF!</v>
      </c>
    </row>
    <row r="224" spans="1:75" ht="25.5" customHeight="1">
      <c r="A224" s="40"/>
      <c r="B224" s="37"/>
      <c r="C224" s="38" t="s">
        <v>49</v>
      </c>
      <c r="D224" s="24" t="e">
        <f t="shared" si="8"/>
        <v>#REF!</v>
      </c>
      <c r="E224" s="16" t="s">
        <v>1</v>
      </c>
      <c r="F224" s="25" t="e">
        <f t="shared" si="9"/>
        <v>#REF!</v>
      </c>
      <c r="G224" s="24" t="e">
        <f>COUNTIF(#REF!,"공"&amp;$C224&amp;"답")</f>
        <v>#REF!</v>
      </c>
      <c r="H224" s="16" t="s">
        <v>156</v>
      </c>
      <c r="I224" s="25" t="e">
        <f>SUMIF(#REF!,"공"&amp;$C224&amp;"답",#REF!)</f>
        <v>#REF!</v>
      </c>
      <c r="J224" s="24" t="e">
        <f>COUNTIF(#REF!,"공"&amp;$C224&amp;"전")</f>
        <v>#REF!</v>
      </c>
      <c r="K224" s="16" t="s">
        <v>156</v>
      </c>
      <c r="L224" s="25" t="e">
        <f>SUMIF(#REF!,"공"&amp;$C224&amp;"전",#REF!)</f>
        <v>#REF!</v>
      </c>
      <c r="M224" s="24" t="e">
        <f>COUNTIF(#REF!,"공"&amp;$C224&amp;"과")</f>
        <v>#REF!</v>
      </c>
      <c r="N224" s="16" t="s">
        <v>156</v>
      </c>
      <c r="O224" s="25" t="e">
        <f>SUMIF(#REF!,"공"&amp;$C224&amp;"과",#REF!)</f>
        <v>#REF!</v>
      </c>
      <c r="P224" s="24" t="e">
        <f>COUNTIF(#REF!,"공"&amp;$C224&amp;"임")</f>
        <v>#REF!</v>
      </c>
      <c r="Q224" s="16" t="s">
        <v>156</v>
      </c>
      <c r="R224" s="25" t="e">
        <f>SUMIF(#REF!,"공"&amp;$C224&amp;"임",#REF!)</f>
        <v>#REF!</v>
      </c>
      <c r="S224" s="24" t="e">
        <f>COUNTIF(#REF!,"공"&amp;$C224&amp;"대")</f>
        <v>#REF!</v>
      </c>
      <c r="T224" s="16" t="s">
        <v>156</v>
      </c>
      <c r="U224" s="25" t="e">
        <f>SUMIF(#REF!,"공"&amp;$C224&amp;"대",#REF!)</f>
        <v>#REF!</v>
      </c>
      <c r="V224" s="24" t="e">
        <f>COUNTIF(#REF!,"공"&amp;$C224&amp;"구")</f>
        <v>#REF!</v>
      </c>
      <c r="W224" s="16" t="s">
        <v>156</v>
      </c>
      <c r="X224" s="25" t="e">
        <f>SUMIF(#REF!,"공"&amp;$C224&amp;"구",#REF!)</f>
        <v>#REF!</v>
      </c>
      <c r="Y224" s="24" t="e">
        <f>COUNTIF(#REF!,"공"&amp;$C224&amp;"도")</f>
        <v>#REF!</v>
      </c>
      <c r="Z224" s="16" t="s">
        <v>156</v>
      </c>
      <c r="AA224" s="25" t="e">
        <f>SUMIF(#REF!,"공"&amp;$C224&amp;"도",#REF!)</f>
        <v>#REF!</v>
      </c>
      <c r="AB224" s="24" t="e">
        <f>COUNTIF(#REF!,"공"&amp;$C224&amp;"목")</f>
        <v>#REF!</v>
      </c>
      <c r="AC224" s="16" t="s">
        <v>156</v>
      </c>
      <c r="AD224" s="25" t="e">
        <f>SUMIF(#REF!,"공"&amp;$C224&amp;"목",#REF!)</f>
        <v>#REF!</v>
      </c>
      <c r="AE224" s="24" t="e">
        <f>COUNTIF(#REF!,"공"&amp;$C224&amp;"묘")</f>
        <v>#REF!</v>
      </c>
      <c r="AF224" s="16" t="s">
        <v>156</v>
      </c>
      <c r="AG224" s="25" t="e">
        <f>SUMIF(#REF!,"공"&amp;$C224&amp;"묘",#REF!)</f>
        <v>#REF!</v>
      </c>
      <c r="AH224" s="24" t="e">
        <f>COUNTIF(#REF!,"공"&amp;$C224&amp;"유")</f>
        <v>#REF!</v>
      </c>
      <c r="AI224" s="16" t="s">
        <v>156</v>
      </c>
      <c r="AJ224" s="25" t="e">
        <f>SUMIF(#REF!,"공"&amp;$C224&amp;"유",#REF!)</f>
        <v>#REF!</v>
      </c>
      <c r="AK224" s="24" t="e">
        <f>COUNTIF(#REF!,"공"&amp;$C224&amp;"잡")</f>
        <v>#REF!</v>
      </c>
      <c r="AL224" s="16" t="s">
        <v>156</v>
      </c>
      <c r="AM224" s="25" t="e">
        <f>SUMIF(#REF!,"공"&amp;$C224&amp;"잡",#REF!)</f>
        <v>#REF!</v>
      </c>
      <c r="AN224" s="24" t="e">
        <f>COUNTIF(#REF!,"공"&amp;$C224&amp;"장")</f>
        <v>#REF!</v>
      </c>
      <c r="AO224" s="16" t="s">
        <v>156</v>
      </c>
      <c r="AP224" s="25" t="e">
        <f>SUMIF(#REF!,"공"&amp;$C224&amp;"장",#REF!)</f>
        <v>#REF!</v>
      </c>
      <c r="AQ224" s="24" t="e">
        <f>COUNTIF(#REF!,"공"&amp;$C224&amp;"수")</f>
        <v>#REF!</v>
      </c>
      <c r="AR224" s="16" t="s">
        <v>156</v>
      </c>
      <c r="AS224" s="25" t="e">
        <f>SUMIF(#REF!,"공"&amp;$C224&amp;"수",#REF!)</f>
        <v>#REF!</v>
      </c>
      <c r="AT224" s="24" t="e">
        <f>COUNTIF(#REF!,"공"&amp;$C224&amp;"제")</f>
        <v>#REF!</v>
      </c>
      <c r="AU224" s="16" t="s">
        <v>156</v>
      </c>
      <c r="AV224" s="25" t="e">
        <f>SUMIF(#REF!,"공"&amp;$C224&amp;"제",#REF!)</f>
        <v>#REF!</v>
      </c>
      <c r="AW224" s="24" t="e">
        <f>COUNTIF(#REF!,"공"&amp;$C224&amp;"종")</f>
        <v>#REF!</v>
      </c>
      <c r="AX224" s="16" t="s">
        <v>156</v>
      </c>
      <c r="AY224" s="25" t="e">
        <f>SUMIF(#REF!,"공"&amp;$C224&amp;"종",#REF!)</f>
        <v>#REF!</v>
      </c>
      <c r="AZ224" s="24" t="e">
        <f>COUNTIF(#REF!,"공"&amp;$C224&amp;"주")</f>
        <v>#REF!</v>
      </c>
      <c r="BA224" s="16" t="s">
        <v>156</v>
      </c>
      <c r="BB224" s="25" t="e">
        <f>SUMIF(#REF!,"공"&amp;$C224&amp;"주",#REF!)</f>
        <v>#REF!</v>
      </c>
      <c r="BC224" s="24" t="e">
        <f>COUNTIF(#REF!,"공"&amp;$C224&amp;"양")</f>
        <v>#REF!</v>
      </c>
      <c r="BD224" s="16" t="s">
        <v>156</v>
      </c>
      <c r="BE224" s="25" t="e">
        <f>SUMIF(#REF!,"공"&amp;$C224&amp;"양",#REF!)</f>
        <v>#REF!</v>
      </c>
      <c r="BF224" s="24" t="e">
        <f>COUNTIF(#REF!,"공"&amp;$C224&amp;"염")</f>
        <v>#REF!</v>
      </c>
      <c r="BG224" s="16" t="s">
        <v>156</v>
      </c>
      <c r="BH224" s="25" t="e">
        <f>SUMIF(#REF!,"공"&amp;$C224&amp;"염",#REF!)</f>
        <v>#REF!</v>
      </c>
      <c r="BI224" s="24" t="e">
        <f>COUNTIF(#REF!,"공"&amp;$C224&amp;"창")</f>
        <v>#REF!</v>
      </c>
      <c r="BJ224" s="16" t="s">
        <v>156</v>
      </c>
      <c r="BK224" s="25" t="e">
        <f>SUMIF(#REF!,"공"&amp;$C224&amp;"창",#REF!)</f>
        <v>#REF!</v>
      </c>
      <c r="BL224" s="24" t="e">
        <f>COUNTIF(#REF!,"공"&amp;$C224&amp;"천")</f>
        <v>#REF!</v>
      </c>
      <c r="BM224" s="16" t="s">
        <v>156</v>
      </c>
      <c r="BN224" s="25" t="e">
        <f>SUMIF(#REF!,"공"&amp;$C224&amp;"천",#REF!)</f>
        <v>#REF!</v>
      </c>
      <c r="BO224" s="24" t="e">
        <f>COUNTIF(#REF!,"공"&amp;$C224&amp;"철")</f>
        <v>#REF!</v>
      </c>
      <c r="BP224" s="16" t="s">
        <v>156</v>
      </c>
      <c r="BQ224" s="25" t="e">
        <f>SUMIF(#REF!,"공"&amp;$C224&amp;"철",#REF!)</f>
        <v>#REF!</v>
      </c>
      <c r="BR224" s="24" t="e">
        <f>COUNTIF(#REF!,"공"&amp;$C224&amp;"체")</f>
        <v>#REF!</v>
      </c>
      <c r="BS224" s="16" t="s">
        <v>156</v>
      </c>
      <c r="BT224" s="25" t="e">
        <f>SUMIF(#REF!,"공"&amp;$C224&amp;"체",#REF!)</f>
        <v>#REF!</v>
      </c>
      <c r="BU224" s="24" t="e">
        <f>COUNTIF(#REF!,"공"&amp;$C224&amp;"가")</f>
        <v>#REF!</v>
      </c>
      <c r="BV224" s="16" t="s">
        <v>156</v>
      </c>
      <c r="BW224" s="25" t="e">
        <f>SUMIF(#REF!,"공"&amp;$C224&amp;"가",#REF!)</f>
        <v>#REF!</v>
      </c>
    </row>
    <row r="225" spans="1:75" ht="25.5" customHeight="1">
      <c r="A225" s="40"/>
      <c r="B225" s="37"/>
      <c r="C225" s="38" t="s">
        <v>50</v>
      </c>
      <c r="D225" s="24" t="e">
        <f t="shared" si="8"/>
        <v>#REF!</v>
      </c>
      <c r="E225" s="16" t="s">
        <v>1</v>
      </c>
      <c r="F225" s="25" t="e">
        <f t="shared" si="9"/>
        <v>#REF!</v>
      </c>
      <c r="G225" s="24" t="e">
        <f>COUNTIF(#REF!,"공"&amp;$C225&amp;"답")</f>
        <v>#REF!</v>
      </c>
      <c r="H225" s="16" t="s">
        <v>156</v>
      </c>
      <c r="I225" s="25" t="e">
        <f>SUMIF(#REF!,"공"&amp;$C225&amp;"답",#REF!)</f>
        <v>#REF!</v>
      </c>
      <c r="J225" s="24" t="e">
        <f>COUNTIF(#REF!,"공"&amp;$C225&amp;"전")</f>
        <v>#REF!</v>
      </c>
      <c r="K225" s="16" t="s">
        <v>156</v>
      </c>
      <c r="L225" s="25" t="e">
        <f>SUMIF(#REF!,"공"&amp;$C225&amp;"전",#REF!)</f>
        <v>#REF!</v>
      </c>
      <c r="M225" s="24" t="e">
        <f>COUNTIF(#REF!,"공"&amp;$C225&amp;"과")</f>
        <v>#REF!</v>
      </c>
      <c r="N225" s="16" t="s">
        <v>156</v>
      </c>
      <c r="O225" s="25" t="e">
        <f>SUMIF(#REF!,"공"&amp;$C225&amp;"과",#REF!)</f>
        <v>#REF!</v>
      </c>
      <c r="P225" s="24" t="e">
        <f>COUNTIF(#REF!,"공"&amp;$C225&amp;"임")</f>
        <v>#REF!</v>
      </c>
      <c r="Q225" s="16" t="s">
        <v>156</v>
      </c>
      <c r="R225" s="25" t="e">
        <f>SUMIF(#REF!,"공"&amp;$C225&amp;"임",#REF!)</f>
        <v>#REF!</v>
      </c>
      <c r="S225" s="24" t="e">
        <f>COUNTIF(#REF!,"공"&amp;$C225&amp;"대")</f>
        <v>#REF!</v>
      </c>
      <c r="T225" s="16" t="s">
        <v>156</v>
      </c>
      <c r="U225" s="25" t="e">
        <f>SUMIF(#REF!,"공"&amp;$C225&amp;"대",#REF!)</f>
        <v>#REF!</v>
      </c>
      <c r="V225" s="24" t="e">
        <f>COUNTIF(#REF!,"공"&amp;$C225&amp;"구")</f>
        <v>#REF!</v>
      </c>
      <c r="W225" s="16" t="s">
        <v>156</v>
      </c>
      <c r="X225" s="25" t="e">
        <f>SUMIF(#REF!,"공"&amp;$C225&amp;"구",#REF!)</f>
        <v>#REF!</v>
      </c>
      <c r="Y225" s="24" t="e">
        <f>COUNTIF(#REF!,"공"&amp;$C225&amp;"도")</f>
        <v>#REF!</v>
      </c>
      <c r="Z225" s="16" t="s">
        <v>156</v>
      </c>
      <c r="AA225" s="25" t="e">
        <f>SUMIF(#REF!,"공"&amp;$C225&amp;"도",#REF!)</f>
        <v>#REF!</v>
      </c>
      <c r="AB225" s="24" t="e">
        <f>COUNTIF(#REF!,"공"&amp;$C225&amp;"목")</f>
        <v>#REF!</v>
      </c>
      <c r="AC225" s="16" t="s">
        <v>156</v>
      </c>
      <c r="AD225" s="25" t="e">
        <f>SUMIF(#REF!,"공"&amp;$C225&amp;"목",#REF!)</f>
        <v>#REF!</v>
      </c>
      <c r="AE225" s="24" t="e">
        <f>COUNTIF(#REF!,"공"&amp;$C225&amp;"묘")</f>
        <v>#REF!</v>
      </c>
      <c r="AF225" s="16" t="s">
        <v>156</v>
      </c>
      <c r="AG225" s="25" t="e">
        <f>SUMIF(#REF!,"공"&amp;$C225&amp;"묘",#REF!)</f>
        <v>#REF!</v>
      </c>
      <c r="AH225" s="24" t="e">
        <f>COUNTIF(#REF!,"공"&amp;$C225&amp;"유")</f>
        <v>#REF!</v>
      </c>
      <c r="AI225" s="16" t="s">
        <v>156</v>
      </c>
      <c r="AJ225" s="25" t="e">
        <f>SUMIF(#REF!,"공"&amp;$C225&amp;"유",#REF!)</f>
        <v>#REF!</v>
      </c>
      <c r="AK225" s="24" t="e">
        <f>COUNTIF(#REF!,"공"&amp;$C225&amp;"잡")</f>
        <v>#REF!</v>
      </c>
      <c r="AL225" s="16" t="s">
        <v>156</v>
      </c>
      <c r="AM225" s="25" t="e">
        <f>SUMIF(#REF!,"공"&amp;$C225&amp;"잡",#REF!)</f>
        <v>#REF!</v>
      </c>
      <c r="AN225" s="24" t="e">
        <f>COUNTIF(#REF!,"공"&amp;$C225&amp;"장")</f>
        <v>#REF!</v>
      </c>
      <c r="AO225" s="16" t="s">
        <v>156</v>
      </c>
      <c r="AP225" s="25" t="e">
        <f>SUMIF(#REF!,"공"&amp;$C225&amp;"장",#REF!)</f>
        <v>#REF!</v>
      </c>
      <c r="AQ225" s="24" t="e">
        <f>COUNTIF(#REF!,"공"&amp;$C225&amp;"수")</f>
        <v>#REF!</v>
      </c>
      <c r="AR225" s="16" t="s">
        <v>156</v>
      </c>
      <c r="AS225" s="25" t="e">
        <f>SUMIF(#REF!,"공"&amp;$C225&amp;"수",#REF!)</f>
        <v>#REF!</v>
      </c>
      <c r="AT225" s="24" t="e">
        <f>COUNTIF(#REF!,"공"&amp;$C225&amp;"제")</f>
        <v>#REF!</v>
      </c>
      <c r="AU225" s="16" t="s">
        <v>156</v>
      </c>
      <c r="AV225" s="25" t="e">
        <f>SUMIF(#REF!,"공"&amp;$C225&amp;"제",#REF!)</f>
        <v>#REF!</v>
      </c>
      <c r="AW225" s="24" t="e">
        <f>COUNTIF(#REF!,"공"&amp;$C225&amp;"종")</f>
        <v>#REF!</v>
      </c>
      <c r="AX225" s="16" t="s">
        <v>156</v>
      </c>
      <c r="AY225" s="25" t="e">
        <f>SUMIF(#REF!,"공"&amp;$C225&amp;"종",#REF!)</f>
        <v>#REF!</v>
      </c>
      <c r="AZ225" s="24" t="e">
        <f>COUNTIF(#REF!,"공"&amp;$C225&amp;"주")</f>
        <v>#REF!</v>
      </c>
      <c r="BA225" s="16" t="s">
        <v>156</v>
      </c>
      <c r="BB225" s="25" t="e">
        <f>SUMIF(#REF!,"공"&amp;$C225&amp;"주",#REF!)</f>
        <v>#REF!</v>
      </c>
      <c r="BC225" s="24" t="e">
        <f>COUNTIF(#REF!,"공"&amp;$C225&amp;"양")</f>
        <v>#REF!</v>
      </c>
      <c r="BD225" s="16" t="s">
        <v>156</v>
      </c>
      <c r="BE225" s="25" t="e">
        <f>SUMIF(#REF!,"공"&amp;$C225&amp;"양",#REF!)</f>
        <v>#REF!</v>
      </c>
      <c r="BF225" s="24" t="e">
        <f>COUNTIF(#REF!,"공"&amp;$C225&amp;"염")</f>
        <v>#REF!</v>
      </c>
      <c r="BG225" s="16" t="s">
        <v>156</v>
      </c>
      <c r="BH225" s="25" t="e">
        <f>SUMIF(#REF!,"공"&amp;$C225&amp;"염",#REF!)</f>
        <v>#REF!</v>
      </c>
      <c r="BI225" s="24" t="e">
        <f>COUNTIF(#REF!,"공"&amp;$C225&amp;"창")</f>
        <v>#REF!</v>
      </c>
      <c r="BJ225" s="16" t="s">
        <v>156</v>
      </c>
      <c r="BK225" s="25" t="e">
        <f>SUMIF(#REF!,"공"&amp;$C225&amp;"창",#REF!)</f>
        <v>#REF!</v>
      </c>
      <c r="BL225" s="24" t="e">
        <f>COUNTIF(#REF!,"공"&amp;$C225&amp;"천")</f>
        <v>#REF!</v>
      </c>
      <c r="BM225" s="16" t="s">
        <v>156</v>
      </c>
      <c r="BN225" s="25" t="e">
        <f>SUMIF(#REF!,"공"&amp;$C225&amp;"천",#REF!)</f>
        <v>#REF!</v>
      </c>
      <c r="BO225" s="24" t="e">
        <f>COUNTIF(#REF!,"공"&amp;$C225&amp;"철")</f>
        <v>#REF!</v>
      </c>
      <c r="BP225" s="16" t="s">
        <v>156</v>
      </c>
      <c r="BQ225" s="25" t="e">
        <f>SUMIF(#REF!,"공"&amp;$C225&amp;"철",#REF!)</f>
        <v>#REF!</v>
      </c>
      <c r="BR225" s="24" t="e">
        <f>COUNTIF(#REF!,"공"&amp;$C225&amp;"체")</f>
        <v>#REF!</v>
      </c>
      <c r="BS225" s="16" t="s">
        <v>156</v>
      </c>
      <c r="BT225" s="25" t="e">
        <f>SUMIF(#REF!,"공"&amp;$C225&amp;"체",#REF!)</f>
        <v>#REF!</v>
      </c>
      <c r="BU225" s="24" t="e">
        <f>COUNTIF(#REF!,"공"&amp;$C225&amp;"가")</f>
        <v>#REF!</v>
      </c>
      <c r="BV225" s="16" t="s">
        <v>156</v>
      </c>
      <c r="BW225" s="25" t="e">
        <f>SUMIF(#REF!,"공"&amp;$C225&amp;"가",#REF!)</f>
        <v>#REF!</v>
      </c>
    </row>
    <row r="226" spans="1:75" ht="25.5" customHeight="1">
      <c r="A226" s="40"/>
      <c r="B226" s="37"/>
      <c r="C226" s="38" t="s">
        <v>51</v>
      </c>
      <c r="D226" s="24" t="e">
        <f t="shared" si="8"/>
        <v>#REF!</v>
      </c>
      <c r="E226" s="16" t="s">
        <v>1</v>
      </c>
      <c r="F226" s="25" t="e">
        <f t="shared" si="9"/>
        <v>#REF!</v>
      </c>
      <c r="G226" s="24" t="e">
        <f>COUNTIF(#REF!,"공"&amp;$C226&amp;"답")</f>
        <v>#REF!</v>
      </c>
      <c r="H226" s="16" t="s">
        <v>156</v>
      </c>
      <c r="I226" s="25" t="e">
        <f>SUMIF(#REF!,"공"&amp;$C226&amp;"답",#REF!)</f>
        <v>#REF!</v>
      </c>
      <c r="J226" s="24" t="e">
        <f>COUNTIF(#REF!,"공"&amp;$C226&amp;"전")</f>
        <v>#REF!</v>
      </c>
      <c r="K226" s="16" t="s">
        <v>156</v>
      </c>
      <c r="L226" s="25" t="e">
        <f>SUMIF(#REF!,"공"&amp;$C226&amp;"전",#REF!)</f>
        <v>#REF!</v>
      </c>
      <c r="M226" s="24" t="e">
        <f>COUNTIF(#REF!,"공"&amp;$C226&amp;"과")</f>
        <v>#REF!</v>
      </c>
      <c r="N226" s="16" t="s">
        <v>156</v>
      </c>
      <c r="O226" s="25" t="e">
        <f>SUMIF(#REF!,"공"&amp;$C226&amp;"과",#REF!)</f>
        <v>#REF!</v>
      </c>
      <c r="P226" s="24" t="e">
        <f>COUNTIF(#REF!,"공"&amp;$C226&amp;"임")</f>
        <v>#REF!</v>
      </c>
      <c r="Q226" s="16" t="s">
        <v>156</v>
      </c>
      <c r="R226" s="25" t="e">
        <f>SUMIF(#REF!,"공"&amp;$C226&amp;"임",#REF!)</f>
        <v>#REF!</v>
      </c>
      <c r="S226" s="24" t="e">
        <f>COUNTIF(#REF!,"공"&amp;$C226&amp;"대")</f>
        <v>#REF!</v>
      </c>
      <c r="T226" s="16" t="s">
        <v>156</v>
      </c>
      <c r="U226" s="25" t="e">
        <f>SUMIF(#REF!,"공"&amp;$C226&amp;"대",#REF!)</f>
        <v>#REF!</v>
      </c>
      <c r="V226" s="24" t="e">
        <f>COUNTIF(#REF!,"공"&amp;$C226&amp;"구")</f>
        <v>#REF!</v>
      </c>
      <c r="W226" s="16" t="s">
        <v>156</v>
      </c>
      <c r="X226" s="25" t="e">
        <f>SUMIF(#REF!,"공"&amp;$C226&amp;"구",#REF!)</f>
        <v>#REF!</v>
      </c>
      <c r="Y226" s="24" t="e">
        <f>COUNTIF(#REF!,"공"&amp;$C226&amp;"도")</f>
        <v>#REF!</v>
      </c>
      <c r="Z226" s="16" t="s">
        <v>156</v>
      </c>
      <c r="AA226" s="25" t="e">
        <f>SUMIF(#REF!,"공"&amp;$C226&amp;"도",#REF!)</f>
        <v>#REF!</v>
      </c>
      <c r="AB226" s="24" t="e">
        <f>COUNTIF(#REF!,"공"&amp;$C226&amp;"목")</f>
        <v>#REF!</v>
      </c>
      <c r="AC226" s="16" t="s">
        <v>156</v>
      </c>
      <c r="AD226" s="25" t="e">
        <f>SUMIF(#REF!,"공"&amp;$C226&amp;"목",#REF!)</f>
        <v>#REF!</v>
      </c>
      <c r="AE226" s="24" t="e">
        <f>COUNTIF(#REF!,"공"&amp;$C226&amp;"묘")</f>
        <v>#REF!</v>
      </c>
      <c r="AF226" s="16" t="s">
        <v>156</v>
      </c>
      <c r="AG226" s="25" t="e">
        <f>SUMIF(#REF!,"공"&amp;$C226&amp;"묘",#REF!)</f>
        <v>#REF!</v>
      </c>
      <c r="AH226" s="24" t="e">
        <f>COUNTIF(#REF!,"공"&amp;$C226&amp;"유")</f>
        <v>#REF!</v>
      </c>
      <c r="AI226" s="16" t="s">
        <v>156</v>
      </c>
      <c r="AJ226" s="25" t="e">
        <f>SUMIF(#REF!,"공"&amp;$C226&amp;"유",#REF!)</f>
        <v>#REF!</v>
      </c>
      <c r="AK226" s="24" t="e">
        <f>COUNTIF(#REF!,"공"&amp;$C226&amp;"잡")</f>
        <v>#REF!</v>
      </c>
      <c r="AL226" s="16" t="s">
        <v>156</v>
      </c>
      <c r="AM226" s="25" t="e">
        <f>SUMIF(#REF!,"공"&amp;$C226&amp;"잡",#REF!)</f>
        <v>#REF!</v>
      </c>
      <c r="AN226" s="24" t="e">
        <f>COUNTIF(#REF!,"공"&amp;$C226&amp;"장")</f>
        <v>#REF!</v>
      </c>
      <c r="AO226" s="16" t="s">
        <v>156</v>
      </c>
      <c r="AP226" s="25" t="e">
        <f>SUMIF(#REF!,"공"&amp;$C226&amp;"장",#REF!)</f>
        <v>#REF!</v>
      </c>
      <c r="AQ226" s="24" t="e">
        <f>COUNTIF(#REF!,"공"&amp;$C226&amp;"수")</f>
        <v>#REF!</v>
      </c>
      <c r="AR226" s="16" t="s">
        <v>156</v>
      </c>
      <c r="AS226" s="25" t="e">
        <f>SUMIF(#REF!,"공"&amp;$C226&amp;"수",#REF!)</f>
        <v>#REF!</v>
      </c>
      <c r="AT226" s="24" t="e">
        <f>COUNTIF(#REF!,"공"&amp;$C226&amp;"제")</f>
        <v>#REF!</v>
      </c>
      <c r="AU226" s="16" t="s">
        <v>156</v>
      </c>
      <c r="AV226" s="25" t="e">
        <f>SUMIF(#REF!,"공"&amp;$C226&amp;"제",#REF!)</f>
        <v>#REF!</v>
      </c>
      <c r="AW226" s="24" t="e">
        <f>COUNTIF(#REF!,"공"&amp;$C226&amp;"종")</f>
        <v>#REF!</v>
      </c>
      <c r="AX226" s="16" t="s">
        <v>156</v>
      </c>
      <c r="AY226" s="25" t="e">
        <f>SUMIF(#REF!,"공"&amp;$C226&amp;"종",#REF!)</f>
        <v>#REF!</v>
      </c>
      <c r="AZ226" s="24" t="e">
        <f>COUNTIF(#REF!,"공"&amp;$C226&amp;"주")</f>
        <v>#REF!</v>
      </c>
      <c r="BA226" s="16" t="s">
        <v>156</v>
      </c>
      <c r="BB226" s="25" t="e">
        <f>SUMIF(#REF!,"공"&amp;$C226&amp;"주",#REF!)</f>
        <v>#REF!</v>
      </c>
      <c r="BC226" s="24" t="e">
        <f>COUNTIF(#REF!,"공"&amp;$C226&amp;"양")</f>
        <v>#REF!</v>
      </c>
      <c r="BD226" s="16" t="s">
        <v>156</v>
      </c>
      <c r="BE226" s="25" t="e">
        <f>SUMIF(#REF!,"공"&amp;$C226&amp;"양",#REF!)</f>
        <v>#REF!</v>
      </c>
      <c r="BF226" s="24" t="e">
        <f>COUNTIF(#REF!,"공"&amp;$C226&amp;"염")</f>
        <v>#REF!</v>
      </c>
      <c r="BG226" s="16" t="s">
        <v>156</v>
      </c>
      <c r="BH226" s="25" t="e">
        <f>SUMIF(#REF!,"공"&amp;$C226&amp;"염",#REF!)</f>
        <v>#REF!</v>
      </c>
      <c r="BI226" s="24" t="e">
        <f>COUNTIF(#REF!,"공"&amp;$C226&amp;"창")</f>
        <v>#REF!</v>
      </c>
      <c r="BJ226" s="16" t="s">
        <v>156</v>
      </c>
      <c r="BK226" s="25" t="e">
        <f>SUMIF(#REF!,"공"&amp;$C226&amp;"창",#REF!)</f>
        <v>#REF!</v>
      </c>
      <c r="BL226" s="24" t="e">
        <f>COUNTIF(#REF!,"공"&amp;$C226&amp;"천")</f>
        <v>#REF!</v>
      </c>
      <c r="BM226" s="16" t="s">
        <v>156</v>
      </c>
      <c r="BN226" s="25" t="e">
        <f>SUMIF(#REF!,"공"&amp;$C226&amp;"천",#REF!)</f>
        <v>#REF!</v>
      </c>
      <c r="BO226" s="24" t="e">
        <f>COUNTIF(#REF!,"공"&amp;$C226&amp;"철")</f>
        <v>#REF!</v>
      </c>
      <c r="BP226" s="16" t="s">
        <v>156</v>
      </c>
      <c r="BQ226" s="25" t="e">
        <f>SUMIF(#REF!,"공"&amp;$C226&amp;"철",#REF!)</f>
        <v>#REF!</v>
      </c>
      <c r="BR226" s="24" t="e">
        <f>COUNTIF(#REF!,"공"&amp;$C226&amp;"체")</f>
        <v>#REF!</v>
      </c>
      <c r="BS226" s="16" t="s">
        <v>156</v>
      </c>
      <c r="BT226" s="25" t="e">
        <f>SUMIF(#REF!,"공"&amp;$C226&amp;"체",#REF!)</f>
        <v>#REF!</v>
      </c>
      <c r="BU226" s="24" t="e">
        <f>COUNTIF(#REF!,"공"&amp;$C226&amp;"가")</f>
        <v>#REF!</v>
      </c>
      <c r="BV226" s="16" t="s">
        <v>156</v>
      </c>
      <c r="BW226" s="25" t="e">
        <f>SUMIF(#REF!,"공"&amp;$C226&amp;"가",#REF!)</f>
        <v>#REF!</v>
      </c>
    </row>
    <row r="227" spans="1:75" ht="25.5" customHeight="1">
      <c r="A227" s="40"/>
      <c r="B227" s="37"/>
      <c r="C227" s="38" t="s">
        <v>52</v>
      </c>
      <c r="D227" s="24" t="e">
        <f t="shared" si="8"/>
        <v>#REF!</v>
      </c>
      <c r="E227" s="16" t="s">
        <v>1</v>
      </c>
      <c r="F227" s="25" t="e">
        <f t="shared" si="9"/>
        <v>#REF!</v>
      </c>
      <c r="G227" s="24" t="e">
        <f>COUNTIF(#REF!,"공"&amp;$C227&amp;"답")</f>
        <v>#REF!</v>
      </c>
      <c r="H227" s="16" t="s">
        <v>156</v>
      </c>
      <c r="I227" s="25" t="e">
        <f>SUMIF(#REF!,"공"&amp;$C227&amp;"답",#REF!)</f>
        <v>#REF!</v>
      </c>
      <c r="J227" s="24" t="e">
        <f>COUNTIF(#REF!,"공"&amp;$C227&amp;"전")</f>
        <v>#REF!</v>
      </c>
      <c r="K227" s="16" t="s">
        <v>156</v>
      </c>
      <c r="L227" s="25" t="e">
        <f>SUMIF(#REF!,"공"&amp;$C227&amp;"전",#REF!)</f>
        <v>#REF!</v>
      </c>
      <c r="M227" s="24" t="e">
        <f>COUNTIF(#REF!,"공"&amp;$C227&amp;"과")</f>
        <v>#REF!</v>
      </c>
      <c r="N227" s="16" t="s">
        <v>156</v>
      </c>
      <c r="O227" s="25" t="e">
        <f>SUMIF(#REF!,"공"&amp;$C227&amp;"과",#REF!)</f>
        <v>#REF!</v>
      </c>
      <c r="P227" s="24" t="e">
        <f>COUNTIF(#REF!,"공"&amp;$C227&amp;"임")</f>
        <v>#REF!</v>
      </c>
      <c r="Q227" s="16" t="s">
        <v>156</v>
      </c>
      <c r="R227" s="25" t="e">
        <f>SUMIF(#REF!,"공"&amp;$C227&amp;"임",#REF!)</f>
        <v>#REF!</v>
      </c>
      <c r="S227" s="24" t="e">
        <f>COUNTIF(#REF!,"공"&amp;$C227&amp;"대")</f>
        <v>#REF!</v>
      </c>
      <c r="T227" s="16" t="s">
        <v>156</v>
      </c>
      <c r="U227" s="25" t="e">
        <f>SUMIF(#REF!,"공"&amp;$C227&amp;"대",#REF!)</f>
        <v>#REF!</v>
      </c>
      <c r="V227" s="24" t="e">
        <f>COUNTIF(#REF!,"공"&amp;$C227&amp;"구")</f>
        <v>#REF!</v>
      </c>
      <c r="W227" s="16" t="s">
        <v>156</v>
      </c>
      <c r="X227" s="25" t="e">
        <f>SUMIF(#REF!,"공"&amp;$C227&amp;"구",#REF!)</f>
        <v>#REF!</v>
      </c>
      <c r="Y227" s="24" t="e">
        <f>COUNTIF(#REF!,"공"&amp;$C227&amp;"도")</f>
        <v>#REF!</v>
      </c>
      <c r="Z227" s="16" t="s">
        <v>156</v>
      </c>
      <c r="AA227" s="25" t="e">
        <f>SUMIF(#REF!,"공"&amp;$C227&amp;"도",#REF!)</f>
        <v>#REF!</v>
      </c>
      <c r="AB227" s="24" t="e">
        <f>COUNTIF(#REF!,"공"&amp;$C227&amp;"목")</f>
        <v>#REF!</v>
      </c>
      <c r="AC227" s="16" t="s">
        <v>156</v>
      </c>
      <c r="AD227" s="25" t="e">
        <f>SUMIF(#REF!,"공"&amp;$C227&amp;"목",#REF!)</f>
        <v>#REF!</v>
      </c>
      <c r="AE227" s="24" t="e">
        <f>COUNTIF(#REF!,"공"&amp;$C227&amp;"묘")</f>
        <v>#REF!</v>
      </c>
      <c r="AF227" s="16" t="s">
        <v>156</v>
      </c>
      <c r="AG227" s="25" t="e">
        <f>SUMIF(#REF!,"공"&amp;$C227&amp;"묘",#REF!)</f>
        <v>#REF!</v>
      </c>
      <c r="AH227" s="24" t="e">
        <f>COUNTIF(#REF!,"공"&amp;$C227&amp;"유")</f>
        <v>#REF!</v>
      </c>
      <c r="AI227" s="16" t="s">
        <v>156</v>
      </c>
      <c r="AJ227" s="25" t="e">
        <f>SUMIF(#REF!,"공"&amp;$C227&amp;"유",#REF!)</f>
        <v>#REF!</v>
      </c>
      <c r="AK227" s="24" t="e">
        <f>COUNTIF(#REF!,"공"&amp;$C227&amp;"잡")</f>
        <v>#REF!</v>
      </c>
      <c r="AL227" s="16" t="s">
        <v>156</v>
      </c>
      <c r="AM227" s="25" t="e">
        <f>SUMIF(#REF!,"공"&amp;$C227&amp;"잡",#REF!)</f>
        <v>#REF!</v>
      </c>
      <c r="AN227" s="24" t="e">
        <f>COUNTIF(#REF!,"공"&amp;$C227&amp;"장")</f>
        <v>#REF!</v>
      </c>
      <c r="AO227" s="16" t="s">
        <v>156</v>
      </c>
      <c r="AP227" s="25" t="e">
        <f>SUMIF(#REF!,"공"&amp;$C227&amp;"장",#REF!)</f>
        <v>#REF!</v>
      </c>
      <c r="AQ227" s="24" t="e">
        <f>COUNTIF(#REF!,"공"&amp;$C227&amp;"수")</f>
        <v>#REF!</v>
      </c>
      <c r="AR227" s="16" t="s">
        <v>156</v>
      </c>
      <c r="AS227" s="25" t="e">
        <f>SUMIF(#REF!,"공"&amp;$C227&amp;"수",#REF!)</f>
        <v>#REF!</v>
      </c>
      <c r="AT227" s="24" t="e">
        <f>COUNTIF(#REF!,"공"&amp;$C227&amp;"제")</f>
        <v>#REF!</v>
      </c>
      <c r="AU227" s="16" t="s">
        <v>156</v>
      </c>
      <c r="AV227" s="25" t="e">
        <f>SUMIF(#REF!,"공"&amp;$C227&amp;"제",#REF!)</f>
        <v>#REF!</v>
      </c>
      <c r="AW227" s="24" t="e">
        <f>COUNTIF(#REF!,"공"&amp;$C227&amp;"종")</f>
        <v>#REF!</v>
      </c>
      <c r="AX227" s="16" t="s">
        <v>156</v>
      </c>
      <c r="AY227" s="25" t="e">
        <f>SUMIF(#REF!,"공"&amp;$C227&amp;"종",#REF!)</f>
        <v>#REF!</v>
      </c>
      <c r="AZ227" s="24" t="e">
        <f>COUNTIF(#REF!,"공"&amp;$C227&amp;"주")</f>
        <v>#REF!</v>
      </c>
      <c r="BA227" s="16" t="s">
        <v>156</v>
      </c>
      <c r="BB227" s="25" t="e">
        <f>SUMIF(#REF!,"공"&amp;$C227&amp;"주",#REF!)</f>
        <v>#REF!</v>
      </c>
      <c r="BC227" s="24" t="e">
        <f>COUNTIF(#REF!,"공"&amp;$C227&amp;"양")</f>
        <v>#REF!</v>
      </c>
      <c r="BD227" s="16" t="s">
        <v>156</v>
      </c>
      <c r="BE227" s="25" t="e">
        <f>SUMIF(#REF!,"공"&amp;$C227&amp;"양",#REF!)</f>
        <v>#REF!</v>
      </c>
      <c r="BF227" s="24" t="e">
        <f>COUNTIF(#REF!,"공"&amp;$C227&amp;"염")</f>
        <v>#REF!</v>
      </c>
      <c r="BG227" s="16" t="s">
        <v>156</v>
      </c>
      <c r="BH227" s="25" t="e">
        <f>SUMIF(#REF!,"공"&amp;$C227&amp;"염",#REF!)</f>
        <v>#REF!</v>
      </c>
      <c r="BI227" s="24" t="e">
        <f>COUNTIF(#REF!,"공"&amp;$C227&amp;"창")</f>
        <v>#REF!</v>
      </c>
      <c r="BJ227" s="16" t="s">
        <v>156</v>
      </c>
      <c r="BK227" s="25" t="e">
        <f>SUMIF(#REF!,"공"&amp;$C227&amp;"창",#REF!)</f>
        <v>#REF!</v>
      </c>
      <c r="BL227" s="24" t="e">
        <f>COUNTIF(#REF!,"공"&amp;$C227&amp;"천")</f>
        <v>#REF!</v>
      </c>
      <c r="BM227" s="16" t="s">
        <v>156</v>
      </c>
      <c r="BN227" s="25" t="e">
        <f>SUMIF(#REF!,"공"&amp;$C227&amp;"천",#REF!)</f>
        <v>#REF!</v>
      </c>
      <c r="BO227" s="24" t="e">
        <f>COUNTIF(#REF!,"공"&amp;$C227&amp;"철")</f>
        <v>#REF!</v>
      </c>
      <c r="BP227" s="16" t="s">
        <v>156</v>
      </c>
      <c r="BQ227" s="25" t="e">
        <f>SUMIF(#REF!,"공"&amp;$C227&amp;"철",#REF!)</f>
        <v>#REF!</v>
      </c>
      <c r="BR227" s="24" t="e">
        <f>COUNTIF(#REF!,"공"&amp;$C227&amp;"체")</f>
        <v>#REF!</v>
      </c>
      <c r="BS227" s="16" t="s">
        <v>156</v>
      </c>
      <c r="BT227" s="25" t="e">
        <f>SUMIF(#REF!,"공"&amp;$C227&amp;"체",#REF!)</f>
        <v>#REF!</v>
      </c>
      <c r="BU227" s="24" t="e">
        <f>COUNTIF(#REF!,"공"&amp;$C227&amp;"가")</f>
        <v>#REF!</v>
      </c>
      <c r="BV227" s="16" t="s">
        <v>156</v>
      </c>
      <c r="BW227" s="25" t="e">
        <f>SUMIF(#REF!,"공"&amp;$C227&amp;"가",#REF!)</f>
        <v>#REF!</v>
      </c>
    </row>
    <row r="228" spans="1:75" ht="25.5" customHeight="1">
      <c r="A228" s="40"/>
      <c r="B228" s="39"/>
      <c r="C228" s="38" t="s">
        <v>53</v>
      </c>
      <c r="D228" s="24" t="e">
        <f t="shared" si="8"/>
        <v>#REF!</v>
      </c>
      <c r="E228" s="16" t="s">
        <v>1</v>
      </c>
      <c r="F228" s="25" t="e">
        <f t="shared" si="9"/>
        <v>#REF!</v>
      </c>
      <c r="G228" s="24" t="e">
        <f>COUNTIF(#REF!,"공"&amp;$C228&amp;"답")</f>
        <v>#REF!</v>
      </c>
      <c r="H228" s="16" t="s">
        <v>156</v>
      </c>
      <c r="I228" s="25" t="e">
        <f>SUMIF(#REF!,"공"&amp;$C228&amp;"답",#REF!)</f>
        <v>#REF!</v>
      </c>
      <c r="J228" s="24" t="e">
        <f>COUNTIF(#REF!,"공"&amp;$C228&amp;"전")</f>
        <v>#REF!</v>
      </c>
      <c r="K228" s="16" t="s">
        <v>156</v>
      </c>
      <c r="L228" s="25" t="e">
        <f>SUMIF(#REF!,"공"&amp;$C228&amp;"전",#REF!)</f>
        <v>#REF!</v>
      </c>
      <c r="M228" s="24" t="e">
        <f>COUNTIF(#REF!,"공"&amp;$C228&amp;"과")</f>
        <v>#REF!</v>
      </c>
      <c r="N228" s="16" t="s">
        <v>156</v>
      </c>
      <c r="O228" s="25" t="e">
        <f>SUMIF(#REF!,"공"&amp;$C228&amp;"과",#REF!)</f>
        <v>#REF!</v>
      </c>
      <c r="P228" s="24" t="e">
        <f>COUNTIF(#REF!,"공"&amp;$C228&amp;"임")</f>
        <v>#REF!</v>
      </c>
      <c r="Q228" s="16" t="s">
        <v>156</v>
      </c>
      <c r="R228" s="25" t="e">
        <f>SUMIF(#REF!,"공"&amp;$C228&amp;"임",#REF!)</f>
        <v>#REF!</v>
      </c>
      <c r="S228" s="24" t="e">
        <f>COUNTIF(#REF!,"공"&amp;$C228&amp;"대")</f>
        <v>#REF!</v>
      </c>
      <c r="T228" s="16" t="s">
        <v>156</v>
      </c>
      <c r="U228" s="25" t="e">
        <f>SUMIF(#REF!,"공"&amp;$C228&amp;"대",#REF!)</f>
        <v>#REF!</v>
      </c>
      <c r="V228" s="24" t="e">
        <f>COUNTIF(#REF!,"공"&amp;$C228&amp;"구")</f>
        <v>#REF!</v>
      </c>
      <c r="W228" s="16" t="s">
        <v>156</v>
      </c>
      <c r="X228" s="25" t="e">
        <f>SUMIF(#REF!,"공"&amp;$C228&amp;"구",#REF!)</f>
        <v>#REF!</v>
      </c>
      <c r="Y228" s="24" t="e">
        <f>COUNTIF(#REF!,"공"&amp;$C228&amp;"도")</f>
        <v>#REF!</v>
      </c>
      <c r="Z228" s="16" t="s">
        <v>156</v>
      </c>
      <c r="AA228" s="25" t="e">
        <f>SUMIF(#REF!,"공"&amp;$C228&amp;"도",#REF!)</f>
        <v>#REF!</v>
      </c>
      <c r="AB228" s="24" t="e">
        <f>COUNTIF(#REF!,"공"&amp;$C228&amp;"목")</f>
        <v>#REF!</v>
      </c>
      <c r="AC228" s="16" t="s">
        <v>156</v>
      </c>
      <c r="AD228" s="25" t="e">
        <f>SUMIF(#REF!,"공"&amp;$C228&amp;"목",#REF!)</f>
        <v>#REF!</v>
      </c>
      <c r="AE228" s="24" t="e">
        <f>COUNTIF(#REF!,"공"&amp;$C228&amp;"묘")</f>
        <v>#REF!</v>
      </c>
      <c r="AF228" s="16" t="s">
        <v>156</v>
      </c>
      <c r="AG228" s="25" t="e">
        <f>SUMIF(#REF!,"공"&amp;$C228&amp;"묘",#REF!)</f>
        <v>#REF!</v>
      </c>
      <c r="AH228" s="24" t="e">
        <f>COUNTIF(#REF!,"공"&amp;$C228&amp;"유")</f>
        <v>#REF!</v>
      </c>
      <c r="AI228" s="16" t="s">
        <v>156</v>
      </c>
      <c r="AJ228" s="25" t="e">
        <f>SUMIF(#REF!,"공"&amp;$C228&amp;"유",#REF!)</f>
        <v>#REF!</v>
      </c>
      <c r="AK228" s="24" t="e">
        <f>COUNTIF(#REF!,"공"&amp;$C228&amp;"잡")</f>
        <v>#REF!</v>
      </c>
      <c r="AL228" s="16" t="s">
        <v>156</v>
      </c>
      <c r="AM228" s="25" t="e">
        <f>SUMIF(#REF!,"공"&amp;$C228&amp;"잡",#REF!)</f>
        <v>#REF!</v>
      </c>
      <c r="AN228" s="24" t="e">
        <f>COUNTIF(#REF!,"공"&amp;$C228&amp;"장")</f>
        <v>#REF!</v>
      </c>
      <c r="AO228" s="16" t="s">
        <v>156</v>
      </c>
      <c r="AP228" s="25" t="e">
        <f>SUMIF(#REF!,"공"&amp;$C228&amp;"장",#REF!)</f>
        <v>#REF!</v>
      </c>
      <c r="AQ228" s="24" t="e">
        <f>COUNTIF(#REF!,"공"&amp;$C228&amp;"수")</f>
        <v>#REF!</v>
      </c>
      <c r="AR228" s="16" t="s">
        <v>156</v>
      </c>
      <c r="AS228" s="25" t="e">
        <f>SUMIF(#REF!,"공"&amp;$C228&amp;"수",#REF!)</f>
        <v>#REF!</v>
      </c>
      <c r="AT228" s="24" t="e">
        <f>COUNTIF(#REF!,"공"&amp;$C228&amp;"제")</f>
        <v>#REF!</v>
      </c>
      <c r="AU228" s="16" t="s">
        <v>156</v>
      </c>
      <c r="AV228" s="25" t="e">
        <f>SUMIF(#REF!,"공"&amp;$C228&amp;"제",#REF!)</f>
        <v>#REF!</v>
      </c>
      <c r="AW228" s="24" t="e">
        <f>COUNTIF(#REF!,"공"&amp;$C228&amp;"종")</f>
        <v>#REF!</v>
      </c>
      <c r="AX228" s="16" t="s">
        <v>156</v>
      </c>
      <c r="AY228" s="25" t="e">
        <f>SUMIF(#REF!,"공"&amp;$C228&amp;"종",#REF!)</f>
        <v>#REF!</v>
      </c>
      <c r="AZ228" s="24" t="e">
        <f>COUNTIF(#REF!,"공"&amp;$C228&amp;"주")</f>
        <v>#REF!</v>
      </c>
      <c r="BA228" s="16" t="s">
        <v>156</v>
      </c>
      <c r="BB228" s="25" t="e">
        <f>SUMIF(#REF!,"공"&amp;$C228&amp;"주",#REF!)</f>
        <v>#REF!</v>
      </c>
      <c r="BC228" s="24" t="e">
        <f>COUNTIF(#REF!,"공"&amp;$C228&amp;"양")</f>
        <v>#REF!</v>
      </c>
      <c r="BD228" s="16" t="s">
        <v>156</v>
      </c>
      <c r="BE228" s="25" t="e">
        <f>SUMIF(#REF!,"공"&amp;$C228&amp;"양",#REF!)</f>
        <v>#REF!</v>
      </c>
      <c r="BF228" s="24" t="e">
        <f>COUNTIF(#REF!,"공"&amp;$C228&amp;"염")</f>
        <v>#REF!</v>
      </c>
      <c r="BG228" s="16" t="s">
        <v>156</v>
      </c>
      <c r="BH228" s="25" t="e">
        <f>SUMIF(#REF!,"공"&amp;$C228&amp;"염",#REF!)</f>
        <v>#REF!</v>
      </c>
      <c r="BI228" s="24" t="e">
        <f>COUNTIF(#REF!,"공"&amp;$C228&amp;"창")</f>
        <v>#REF!</v>
      </c>
      <c r="BJ228" s="16" t="s">
        <v>156</v>
      </c>
      <c r="BK228" s="25" t="e">
        <f>SUMIF(#REF!,"공"&amp;$C228&amp;"창",#REF!)</f>
        <v>#REF!</v>
      </c>
      <c r="BL228" s="24" t="e">
        <f>COUNTIF(#REF!,"공"&amp;$C228&amp;"천")</f>
        <v>#REF!</v>
      </c>
      <c r="BM228" s="16" t="s">
        <v>156</v>
      </c>
      <c r="BN228" s="25" t="e">
        <f>SUMIF(#REF!,"공"&amp;$C228&amp;"천",#REF!)</f>
        <v>#REF!</v>
      </c>
      <c r="BO228" s="24" t="e">
        <f>COUNTIF(#REF!,"공"&amp;$C228&amp;"철")</f>
        <v>#REF!</v>
      </c>
      <c r="BP228" s="16" t="s">
        <v>156</v>
      </c>
      <c r="BQ228" s="25" t="e">
        <f>SUMIF(#REF!,"공"&amp;$C228&amp;"철",#REF!)</f>
        <v>#REF!</v>
      </c>
      <c r="BR228" s="24" t="e">
        <f>COUNTIF(#REF!,"공"&amp;$C228&amp;"체")</f>
        <v>#REF!</v>
      </c>
      <c r="BS228" s="16" t="s">
        <v>156</v>
      </c>
      <c r="BT228" s="25" t="e">
        <f>SUMIF(#REF!,"공"&amp;$C228&amp;"체",#REF!)</f>
        <v>#REF!</v>
      </c>
      <c r="BU228" s="24" t="e">
        <f>COUNTIF(#REF!,"공"&amp;$C228&amp;"가")</f>
        <v>#REF!</v>
      </c>
      <c r="BV228" s="16" t="s">
        <v>156</v>
      </c>
      <c r="BW228" s="25" t="e">
        <f>SUMIF(#REF!,"공"&amp;$C228&amp;"가",#REF!)</f>
        <v>#REF!</v>
      </c>
    </row>
    <row r="229" spans="1:75" s="36" customFormat="1" ht="25.5" customHeight="1">
      <c r="A229" s="40"/>
      <c r="B229" s="120" t="s">
        <v>54</v>
      </c>
      <c r="C229" s="121"/>
      <c r="D229" s="33" t="e">
        <f t="shared" si="8"/>
        <v>#REF!</v>
      </c>
      <c r="E229" s="34" t="s">
        <v>1</v>
      </c>
      <c r="F229" s="35" t="e">
        <f t="shared" si="9"/>
        <v>#REF!</v>
      </c>
      <c r="G229" s="33" t="e">
        <f>SUM(G230:G252)</f>
        <v>#REF!</v>
      </c>
      <c r="H229" s="34" t="s">
        <v>156</v>
      </c>
      <c r="I229" s="35" t="e">
        <f>SUM(I230:I252)</f>
        <v>#REF!</v>
      </c>
      <c r="J229" s="33" t="e">
        <f>SUM(J230:J252)</f>
        <v>#REF!</v>
      </c>
      <c r="K229" s="34" t="s">
        <v>156</v>
      </c>
      <c r="L229" s="35" t="e">
        <f>SUM(L230:L252)</f>
        <v>#REF!</v>
      </c>
      <c r="M229" s="33" t="e">
        <f>SUM(M230:M252)</f>
        <v>#REF!</v>
      </c>
      <c r="N229" s="34" t="s">
        <v>156</v>
      </c>
      <c r="O229" s="35" t="e">
        <f>SUM(O230:O252)</f>
        <v>#REF!</v>
      </c>
      <c r="P229" s="33" t="e">
        <f>SUM(P230:P252)</f>
        <v>#REF!</v>
      </c>
      <c r="Q229" s="34" t="s">
        <v>156</v>
      </c>
      <c r="R229" s="35" t="e">
        <f>SUM(R230:R252)</f>
        <v>#REF!</v>
      </c>
      <c r="S229" s="33" t="e">
        <f>SUM(S230:S252)</f>
        <v>#REF!</v>
      </c>
      <c r="T229" s="34" t="s">
        <v>156</v>
      </c>
      <c r="U229" s="35" t="e">
        <f>SUM(U230:U252)</f>
        <v>#REF!</v>
      </c>
      <c r="V229" s="33" t="e">
        <f>SUM(V230:V252)</f>
        <v>#REF!</v>
      </c>
      <c r="W229" s="34" t="s">
        <v>156</v>
      </c>
      <c r="X229" s="35" t="e">
        <f>SUM(X230:X252)</f>
        <v>#REF!</v>
      </c>
      <c r="Y229" s="33" t="e">
        <f>SUM(Y230:Y252)</f>
        <v>#REF!</v>
      </c>
      <c r="Z229" s="34" t="s">
        <v>156</v>
      </c>
      <c r="AA229" s="35" t="e">
        <f>SUM(AA230:AA252)</f>
        <v>#REF!</v>
      </c>
      <c r="AB229" s="33" t="e">
        <f>SUM(AB230:AB252)</f>
        <v>#REF!</v>
      </c>
      <c r="AC229" s="34" t="s">
        <v>156</v>
      </c>
      <c r="AD229" s="35" t="e">
        <f>SUM(AD230:AD252)</f>
        <v>#REF!</v>
      </c>
      <c r="AE229" s="33" t="e">
        <f>SUM(AE230:AE252)</f>
        <v>#REF!</v>
      </c>
      <c r="AF229" s="34" t="s">
        <v>156</v>
      </c>
      <c r="AG229" s="35" t="e">
        <f>SUM(AG230:AG252)</f>
        <v>#REF!</v>
      </c>
      <c r="AH229" s="33" t="e">
        <f>SUM(AH230:AH252)</f>
        <v>#REF!</v>
      </c>
      <c r="AI229" s="34" t="s">
        <v>156</v>
      </c>
      <c r="AJ229" s="35" t="e">
        <f>SUM(AJ230:AJ252)</f>
        <v>#REF!</v>
      </c>
      <c r="AK229" s="33" t="e">
        <f>SUM(AK230:AK252)</f>
        <v>#REF!</v>
      </c>
      <c r="AL229" s="34" t="s">
        <v>156</v>
      </c>
      <c r="AM229" s="35" t="e">
        <f>SUM(AM230:AM252)</f>
        <v>#REF!</v>
      </c>
      <c r="AN229" s="33" t="e">
        <f>SUM(AN230:AN252)</f>
        <v>#REF!</v>
      </c>
      <c r="AO229" s="34" t="s">
        <v>156</v>
      </c>
      <c r="AP229" s="35" t="e">
        <f>SUM(AP230:AP252)</f>
        <v>#REF!</v>
      </c>
      <c r="AQ229" s="33" t="e">
        <f>SUM(AQ230:AQ252)</f>
        <v>#REF!</v>
      </c>
      <c r="AR229" s="34" t="s">
        <v>156</v>
      </c>
      <c r="AS229" s="35" t="e">
        <f>SUM(AS230:AS252)</f>
        <v>#REF!</v>
      </c>
      <c r="AT229" s="33" t="e">
        <f>SUM(AT230:AT252)</f>
        <v>#REF!</v>
      </c>
      <c r="AU229" s="34" t="s">
        <v>156</v>
      </c>
      <c r="AV229" s="35" t="e">
        <f>SUM(AV230:AV252)</f>
        <v>#REF!</v>
      </c>
      <c r="AW229" s="33" t="e">
        <f>SUM(AW230:AW252)</f>
        <v>#REF!</v>
      </c>
      <c r="AX229" s="34" t="s">
        <v>156</v>
      </c>
      <c r="AY229" s="35" t="e">
        <f>SUM(AY230:AY252)</f>
        <v>#REF!</v>
      </c>
      <c r="AZ229" s="33" t="e">
        <f>SUM(AZ230:AZ252)</f>
        <v>#REF!</v>
      </c>
      <c r="BA229" s="34" t="s">
        <v>156</v>
      </c>
      <c r="BB229" s="35" t="e">
        <f>SUM(BB230:BB252)</f>
        <v>#REF!</v>
      </c>
      <c r="BC229" s="33" t="e">
        <f>SUM(BC230:BC252)</f>
        <v>#REF!</v>
      </c>
      <c r="BD229" s="34" t="s">
        <v>156</v>
      </c>
      <c r="BE229" s="35" t="e">
        <f>SUM(BE230:BE252)</f>
        <v>#REF!</v>
      </c>
      <c r="BF229" s="33" t="e">
        <f>SUM(BF230:BF252)</f>
        <v>#REF!</v>
      </c>
      <c r="BG229" s="34" t="s">
        <v>156</v>
      </c>
      <c r="BH229" s="35" t="e">
        <f>SUM(BH230:BH252)</f>
        <v>#REF!</v>
      </c>
      <c r="BI229" s="33" t="e">
        <f>SUM(BI230:BI252)</f>
        <v>#REF!</v>
      </c>
      <c r="BJ229" s="34" t="s">
        <v>156</v>
      </c>
      <c r="BK229" s="35" t="e">
        <f>SUM(BK230:BK252)</f>
        <v>#REF!</v>
      </c>
      <c r="BL229" s="33" t="e">
        <f>SUM(BL230:BL252)</f>
        <v>#REF!</v>
      </c>
      <c r="BM229" s="34" t="s">
        <v>156</v>
      </c>
      <c r="BN229" s="35" t="e">
        <f>SUM(BN230:BN252)</f>
        <v>#REF!</v>
      </c>
      <c r="BO229" s="33" t="e">
        <f>SUM(BO230:BO252)</f>
        <v>#REF!</v>
      </c>
      <c r="BP229" s="34" t="s">
        <v>156</v>
      </c>
      <c r="BQ229" s="35" t="e">
        <f>SUM(BQ230:BQ252)</f>
        <v>#REF!</v>
      </c>
      <c r="BR229" s="33" t="e">
        <f>SUM(BR230:BR252)</f>
        <v>#REF!</v>
      </c>
      <c r="BS229" s="34" t="s">
        <v>156</v>
      </c>
      <c r="BT229" s="35" t="e">
        <f>SUM(BT230:BT252)</f>
        <v>#REF!</v>
      </c>
      <c r="BU229" s="33" t="e">
        <f>SUM(BU230:BU252)</f>
        <v>#REF!</v>
      </c>
      <c r="BV229" s="34" t="s">
        <v>156</v>
      </c>
      <c r="BW229" s="35" t="e">
        <f>SUM(BW230:BW252)</f>
        <v>#REF!</v>
      </c>
    </row>
    <row r="230" spans="1:75" ht="25.5" customHeight="1">
      <c r="A230" s="40"/>
      <c r="B230" s="37"/>
      <c r="C230" s="38" t="s">
        <v>55</v>
      </c>
      <c r="D230" s="24" t="e">
        <f t="shared" si="8"/>
        <v>#REF!</v>
      </c>
      <c r="E230" s="16" t="s">
        <v>1</v>
      </c>
      <c r="F230" s="25" t="e">
        <f t="shared" si="9"/>
        <v>#REF!</v>
      </c>
      <c r="G230" s="24" t="e">
        <f>COUNTIF(#REF!,"공"&amp;$C230&amp;"답")</f>
        <v>#REF!</v>
      </c>
      <c r="H230" s="16" t="s">
        <v>156</v>
      </c>
      <c r="I230" s="25" t="e">
        <f>SUMIF(#REF!,"공"&amp;$C230&amp;"답",#REF!)</f>
        <v>#REF!</v>
      </c>
      <c r="J230" s="24" t="e">
        <f>COUNTIF(#REF!,"공"&amp;$C230&amp;"전")</f>
        <v>#REF!</v>
      </c>
      <c r="K230" s="16" t="s">
        <v>156</v>
      </c>
      <c r="L230" s="25" t="e">
        <f>SUMIF(#REF!,"공"&amp;$C230&amp;"전",#REF!)</f>
        <v>#REF!</v>
      </c>
      <c r="M230" s="24" t="e">
        <f>COUNTIF(#REF!,"공"&amp;$C230&amp;"과")</f>
        <v>#REF!</v>
      </c>
      <c r="N230" s="16" t="s">
        <v>156</v>
      </c>
      <c r="O230" s="25" t="e">
        <f>SUMIF(#REF!,"공"&amp;$C230&amp;"과",#REF!)</f>
        <v>#REF!</v>
      </c>
      <c r="P230" s="24" t="e">
        <f>COUNTIF(#REF!,"공"&amp;$C230&amp;"임")</f>
        <v>#REF!</v>
      </c>
      <c r="Q230" s="16" t="s">
        <v>156</v>
      </c>
      <c r="R230" s="25" t="e">
        <f>SUMIF(#REF!,"공"&amp;$C230&amp;"임",#REF!)</f>
        <v>#REF!</v>
      </c>
      <c r="S230" s="24" t="e">
        <f>COUNTIF(#REF!,"공"&amp;$C230&amp;"대")</f>
        <v>#REF!</v>
      </c>
      <c r="T230" s="16" t="s">
        <v>156</v>
      </c>
      <c r="U230" s="25" t="e">
        <f>SUMIF(#REF!,"공"&amp;$C230&amp;"대",#REF!)</f>
        <v>#REF!</v>
      </c>
      <c r="V230" s="24" t="e">
        <f>COUNTIF(#REF!,"공"&amp;$C230&amp;"구")</f>
        <v>#REF!</v>
      </c>
      <c r="W230" s="16" t="s">
        <v>156</v>
      </c>
      <c r="X230" s="25" t="e">
        <f>SUMIF(#REF!,"공"&amp;$C230&amp;"구",#REF!)</f>
        <v>#REF!</v>
      </c>
      <c r="Y230" s="24" t="e">
        <f>COUNTIF(#REF!,"공"&amp;$C230&amp;"도")</f>
        <v>#REF!</v>
      </c>
      <c r="Z230" s="16" t="s">
        <v>156</v>
      </c>
      <c r="AA230" s="25" t="e">
        <f>SUMIF(#REF!,"공"&amp;$C230&amp;"도",#REF!)</f>
        <v>#REF!</v>
      </c>
      <c r="AB230" s="24" t="e">
        <f>COUNTIF(#REF!,"공"&amp;$C230&amp;"목")</f>
        <v>#REF!</v>
      </c>
      <c r="AC230" s="16" t="s">
        <v>156</v>
      </c>
      <c r="AD230" s="25" t="e">
        <f>SUMIF(#REF!,"공"&amp;$C230&amp;"목",#REF!)</f>
        <v>#REF!</v>
      </c>
      <c r="AE230" s="24" t="e">
        <f>COUNTIF(#REF!,"공"&amp;$C230&amp;"묘")</f>
        <v>#REF!</v>
      </c>
      <c r="AF230" s="16" t="s">
        <v>156</v>
      </c>
      <c r="AG230" s="25" t="e">
        <f>SUMIF(#REF!,"공"&amp;$C230&amp;"묘",#REF!)</f>
        <v>#REF!</v>
      </c>
      <c r="AH230" s="24" t="e">
        <f>COUNTIF(#REF!,"공"&amp;$C230&amp;"유")</f>
        <v>#REF!</v>
      </c>
      <c r="AI230" s="16" t="s">
        <v>156</v>
      </c>
      <c r="AJ230" s="25" t="e">
        <f>SUMIF(#REF!,"공"&amp;$C230&amp;"유",#REF!)</f>
        <v>#REF!</v>
      </c>
      <c r="AK230" s="24" t="e">
        <f>COUNTIF(#REF!,"공"&amp;$C230&amp;"잡")</f>
        <v>#REF!</v>
      </c>
      <c r="AL230" s="16" t="s">
        <v>156</v>
      </c>
      <c r="AM230" s="25" t="e">
        <f>SUMIF(#REF!,"공"&amp;$C230&amp;"잡",#REF!)</f>
        <v>#REF!</v>
      </c>
      <c r="AN230" s="24" t="e">
        <f>COUNTIF(#REF!,"공"&amp;$C230&amp;"장")</f>
        <v>#REF!</v>
      </c>
      <c r="AO230" s="16" t="s">
        <v>156</v>
      </c>
      <c r="AP230" s="25" t="e">
        <f>SUMIF(#REF!,"공"&amp;$C230&amp;"장",#REF!)</f>
        <v>#REF!</v>
      </c>
      <c r="AQ230" s="24" t="e">
        <f>COUNTIF(#REF!,"공"&amp;$C230&amp;"수")</f>
        <v>#REF!</v>
      </c>
      <c r="AR230" s="16" t="s">
        <v>156</v>
      </c>
      <c r="AS230" s="25" t="e">
        <f>SUMIF(#REF!,"공"&amp;$C230&amp;"수",#REF!)</f>
        <v>#REF!</v>
      </c>
      <c r="AT230" s="24" t="e">
        <f>COUNTIF(#REF!,"공"&amp;$C230&amp;"제")</f>
        <v>#REF!</v>
      </c>
      <c r="AU230" s="16" t="s">
        <v>156</v>
      </c>
      <c r="AV230" s="25" t="e">
        <f>SUMIF(#REF!,"공"&amp;$C230&amp;"제",#REF!)</f>
        <v>#REF!</v>
      </c>
      <c r="AW230" s="24" t="e">
        <f>COUNTIF(#REF!,"공"&amp;$C230&amp;"종")</f>
        <v>#REF!</v>
      </c>
      <c r="AX230" s="16" t="s">
        <v>156</v>
      </c>
      <c r="AY230" s="25" t="e">
        <f>SUMIF(#REF!,"공"&amp;$C230&amp;"종",#REF!)</f>
        <v>#REF!</v>
      </c>
      <c r="AZ230" s="24" t="e">
        <f>COUNTIF(#REF!,"공"&amp;$C230&amp;"주")</f>
        <v>#REF!</v>
      </c>
      <c r="BA230" s="16" t="s">
        <v>156</v>
      </c>
      <c r="BB230" s="25" t="e">
        <f>SUMIF(#REF!,"공"&amp;$C230&amp;"주",#REF!)</f>
        <v>#REF!</v>
      </c>
      <c r="BC230" s="24" t="e">
        <f>COUNTIF(#REF!,"공"&amp;$C230&amp;"양")</f>
        <v>#REF!</v>
      </c>
      <c r="BD230" s="16" t="s">
        <v>156</v>
      </c>
      <c r="BE230" s="25" t="e">
        <f>SUMIF(#REF!,"공"&amp;$C230&amp;"양",#REF!)</f>
        <v>#REF!</v>
      </c>
      <c r="BF230" s="24" t="e">
        <f>COUNTIF(#REF!,"공"&amp;$C230&amp;"염")</f>
        <v>#REF!</v>
      </c>
      <c r="BG230" s="16" t="s">
        <v>156</v>
      </c>
      <c r="BH230" s="25" t="e">
        <f>SUMIF(#REF!,"공"&amp;$C230&amp;"염",#REF!)</f>
        <v>#REF!</v>
      </c>
      <c r="BI230" s="24" t="e">
        <f>COUNTIF(#REF!,"공"&amp;$C230&amp;"창")</f>
        <v>#REF!</v>
      </c>
      <c r="BJ230" s="16" t="s">
        <v>156</v>
      </c>
      <c r="BK230" s="25" t="e">
        <f>SUMIF(#REF!,"공"&amp;$C230&amp;"창",#REF!)</f>
        <v>#REF!</v>
      </c>
      <c r="BL230" s="24" t="e">
        <f>COUNTIF(#REF!,"공"&amp;$C230&amp;"천")</f>
        <v>#REF!</v>
      </c>
      <c r="BM230" s="16" t="s">
        <v>156</v>
      </c>
      <c r="BN230" s="25" t="e">
        <f>SUMIF(#REF!,"공"&amp;$C230&amp;"천",#REF!)</f>
        <v>#REF!</v>
      </c>
      <c r="BO230" s="24" t="e">
        <f>COUNTIF(#REF!,"공"&amp;$C230&amp;"철")</f>
        <v>#REF!</v>
      </c>
      <c r="BP230" s="16" t="s">
        <v>156</v>
      </c>
      <c r="BQ230" s="25" t="e">
        <f>SUMIF(#REF!,"공"&amp;$C230&amp;"철",#REF!)</f>
        <v>#REF!</v>
      </c>
      <c r="BR230" s="24" t="e">
        <f>COUNTIF(#REF!,"공"&amp;$C230&amp;"체")</f>
        <v>#REF!</v>
      </c>
      <c r="BS230" s="16" t="s">
        <v>156</v>
      </c>
      <c r="BT230" s="25" t="e">
        <f>SUMIF(#REF!,"공"&amp;$C230&amp;"체",#REF!)</f>
        <v>#REF!</v>
      </c>
      <c r="BU230" s="24" t="e">
        <f>COUNTIF(#REF!,"공"&amp;$C230&amp;"가")</f>
        <v>#REF!</v>
      </c>
      <c r="BV230" s="16" t="s">
        <v>156</v>
      </c>
      <c r="BW230" s="25" t="e">
        <f>SUMIF(#REF!,"공"&amp;$C230&amp;"가",#REF!)</f>
        <v>#REF!</v>
      </c>
    </row>
    <row r="231" spans="1:75" ht="25.5" customHeight="1">
      <c r="A231" s="40"/>
      <c r="B231" s="37"/>
      <c r="C231" s="38" t="s">
        <v>56</v>
      </c>
      <c r="D231" s="24" t="e">
        <f t="shared" si="8"/>
        <v>#REF!</v>
      </c>
      <c r="E231" s="16" t="s">
        <v>1</v>
      </c>
      <c r="F231" s="25" t="e">
        <f t="shared" si="9"/>
        <v>#REF!</v>
      </c>
      <c r="G231" s="24" t="e">
        <f>COUNTIF(#REF!,"공"&amp;$C231&amp;"답")</f>
        <v>#REF!</v>
      </c>
      <c r="H231" s="16" t="s">
        <v>156</v>
      </c>
      <c r="I231" s="25" t="e">
        <f>SUMIF(#REF!,"공"&amp;$C231&amp;"답",#REF!)</f>
        <v>#REF!</v>
      </c>
      <c r="J231" s="24" t="e">
        <f>COUNTIF(#REF!,"공"&amp;$C231&amp;"전")</f>
        <v>#REF!</v>
      </c>
      <c r="K231" s="16" t="s">
        <v>156</v>
      </c>
      <c r="L231" s="25" t="e">
        <f>SUMIF(#REF!,"공"&amp;$C231&amp;"전",#REF!)</f>
        <v>#REF!</v>
      </c>
      <c r="M231" s="24" t="e">
        <f>COUNTIF(#REF!,"공"&amp;$C231&amp;"과")</f>
        <v>#REF!</v>
      </c>
      <c r="N231" s="16" t="s">
        <v>156</v>
      </c>
      <c r="O231" s="25" t="e">
        <f>SUMIF(#REF!,"공"&amp;$C231&amp;"과",#REF!)</f>
        <v>#REF!</v>
      </c>
      <c r="P231" s="24" t="e">
        <f>COUNTIF(#REF!,"공"&amp;$C231&amp;"임")</f>
        <v>#REF!</v>
      </c>
      <c r="Q231" s="16" t="s">
        <v>156</v>
      </c>
      <c r="R231" s="25" t="e">
        <f>SUMIF(#REF!,"공"&amp;$C231&amp;"임",#REF!)</f>
        <v>#REF!</v>
      </c>
      <c r="S231" s="24" t="e">
        <f>COUNTIF(#REF!,"공"&amp;$C231&amp;"대")</f>
        <v>#REF!</v>
      </c>
      <c r="T231" s="16" t="s">
        <v>156</v>
      </c>
      <c r="U231" s="25" t="e">
        <f>SUMIF(#REF!,"공"&amp;$C231&amp;"대",#REF!)</f>
        <v>#REF!</v>
      </c>
      <c r="V231" s="24" t="e">
        <f>COUNTIF(#REF!,"공"&amp;$C231&amp;"구")</f>
        <v>#REF!</v>
      </c>
      <c r="W231" s="16" t="s">
        <v>156</v>
      </c>
      <c r="X231" s="25" t="e">
        <f>SUMIF(#REF!,"공"&amp;$C231&amp;"구",#REF!)</f>
        <v>#REF!</v>
      </c>
      <c r="Y231" s="24" t="e">
        <f>COUNTIF(#REF!,"공"&amp;$C231&amp;"도")</f>
        <v>#REF!</v>
      </c>
      <c r="Z231" s="16" t="s">
        <v>156</v>
      </c>
      <c r="AA231" s="25" t="e">
        <f>SUMIF(#REF!,"공"&amp;$C231&amp;"도",#REF!)</f>
        <v>#REF!</v>
      </c>
      <c r="AB231" s="24" t="e">
        <f>COUNTIF(#REF!,"공"&amp;$C231&amp;"목")</f>
        <v>#REF!</v>
      </c>
      <c r="AC231" s="16" t="s">
        <v>156</v>
      </c>
      <c r="AD231" s="25" t="e">
        <f>SUMIF(#REF!,"공"&amp;$C231&amp;"목",#REF!)</f>
        <v>#REF!</v>
      </c>
      <c r="AE231" s="24" t="e">
        <f>COUNTIF(#REF!,"공"&amp;$C231&amp;"묘")</f>
        <v>#REF!</v>
      </c>
      <c r="AF231" s="16" t="s">
        <v>156</v>
      </c>
      <c r="AG231" s="25" t="e">
        <f>SUMIF(#REF!,"공"&amp;$C231&amp;"묘",#REF!)</f>
        <v>#REF!</v>
      </c>
      <c r="AH231" s="24" t="e">
        <f>COUNTIF(#REF!,"공"&amp;$C231&amp;"유")</f>
        <v>#REF!</v>
      </c>
      <c r="AI231" s="16" t="s">
        <v>156</v>
      </c>
      <c r="AJ231" s="25" t="e">
        <f>SUMIF(#REF!,"공"&amp;$C231&amp;"유",#REF!)</f>
        <v>#REF!</v>
      </c>
      <c r="AK231" s="24" t="e">
        <f>COUNTIF(#REF!,"공"&amp;$C231&amp;"잡")</f>
        <v>#REF!</v>
      </c>
      <c r="AL231" s="16" t="s">
        <v>156</v>
      </c>
      <c r="AM231" s="25" t="e">
        <f>SUMIF(#REF!,"공"&amp;$C231&amp;"잡",#REF!)</f>
        <v>#REF!</v>
      </c>
      <c r="AN231" s="24" t="e">
        <f>COUNTIF(#REF!,"공"&amp;$C231&amp;"장")</f>
        <v>#REF!</v>
      </c>
      <c r="AO231" s="16" t="s">
        <v>156</v>
      </c>
      <c r="AP231" s="25" t="e">
        <f>SUMIF(#REF!,"공"&amp;$C231&amp;"장",#REF!)</f>
        <v>#REF!</v>
      </c>
      <c r="AQ231" s="24" t="e">
        <f>COUNTIF(#REF!,"공"&amp;$C231&amp;"수")</f>
        <v>#REF!</v>
      </c>
      <c r="AR231" s="16" t="s">
        <v>156</v>
      </c>
      <c r="AS231" s="25" t="e">
        <f>SUMIF(#REF!,"공"&amp;$C231&amp;"수",#REF!)</f>
        <v>#REF!</v>
      </c>
      <c r="AT231" s="24" t="e">
        <f>COUNTIF(#REF!,"공"&amp;$C231&amp;"제")</f>
        <v>#REF!</v>
      </c>
      <c r="AU231" s="16" t="s">
        <v>156</v>
      </c>
      <c r="AV231" s="25" t="e">
        <f>SUMIF(#REF!,"공"&amp;$C231&amp;"제",#REF!)</f>
        <v>#REF!</v>
      </c>
      <c r="AW231" s="24" t="e">
        <f>COUNTIF(#REF!,"공"&amp;$C231&amp;"종")</f>
        <v>#REF!</v>
      </c>
      <c r="AX231" s="16" t="s">
        <v>156</v>
      </c>
      <c r="AY231" s="25" t="e">
        <f>SUMIF(#REF!,"공"&amp;$C231&amp;"종",#REF!)</f>
        <v>#REF!</v>
      </c>
      <c r="AZ231" s="24" t="e">
        <f>COUNTIF(#REF!,"공"&amp;$C231&amp;"주")</f>
        <v>#REF!</v>
      </c>
      <c r="BA231" s="16" t="s">
        <v>156</v>
      </c>
      <c r="BB231" s="25" t="e">
        <f>SUMIF(#REF!,"공"&amp;$C231&amp;"주",#REF!)</f>
        <v>#REF!</v>
      </c>
      <c r="BC231" s="24" t="e">
        <f>COUNTIF(#REF!,"공"&amp;$C231&amp;"양")</f>
        <v>#REF!</v>
      </c>
      <c r="BD231" s="16" t="s">
        <v>156</v>
      </c>
      <c r="BE231" s="25" t="e">
        <f>SUMIF(#REF!,"공"&amp;$C231&amp;"양",#REF!)</f>
        <v>#REF!</v>
      </c>
      <c r="BF231" s="24" t="e">
        <f>COUNTIF(#REF!,"공"&amp;$C231&amp;"염")</f>
        <v>#REF!</v>
      </c>
      <c r="BG231" s="16" t="s">
        <v>156</v>
      </c>
      <c r="BH231" s="25" t="e">
        <f>SUMIF(#REF!,"공"&amp;$C231&amp;"염",#REF!)</f>
        <v>#REF!</v>
      </c>
      <c r="BI231" s="24" t="e">
        <f>COUNTIF(#REF!,"공"&amp;$C231&amp;"창")</f>
        <v>#REF!</v>
      </c>
      <c r="BJ231" s="16" t="s">
        <v>156</v>
      </c>
      <c r="BK231" s="25" t="e">
        <f>SUMIF(#REF!,"공"&amp;$C231&amp;"창",#REF!)</f>
        <v>#REF!</v>
      </c>
      <c r="BL231" s="24" t="e">
        <f>COUNTIF(#REF!,"공"&amp;$C231&amp;"천")</f>
        <v>#REF!</v>
      </c>
      <c r="BM231" s="16" t="s">
        <v>156</v>
      </c>
      <c r="BN231" s="25" t="e">
        <f>SUMIF(#REF!,"공"&amp;$C231&amp;"천",#REF!)</f>
        <v>#REF!</v>
      </c>
      <c r="BO231" s="24" t="e">
        <f>COUNTIF(#REF!,"공"&amp;$C231&amp;"철")</f>
        <v>#REF!</v>
      </c>
      <c r="BP231" s="16" t="s">
        <v>156</v>
      </c>
      <c r="BQ231" s="25" t="e">
        <f>SUMIF(#REF!,"공"&amp;$C231&amp;"철",#REF!)</f>
        <v>#REF!</v>
      </c>
      <c r="BR231" s="24" t="e">
        <f>COUNTIF(#REF!,"공"&amp;$C231&amp;"체")</f>
        <v>#REF!</v>
      </c>
      <c r="BS231" s="16" t="s">
        <v>156</v>
      </c>
      <c r="BT231" s="25" t="e">
        <f>SUMIF(#REF!,"공"&amp;$C231&amp;"체",#REF!)</f>
        <v>#REF!</v>
      </c>
      <c r="BU231" s="24" t="e">
        <f>COUNTIF(#REF!,"공"&amp;$C231&amp;"가")</f>
        <v>#REF!</v>
      </c>
      <c r="BV231" s="16" t="s">
        <v>156</v>
      </c>
      <c r="BW231" s="25" t="e">
        <f>SUMIF(#REF!,"공"&amp;$C231&amp;"가",#REF!)</f>
        <v>#REF!</v>
      </c>
    </row>
    <row r="232" spans="1:75" ht="25.5" customHeight="1">
      <c r="A232" s="40"/>
      <c r="B232" s="37"/>
      <c r="C232" s="38" t="s">
        <v>57</v>
      </c>
      <c r="D232" s="24" t="e">
        <f t="shared" si="8"/>
        <v>#REF!</v>
      </c>
      <c r="E232" s="16" t="s">
        <v>1</v>
      </c>
      <c r="F232" s="25" t="e">
        <f t="shared" si="9"/>
        <v>#REF!</v>
      </c>
      <c r="G232" s="24" t="e">
        <f>COUNTIF(#REF!,"공"&amp;$C232&amp;"답")</f>
        <v>#REF!</v>
      </c>
      <c r="H232" s="16" t="s">
        <v>156</v>
      </c>
      <c r="I232" s="25" t="e">
        <f>SUMIF(#REF!,"공"&amp;$C232&amp;"답",#REF!)</f>
        <v>#REF!</v>
      </c>
      <c r="J232" s="24" t="e">
        <f>COUNTIF(#REF!,"공"&amp;$C232&amp;"전")</f>
        <v>#REF!</v>
      </c>
      <c r="K232" s="16" t="s">
        <v>156</v>
      </c>
      <c r="L232" s="25" t="e">
        <f>SUMIF(#REF!,"공"&amp;$C232&amp;"전",#REF!)</f>
        <v>#REF!</v>
      </c>
      <c r="M232" s="24" t="e">
        <f>COUNTIF(#REF!,"공"&amp;$C232&amp;"과")</f>
        <v>#REF!</v>
      </c>
      <c r="N232" s="16" t="s">
        <v>156</v>
      </c>
      <c r="O232" s="25" t="e">
        <f>SUMIF(#REF!,"공"&amp;$C232&amp;"과",#REF!)</f>
        <v>#REF!</v>
      </c>
      <c r="P232" s="24" t="e">
        <f>COUNTIF(#REF!,"공"&amp;$C232&amp;"임")</f>
        <v>#REF!</v>
      </c>
      <c r="Q232" s="16" t="s">
        <v>156</v>
      </c>
      <c r="R232" s="25" t="e">
        <f>SUMIF(#REF!,"공"&amp;$C232&amp;"임",#REF!)</f>
        <v>#REF!</v>
      </c>
      <c r="S232" s="24" t="e">
        <f>COUNTIF(#REF!,"공"&amp;$C232&amp;"대")</f>
        <v>#REF!</v>
      </c>
      <c r="T232" s="16" t="s">
        <v>156</v>
      </c>
      <c r="U232" s="25" t="e">
        <f>SUMIF(#REF!,"공"&amp;$C232&amp;"대",#REF!)</f>
        <v>#REF!</v>
      </c>
      <c r="V232" s="24" t="e">
        <f>COUNTIF(#REF!,"공"&amp;$C232&amp;"구")</f>
        <v>#REF!</v>
      </c>
      <c r="W232" s="16" t="s">
        <v>156</v>
      </c>
      <c r="X232" s="25" t="e">
        <f>SUMIF(#REF!,"공"&amp;$C232&amp;"구",#REF!)</f>
        <v>#REF!</v>
      </c>
      <c r="Y232" s="24" t="e">
        <f>COUNTIF(#REF!,"공"&amp;$C232&amp;"도")</f>
        <v>#REF!</v>
      </c>
      <c r="Z232" s="16" t="s">
        <v>156</v>
      </c>
      <c r="AA232" s="25" t="e">
        <f>SUMIF(#REF!,"공"&amp;$C232&amp;"도",#REF!)</f>
        <v>#REF!</v>
      </c>
      <c r="AB232" s="24" t="e">
        <f>COUNTIF(#REF!,"공"&amp;$C232&amp;"목")</f>
        <v>#REF!</v>
      </c>
      <c r="AC232" s="16" t="s">
        <v>156</v>
      </c>
      <c r="AD232" s="25" t="e">
        <f>SUMIF(#REF!,"공"&amp;$C232&amp;"목",#REF!)</f>
        <v>#REF!</v>
      </c>
      <c r="AE232" s="24" t="e">
        <f>COUNTIF(#REF!,"공"&amp;$C232&amp;"묘")</f>
        <v>#REF!</v>
      </c>
      <c r="AF232" s="16" t="s">
        <v>156</v>
      </c>
      <c r="AG232" s="25" t="e">
        <f>SUMIF(#REF!,"공"&amp;$C232&amp;"묘",#REF!)</f>
        <v>#REF!</v>
      </c>
      <c r="AH232" s="24" t="e">
        <f>COUNTIF(#REF!,"공"&amp;$C232&amp;"유")</f>
        <v>#REF!</v>
      </c>
      <c r="AI232" s="16" t="s">
        <v>156</v>
      </c>
      <c r="AJ232" s="25" t="e">
        <f>SUMIF(#REF!,"공"&amp;$C232&amp;"유",#REF!)</f>
        <v>#REF!</v>
      </c>
      <c r="AK232" s="24" t="e">
        <f>COUNTIF(#REF!,"공"&amp;$C232&amp;"잡")</f>
        <v>#REF!</v>
      </c>
      <c r="AL232" s="16" t="s">
        <v>156</v>
      </c>
      <c r="AM232" s="25" t="e">
        <f>SUMIF(#REF!,"공"&amp;$C232&amp;"잡",#REF!)</f>
        <v>#REF!</v>
      </c>
      <c r="AN232" s="24" t="e">
        <f>COUNTIF(#REF!,"공"&amp;$C232&amp;"장")</f>
        <v>#REF!</v>
      </c>
      <c r="AO232" s="16" t="s">
        <v>156</v>
      </c>
      <c r="AP232" s="25" t="e">
        <f>SUMIF(#REF!,"공"&amp;$C232&amp;"장",#REF!)</f>
        <v>#REF!</v>
      </c>
      <c r="AQ232" s="24" t="e">
        <f>COUNTIF(#REF!,"공"&amp;$C232&amp;"수")</f>
        <v>#REF!</v>
      </c>
      <c r="AR232" s="16" t="s">
        <v>156</v>
      </c>
      <c r="AS232" s="25" t="e">
        <f>SUMIF(#REF!,"공"&amp;$C232&amp;"수",#REF!)</f>
        <v>#REF!</v>
      </c>
      <c r="AT232" s="24" t="e">
        <f>COUNTIF(#REF!,"공"&amp;$C232&amp;"제")</f>
        <v>#REF!</v>
      </c>
      <c r="AU232" s="16" t="s">
        <v>156</v>
      </c>
      <c r="AV232" s="25" t="e">
        <f>SUMIF(#REF!,"공"&amp;$C232&amp;"제",#REF!)</f>
        <v>#REF!</v>
      </c>
      <c r="AW232" s="24" t="e">
        <f>COUNTIF(#REF!,"공"&amp;$C232&amp;"종")</f>
        <v>#REF!</v>
      </c>
      <c r="AX232" s="16" t="s">
        <v>156</v>
      </c>
      <c r="AY232" s="25" t="e">
        <f>SUMIF(#REF!,"공"&amp;$C232&amp;"종",#REF!)</f>
        <v>#REF!</v>
      </c>
      <c r="AZ232" s="24" t="e">
        <f>COUNTIF(#REF!,"공"&amp;$C232&amp;"주")</f>
        <v>#REF!</v>
      </c>
      <c r="BA232" s="16" t="s">
        <v>156</v>
      </c>
      <c r="BB232" s="25" t="e">
        <f>SUMIF(#REF!,"공"&amp;$C232&amp;"주",#REF!)</f>
        <v>#REF!</v>
      </c>
      <c r="BC232" s="24" t="e">
        <f>COUNTIF(#REF!,"공"&amp;$C232&amp;"양")</f>
        <v>#REF!</v>
      </c>
      <c r="BD232" s="16" t="s">
        <v>156</v>
      </c>
      <c r="BE232" s="25" t="e">
        <f>SUMIF(#REF!,"공"&amp;$C232&amp;"양",#REF!)</f>
        <v>#REF!</v>
      </c>
      <c r="BF232" s="24" t="e">
        <f>COUNTIF(#REF!,"공"&amp;$C232&amp;"염")</f>
        <v>#REF!</v>
      </c>
      <c r="BG232" s="16" t="s">
        <v>156</v>
      </c>
      <c r="BH232" s="25" t="e">
        <f>SUMIF(#REF!,"공"&amp;$C232&amp;"염",#REF!)</f>
        <v>#REF!</v>
      </c>
      <c r="BI232" s="24" t="e">
        <f>COUNTIF(#REF!,"공"&amp;$C232&amp;"창")</f>
        <v>#REF!</v>
      </c>
      <c r="BJ232" s="16" t="s">
        <v>156</v>
      </c>
      <c r="BK232" s="25" t="e">
        <f>SUMIF(#REF!,"공"&amp;$C232&amp;"창",#REF!)</f>
        <v>#REF!</v>
      </c>
      <c r="BL232" s="24" t="e">
        <f>COUNTIF(#REF!,"공"&amp;$C232&amp;"천")</f>
        <v>#REF!</v>
      </c>
      <c r="BM232" s="16" t="s">
        <v>156</v>
      </c>
      <c r="BN232" s="25" t="e">
        <f>SUMIF(#REF!,"공"&amp;$C232&amp;"천",#REF!)</f>
        <v>#REF!</v>
      </c>
      <c r="BO232" s="24" t="e">
        <f>COUNTIF(#REF!,"공"&amp;$C232&amp;"철")</f>
        <v>#REF!</v>
      </c>
      <c r="BP232" s="16" t="s">
        <v>156</v>
      </c>
      <c r="BQ232" s="25" t="e">
        <f>SUMIF(#REF!,"공"&amp;$C232&amp;"철",#REF!)</f>
        <v>#REF!</v>
      </c>
      <c r="BR232" s="24" t="e">
        <f>COUNTIF(#REF!,"공"&amp;$C232&amp;"체")</f>
        <v>#REF!</v>
      </c>
      <c r="BS232" s="16" t="s">
        <v>156</v>
      </c>
      <c r="BT232" s="25" t="e">
        <f>SUMIF(#REF!,"공"&amp;$C232&amp;"체",#REF!)</f>
        <v>#REF!</v>
      </c>
      <c r="BU232" s="24" t="e">
        <f>COUNTIF(#REF!,"공"&amp;$C232&amp;"가")</f>
        <v>#REF!</v>
      </c>
      <c r="BV232" s="16" t="s">
        <v>156</v>
      </c>
      <c r="BW232" s="25" t="e">
        <f>SUMIF(#REF!,"공"&amp;$C232&amp;"가",#REF!)</f>
        <v>#REF!</v>
      </c>
    </row>
    <row r="233" spans="1:75" ht="25.5" customHeight="1">
      <c r="A233" s="40"/>
      <c r="B233" s="37"/>
      <c r="C233" s="38" t="s">
        <v>58</v>
      </c>
      <c r="D233" s="24" t="e">
        <f t="shared" si="8"/>
        <v>#REF!</v>
      </c>
      <c r="E233" s="16" t="s">
        <v>1</v>
      </c>
      <c r="F233" s="25" t="e">
        <f t="shared" si="9"/>
        <v>#REF!</v>
      </c>
      <c r="G233" s="24" t="e">
        <f>COUNTIF(#REF!,"공"&amp;$C233&amp;"답")</f>
        <v>#REF!</v>
      </c>
      <c r="H233" s="16" t="s">
        <v>156</v>
      </c>
      <c r="I233" s="25" t="e">
        <f>SUMIF(#REF!,"공"&amp;$C233&amp;"답",#REF!)</f>
        <v>#REF!</v>
      </c>
      <c r="J233" s="24" t="e">
        <f>COUNTIF(#REF!,"공"&amp;$C233&amp;"전")</f>
        <v>#REF!</v>
      </c>
      <c r="K233" s="16" t="s">
        <v>156</v>
      </c>
      <c r="L233" s="25" t="e">
        <f>SUMIF(#REF!,"공"&amp;$C233&amp;"전",#REF!)</f>
        <v>#REF!</v>
      </c>
      <c r="M233" s="24" t="e">
        <f>COUNTIF(#REF!,"공"&amp;$C233&amp;"과")</f>
        <v>#REF!</v>
      </c>
      <c r="N233" s="16" t="s">
        <v>156</v>
      </c>
      <c r="O233" s="25" t="e">
        <f>SUMIF(#REF!,"공"&amp;$C233&amp;"과",#REF!)</f>
        <v>#REF!</v>
      </c>
      <c r="P233" s="24" t="e">
        <f>COUNTIF(#REF!,"공"&amp;$C233&amp;"임")</f>
        <v>#REF!</v>
      </c>
      <c r="Q233" s="16" t="s">
        <v>156</v>
      </c>
      <c r="R233" s="25" t="e">
        <f>SUMIF(#REF!,"공"&amp;$C233&amp;"임",#REF!)</f>
        <v>#REF!</v>
      </c>
      <c r="S233" s="24" t="e">
        <f>COUNTIF(#REF!,"공"&amp;$C233&amp;"대")</f>
        <v>#REF!</v>
      </c>
      <c r="T233" s="16" t="s">
        <v>156</v>
      </c>
      <c r="U233" s="25" t="e">
        <f>SUMIF(#REF!,"공"&amp;$C233&amp;"대",#REF!)</f>
        <v>#REF!</v>
      </c>
      <c r="V233" s="24" t="e">
        <f>COUNTIF(#REF!,"공"&amp;$C233&amp;"구")</f>
        <v>#REF!</v>
      </c>
      <c r="W233" s="16" t="s">
        <v>156</v>
      </c>
      <c r="X233" s="25" t="e">
        <f>SUMIF(#REF!,"공"&amp;$C233&amp;"구",#REF!)</f>
        <v>#REF!</v>
      </c>
      <c r="Y233" s="24" t="e">
        <f>COUNTIF(#REF!,"공"&amp;$C233&amp;"도")</f>
        <v>#REF!</v>
      </c>
      <c r="Z233" s="16" t="s">
        <v>156</v>
      </c>
      <c r="AA233" s="25" t="e">
        <f>SUMIF(#REF!,"공"&amp;$C233&amp;"도",#REF!)</f>
        <v>#REF!</v>
      </c>
      <c r="AB233" s="24" t="e">
        <f>COUNTIF(#REF!,"공"&amp;$C233&amp;"목")</f>
        <v>#REF!</v>
      </c>
      <c r="AC233" s="16" t="s">
        <v>156</v>
      </c>
      <c r="AD233" s="25" t="e">
        <f>SUMIF(#REF!,"공"&amp;$C233&amp;"목",#REF!)</f>
        <v>#REF!</v>
      </c>
      <c r="AE233" s="24" t="e">
        <f>COUNTIF(#REF!,"공"&amp;$C233&amp;"묘")</f>
        <v>#REF!</v>
      </c>
      <c r="AF233" s="16" t="s">
        <v>156</v>
      </c>
      <c r="AG233" s="25" t="e">
        <f>SUMIF(#REF!,"공"&amp;$C233&amp;"묘",#REF!)</f>
        <v>#REF!</v>
      </c>
      <c r="AH233" s="24" t="e">
        <f>COUNTIF(#REF!,"공"&amp;$C233&amp;"유")</f>
        <v>#REF!</v>
      </c>
      <c r="AI233" s="16" t="s">
        <v>156</v>
      </c>
      <c r="AJ233" s="25" t="e">
        <f>SUMIF(#REF!,"공"&amp;$C233&amp;"유",#REF!)</f>
        <v>#REF!</v>
      </c>
      <c r="AK233" s="24" t="e">
        <f>COUNTIF(#REF!,"공"&amp;$C233&amp;"잡")</f>
        <v>#REF!</v>
      </c>
      <c r="AL233" s="16" t="s">
        <v>156</v>
      </c>
      <c r="AM233" s="25" t="e">
        <f>SUMIF(#REF!,"공"&amp;$C233&amp;"잡",#REF!)</f>
        <v>#REF!</v>
      </c>
      <c r="AN233" s="24" t="e">
        <f>COUNTIF(#REF!,"공"&amp;$C233&amp;"장")</f>
        <v>#REF!</v>
      </c>
      <c r="AO233" s="16" t="s">
        <v>156</v>
      </c>
      <c r="AP233" s="25" t="e">
        <f>SUMIF(#REF!,"공"&amp;$C233&amp;"장",#REF!)</f>
        <v>#REF!</v>
      </c>
      <c r="AQ233" s="24" t="e">
        <f>COUNTIF(#REF!,"공"&amp;$C233&amp;"수")</f>
        <v>#REF!</v>
      </c>
      <c r="AR233" s="16" t="s">
        <v>156</v>
      </c>
      <c r="AS233" s="25" t="e">
        <f>SUMIF(#REF!,"공"&amp;$C233&amp;"수",#REF!)</f>
        <v>#REF!</v>
      </c>
      <c r="AT233" s="24" t="e">
        <f>COUNTIF(#REF!,"공"&amp;$C233&amp;"제")</f>
        <v>#REF!</v>
      </c>
      <c r="AU233" s="16" t="s">
        <v>156</v>
      </c>
      <c r="AV233" s="25" t="e">
        <f>SUMIF(#REF!,"공"&amp;$C233&amp;"제",#REF!)</f>
        <v>#REF!</v>
      </c>
      <c r="AW233" s="24" t="e">
        <f>COUNTIF(#REF!,"공"&amp;$C233&amp;"종")</f>
        <v>#REF!</v>
      </c>
      <c r="AX233" s="16" t="s">
        <v>156</v>
      </c>
      <c r="AY233" s="25" t="e">
        <f>SUMIF(#REF!,"공"&amp;$C233&amp;"종",#REF!)</f>
        <v>#REF!</v>
      </c>
      <c r="AZ233" s="24" t="e">
        <f>COUNTIF(#REF!,"공"&amp;$C233&amp;"주")</f>
        <v>#REF!</v>
      </c>
      <c r="BA233" s="16" t="s">
        <v>156</v>
      </c>
      <c r="BB233" s="25" t="e">
        <f>SUMIF(#REF!,"공"&amp;$C233&amp;"주",#REF!)</f>
        <v>#REF!</v>
      </c>
      <c r="BC233" s="24" t="e">
        <f>COUNTIF(#REF!,"공"&amp;$C233&amp;"양")</f>
        <v>#REF!</v>
      </c>
      <c r="BD233" s="16" t="s">
        <v>156</v>
      </c>
      <c r="BE233" s="25" t="e">
        <f>SUMIF(#REF!,"공"&amp;$C233&amp;"양",#REF!)</f>
        <v>#REF!</v>
      </c>
      <c r="BF233" s="24" t="e">
        <f>COUNTIF(#REF!,"공"&amp;$C233&amp;"염")</f>
        <v>#REF!</v>
      </c>
      <c r="BG233" s="16" t="s">
        <v>156</v>
      </c>
      <c r="BH233" s="25" t="e">
        <f>SUMIF(#REF!,"공"&amp;$C233&amp;"염",#REF!)</f>
        <v>#REF!</v>
      </c>
      <c r="BI233" s="24" t="e">
        <f>COUNTIF(#REF!,"공"&amp;$C233&amp;"창")</f>
        <v>#REF!</v>
      </c>
      <c r="BJ233" s="16" t="s">
        <v>156</v>
      </c>
      <c r="BK233" s="25" t="e">
        <f>SUMIF(#REF!,"공"&amp;$C233&amp;"창",#REF!)</f>
        <v>#REF!</v>
      </c>
      <c r="BL233" s="24" t="e">
        <f>COUNTIF(#REF!,"공"&amp;$C233&amp;"천")</f>
        <v>#REF!</v>
      </c>
      <c r="BM233" s="16" t="s">
        <v>156</v>
      </c>
      <c r="BN233" s="25" t="e">
        <f>SUMIF(#REF!,"공"&amp;$C233&amp;"천",#REF!)</f>
        <v>#REF!</v>
      </c>
      <c r="BO233" s="24" t="e">
        <f>COUNTIF(#REF!,"공"&amp;$C233&amp;"철")</f>
        <v>#REF!</v>
      </c>
      <c r="BP233" s="16" t="s">
        <v>156</v>
      </c>
      <c r="BQ233" s="25" t="e">
        <f>SUMIF(#REF!,"공"&amp;$C233&amp;"철",#REF!)</f>
        <v>#REF!</v>
      </c>
      <c r="BR233" s="24" t="e">
        <f>COUNTIF(#REF!,"공"&amp;$C233&amp;"체")</f>
        <v>#REF!</v>
      </c>
      <c r="BS233" s="16" t="s">
        <v>156</v>
      </c>
      <c r="BT233" s="25" t="e">
        <f>SUMIF(#REF!,"공"&amp;$C233&amp;"체",#REF!)</f>
        <v>#REF!</v>
      </c>
      <c r="BU233" s="24" t="e">
        <f>COUNTIF(#REF!,"공"&amp;$C233&amp;"가")</f>
        <v>#REF!</v>
      </c>
      <c r="BV233" s="16" t="s">
        <v>156</v>
      </c>
      <c r="BW233" s="25" t="e">
        <f>SUMIF(#REF!,"공"&amp;$C233&amp;"가",#REF!)</f>
        <v>#REF!</v>
      </c>
    </row>
    <row r="234" spans="1:75" ht="25.5" customHeight="1">
      <c r="A234" s="40"/>
      <c r="B234" s="37"/>
      <c r="C234" s="38" t="s">
        <v>59</v>
      </c>
      <c r="D234" s="24" t="e">
        <f t="shared" si="8"/>
        <v>#REF!</v>
      </c>
      <c r="E234" s="16" t="s">
        <v>1</v>
      </c>
      <c r="F234" s="25" t="e">
        <f t="shared" si="9"/>
        <v>#REF!</v>
      </c>
      <c r="G234" s="24" t="e">
        <f>COUNTIF(#REF!,"공"&amp;$C234&amp;"답")</f>
        <v>#REF!</v>
      </c>
      <c r="H234" s="16" t="s">
        <v>156</v>
      </c>
      <c r="I234" s="25" t="e">
        <f>SUMIF(#REF!,"공"&amp;$C234&amp;"답",#REF!)</f>
        <v>#REF!</v>
      </c>
      <c r="J234" s="24" t="e">
        <f>COUNTIF(#REF!,"공"&amp;$C234&amp;"전")</f>
        <v>#REF!</v>
      </c>
      <c r="K234" s="16" t="s">
        <v>156</v>
      </c>
      <c r="L234" s="25" t="e">
        <f>SUMIF(#REF!,"공"&amp;$C234&amp;"전",#REF!)</f>
        <v>#REF!</v>
      </c>
      <c r="M234" s="24" t="e">
        <f>COUNTIF(#REF!,"공"&amp;$C234&amp;"과")</f>
        <v>#REF!</v>
      </c>
      <c r="N234" s="16" t="s">
        <v>156</v>
      </c>
      <c r="O234" s="25" t="e">
        <f>SUMIF(#REF!,"공"&amp;$C234&amp;"과",#REF!)</f>
        <v>#REF!</v>
      </c>
      <c r="P234" s="24" t="e">
        <f>COUNTIF(#REF!,"공"&amp;$C234&amp;"임")</f>
        <v>#REF!</v>
      </c>
      <c r="Q234" s="16" t="s">
        <v>156</v>
      </c>
      <c r="R234" s="25" t="e">
        <f>SUMIF(#REF!,"공"&amp;$C234&amp;"임",#REF!)</f>
        <v>#REF!</v>
      </c>
      <c r="S234" s="24" t="e">
        <f>COUNTIF(#REF!,"공"&amp;$C234&amp;"대")</f>
        <v>#REF!</v>
      </c>
      <c r="T234" s="16" t="s">
        <v>156</v>
      </c>
      <c r="U234" s="25" t="e">
        <f>SUMIF(#REF!,"공"&amp;$C234&amp;"대",#REF!)</f>
        <v>#REF!</v>
      </c>
      <c r="V234" s="24" t="e">
        <f>COUNTIF(#REF!,"공"&amp;$C234&amp;"구")</f>
        <v>#REF!</v>
      </c>
      <c r="W234" s="16" t="s">
        <v>156</v>
      </c>
      <c r="X234" s="25" t="e">
        <f>SUMIF(#REF!,"공"&amp;$C234&amp;"구",#REF!)</f>
        <v>#REF!</v>
      </c>
      <c r="Y234" s="24" t="e">
        <f>COUNTIF(#REF!,"공"&amp;$C234&amp;"도")</f>
        <v>#REF!</v>
      </c>
      <c r="Z234" s="16" t="s">
        <v>156</v>
      </c>
      <c r="AA234" s="25" t="e">
        <f>SUMIF(#REF!,"공"&amp;$C234&amp;"도",#REF!)</f>
        <v>#REF!</v>
      </c>
      <c r="AB234" s="24" t="e">
        <f>COUNTIF(#REF!,"공"&amp;$C234&amp;"목")</f>
        <v>#REF!</v>
      </c>
      <c r="AC234" s="16" t="s">
        <v>156</v>
      </c>
      <c r="AD234" s="25" t="e">
        <f>SUMIF(#REF!,"공"&amp;$C234&amp;"목",#REF!)</f>
        <v>#REF!</v>
      </c>
      <c r="AE234" s="24" t="e">
        <f>COUNTIF(#REF!,"공"&amp;$C234&amp;"묘")</f>
        <v>#REF!</v>
      </c>
      <c r="AF234" s="16" t="s">
        <v>156</v>
      </c>
      <c r="AG234" s="25" t="e">
        <f>SUMIF(#REF!,"공"&amp;$C234&amp;"묘",#REF!)</f>
        <v>#REF!</v>
      </c>
      <c r="AH234" s="24" t="e">
        <f>COUNTIF(#REF!,"공"&amp;$C234&amp;"유")</f>
        <v>#REF!</v>
      </c>
      <c r="AI234" s="16" t="s">
        <v>156</v>
      </c>
      <c r="AJ234" s="25" t="e">
        <f>SUMIF(#REF!,"공"&amp;$C234&amp;"유",#REF!)</f>
        <v>#REF!</v>
      </c>
      <c r="AK234" s="24" t="e">
        <f>COUNTIF(#REF!,"공"&amp;$C234&amp;"잡")</f>
        <v>#REF!</v>
      </c>
      <c r="AL234" s="16" t="s">
        <v>156</v>
      </c>
      <c r="AM234" s="25" t="e">
        <f>SUMIF(#REF!,"공"&amp;$C234&amp;"잡",#REF!)</f>
        <v>#REF!</v>
      </c>
      <c r="AN234" s="24" t="e">
        <f>COUNTIF(#REF!,"공"&amp;$C234&amp;"장")</f>
        <v>#REF!</v>
      </c>
      <c r="AO234" s="16" t="s">
        <v>156</v>
      </c>
      <c r="AP234" s="25" t="e">
        <f>SUMIF(#REF!,"공"&amp;$C234&amp;"장",#REF!)</f>
        <v>#REF!</v>
      </c>
      <c r="AQ234" s="24" t="e">
        <f>COUNTIF(#REF!,"공"&amp;$C234&amp;"수")</f>
        <v>#REF!</v>
      </c>
      <c r="AR234" s="16" t="s">
        <v>156</v>
      </c>
      <c r="AS234" s="25" t="e">
        <f>SUMIF(#REF!,"공"&amp;$C234&amp;"수",#REF!)</f>
        <v>#REF!</v>
      </c>
      <c r="AT234" s="24" t="e">
        <f>COUNTIF(#REF!,"공"&amp;$C234&amp;"제")</f>
        <v>#REF!</v>
      </c>
      <c r="AU234" s="16" t="s">
        <v>156</v>
      </c>
      <c r="AV234" s="25" t="e">
        <f>SUMIF(#REF!,"공"&amp;$C234&amp;"제",#REF!)</f>
        <v>#REF!</v>
      </c>
      <c r="AW234" s="24" t="e">
        <f>COUNTIF(#REF!,"공"&amp;$C234&amp;"종")</f>
        <v>#REF!</v>
      </c>
      <c r="AX234" s="16" t="s">
        <v>156</v>
      </c>
      <c r="AY234" s="25" t="e">
        <f>SUMIF(#REF!,"공"&amp;$C234&amp;"종",#REF!)</f>
        <v>#REF!</v>
      </c>
      <c r="AZ234" s="24" t="e">
        <f>COUNTIF(#REF!,"공"&amp;$C234&amp;"주")</f>
        <v>#REF!</v>
      </c>
      <c r="BA234" s="16" t="s">
        <v>156</v>
      </c>
      <c r="BB234" s="25" t="e">
        <f>SUMIF(#REF!,"공"&amp;$C234&amp;"주",#REF!)</f>
        <v>#REF!</v>
      </c>
      <c r="BC234" s="24" t="e">
        <f>COUNTIF(#REF!,"공"&amp;$C234&amp;"양")</f>
        <v>#REF!</v>
      </c>
      <c r="BD234" s="16" t="s">
        <v>156</v>
      </c>
      <c r="BE234" s="25" t="e">
        <f>SUMIF(#REF!,"공"&amp;$C234&amp;"양",#REF!)</f>
        <v>#REF!</v>
      </c>
      <c r="BF234" s="24" t="e">
        <f>COUNTIF(#REF!,"공"&amp;$C234&amp;"염")</f>
        <v>#REF!</v>
      </c>
      <c r="BG234" s="16" t="s">
        <v>156</v>
      </c>
      <c r="BH234" s="25" t="e">
        <f>SUMIF(#REF!,"공"&amp;$C234&amp;"염",#REF!)</f>
        <v>#REF!</v>
      </c>
      <c r="BI234" s="24" t="e">
        <f>COUNTIF(#REF!,"공"&amp;$C234&amp;"창")</f>
        <v>#REF!</v>
      </c>
      <c r="BJ234" s="16" t="s">
        <v>156</v>
      </c>
      <c r="BK234" s="25" t="e">
        <f>SUMIF(#REF!,"공"&amp;$C234&amp;"창",#REF!)</f>
        <v>#REF!</v>
      </c>
      <c r="BL234" s="24" t="e">
        <f>COUNTIF(#REF!,"공"&amp;$C234&amp;"천")</f>
        <v>#REF!</v>
      </c>
      <c r="BM234" s="16" t="s">
        <v>156</v>
      </c>
      <c r="BN234" s="25" t="e">
        <f>SUMIF(#REF!,"공"&amp;$C234&amp;"천",#REF!)</f>
        <v>#REF!</v>
      </c>
      <c r="BO234" s="24" t="e">
        <f>COUNTIF(#REF!,"공"&amp;$C234&amp;"철")</f>
        <v>#REF!</v>
      </c>
      <c r="BP234" s="16" t="s">
        <v>156</v>
      </c>
      <c r="BQ234" s="25" t="e">
        <f>SUMIF(#REF!,"공"&amp;$C234&amp;"철",#REF!)</f>
        <v>#REF!</v>
      </c>
      <c r="BR234" s="24" t="e">
        <f>COUNTIF(#REF!,"공"&amp;$C234&amp;"체")</f>
        <v>#REF!</v>
      </c>
      <c r="BS234" s="16" t="s">
        <v>156</v>
      </c>
      <c r="BT234" s="25" t="e">
        <f>SUMIF(#REF!,"공"&amp;$C234&amp;"체",#REF!)</f>
        <v>#REF!</v>
      </c>
      <c r="BU234" s="24" t="e">
        <f>COUNTIF(#REF!,"공"&amp;$C234&amp;"가")</f>
        <v>#REF!</v>
      </c>
      <c r="BV234" s="16" t="s">
        <v>156</v>
      </c>
      <c r="BW234" s="25" t="e">
        <f>SUMIF(#REF!,"공"&amp;$C234&amp;"가",#REF!)</f>
        <v>#REF!</v>
      </c>
    </row>
    <row r="235" spans="1:75" ht="25.5" customHeight="1">
      <c r="A235" s="40"/>
      <c r="B235" s="37"/>
      <c r="C235" s="38" t="s">
        <v>60</v>
      </c>
      <c r="D235" s="24" t="e">
        <f t="shared" si="8"/>
        <v>#REF!</v>
      </c>
      <c r="E235" s="16" t="s">
        <v>1</v>
      </c>
      <c r="F235" s="25" t="e">
        <f t="shared" si="9"/>
        <v>#REF!</v>
      </c>
      <c r="G235" s="24" t="e">
        <f>COUNTIF(#REF!,"공"&amp;$C235&amp;"답")</f>
        <v>#REF!</v>
      </c>
      <c r="H235" s="16" t="s">
        <v>156</v>
      </c>
      <c r="I235" s="25" t="e">
        <f>SUMIF(#REF!,"공"&amp;$C235&amp;"답",#REF!)</f>
        <v>#REF!</v>
      </c>
      <c r="J235" s="24" t="e">
        <f>COUNTIF(#REF!,"공"&amp;$C235&amp;"전")</f>
        <v>#REF!</v>
      </c>
      <c r="K235" s="16" t="s">
        <v>156</v>
      </c>
      <c r="L235" s="25" t="e">
        <f>SUMIF(#REF!,"공"&amp;$C235&amp;"전",#REF!)</f>
        <v>#REF!</v>
      </c>
      <c r="M235" s="24" t="e">
        <f>COUNTIF(#REF!,"공"&amp;$C235&amp;"과")</f>
        <v>#REF!</v>
      </c>
      <c r="N235" s="16" t="s">
        <v>156</v>
      </c>
      <c r="O235" s="25" t="e">
        <f>SUMIF(#REF!,"공"&amp;$C235&amp;"과",#REF!)</f>
        <v>#REF!</v>
      </c>
      <c r="P235" s="24" t="e">
        <f>COUNTIF(#REF!,"공"&amp;$C235&amp;"임")</f>
        <v>#REF!</v>
      </c>
      <c r="Q235" s="16" t="s">
        <v>156</v>
      </c>
      <c r="R235" s="25" t="e">
        <f>SUMIF(#REF!,"공"&amp;$C235&amp;"임",#REF!)</f>
        <v>#REF!</v>
      </c>
      <c r="S235" s="24" t="e">
        <f>COUNTIF(#REF!,"공"&amp;$C235&amp;"대")</f>
        <v>#REF!</v>
      </c>
      <c r="T235" s="16" t="s">
        <v>156</v>
      </c>
      <c r="U235" s="25" t="e">
        <f>SUMIF(#REF!,"공"&amp;$C235&amp;"대",#REF!)</f>
        <v>#REF!</v>
      </c>
      <c r="V235" s="24" t="e">
        <f>COUNTIF(#REF!,"공"&amp;$C235&amp;"구")</f>
        <v>#REF!</v>
      </c>
      <c r="W235" s="16" t="s">
        <v>156</v>
      </c>
      <c r="X235" s="25" t="e">
        <f>SUMIF(#REF!,"공"&amp;$C235&amp;"구",#REF!)</f>
        <v>#REF!</v>
      </c>
      <c r="Y235" s="24" t="e">
        <f>COUNTIF(#REF!,"공"&amp;$C235&amp;"도")</f>
        <v>#REF!</v>
      </c>
      <c r="Z235" s="16" t="s">
        <v>156</v>
      </c>
      <c r="AA235" s="25" t="e">
        <f>SUMIF(#REF!,"공"&amp;$C235&amp;"도",#REF!)</f>
        <v>#REF!</v>
      </c>
      <c r="AB235" s="24" t="e">
        <f>COUNTIF(#REF!,"공"&amp;$C235&amp;"목")</f>
        <v>#REF!</v>
      </c>
      <c r="AC235" s="16" t="s">
        <v>156</v>
      </c>
      <c r="AD235" s="25" t="e">
        <f>SUMIF(#REF!,"공"&amp;$C235&amp;"목",#REF!)</f>
        <v>#REF!</v>
      </c>
      <c r="AE235" s="24" t="e">
        <f>COUNTIF(#REF!,"공"&amp;$C235&amp;"묘")</f>
        <v>#REF!</v>
      </c>
      <c r="AF235" s="16" t="s">
        <v>156</v>
      </c>
      <c r="AG235" s="25" t="e">
        <f>SUMIF(#REF!,"공"&amp;$C235&amp;"묘",#REF!)</f>
        <v>#REF!</v>
      </c>
      <c r="AH235" s="24" t="e">
        <f>COUNTIF(#REF!,"공"&amp;$C235&amp;"유")</f>
        <v>#REF!</v>
      </c>
      <c r="AI235" s="16" t="s">
        <v>156</v>
      </c>
      <c r="AJ235" s="25" t="e">
        <f>SUMIF(#REF!,"공"&amp;$C235&amp;"유",#REF!)</f>
        <v>#REF!</v>
      </c>
      <c r="AK235" s="24" t="e">
        <f>COUNTIF(#REF!,"공"&amp;$C235&amp;"잡")</f>
        <v>#REF!</v>
      </c>
      <c r="AL235" s="16" t="s">
        <v>156</v>
      </c>
      <c r="AM235" s="25" t="e">
        <f>SUMIF(#REF!,"공"&amp;$C235&amp;"잡",#REF!)</f>
        <v>#REF!</v>
      </c>
      <c r="AN235" s="24" t="e">
        <f>COUNTIF(#REF!,"공"&amp;$C235&amp;"장")</f>
        <v>#REF!</v>
      </c>
      <c r="AO235" s="16" t="s">
        <v>156</v>
      </c>
      <c r="AP235" s="25" t="e">
        <f>SUMIF(#REF!,"공"&amp;$C235&amp;"장",#REF!)</f>
        <v>#REF!</v>
      </c>
      <c r="AQ235" s="24" t="e">
        <f>COUNTIF(#REF!,"공"&amp;$C235&amp;"수")</f>
        <v>#REF!</v>
      </c>
      <c r="AR235" s="16" t="s">
        <v>156</v>
      </c>
      <c r="AS235" s="25" t="e">
        <f>SUMIF(#REF!,"공"&amp;$C235&amp;"수",#REF!)</f>
        <v>#REF!</v>
      </c>
      <c r="AT235" s="24" t="e">
        <f>COUNTIF(#REF!,"공"&amp;$C235&amp;"제")</f>
        <v>#REF!</v>
      </c>
      <c r="AU235" s="16" t="s">
        <v>156</v>
      </c>
      <c r="AV235" s="25" t="e">
        <f>SUMIF(#REF!,"공"&amp;$C235&amp;"제",#REF!)</f>
        <v>#REF!</v>
      </c>
      <c r="AW235" s="24" t="e">
        <f>COUNTIF(#REF!,"공"&amp;$C235&amp;"종")</f>
        <v>#REF!</v>
      </c>
      <c r="AX235" s="16" t="s">
        <v>156</v>
      </c>
      <c r="AY235" s="25" t="e">
        <f>SUMIF(#REF!,"공"&amp;$C235&amp;"종",#REF!)</f>
        <v>#REF!</v>
      </c>
      <c r="AZ235" s="24" t="e">
        <f>COUNTIF(#REF!,"공"&amp;$C235&amp;"주")</f>
        <v>#REF!</v>
      </c>
      <c r="BA235" s="16" t="s">
        <v>156</v>
      </c>
      <c r="BB235" s="25" t="e">
        <f>SUMIF(#REF!,"공"&amp;$C235&amp;"주",#REF!)</f>
        <v>#REF!</v>
      </c>
      <c r="BC235" s="24" t="e">
        <f>COUNTIF(#REF!,"공"&amp;$C235&amp;"양")</f>
        <v>#REF!</v>
      </c>
      <c r="BD235" s="16" t="s">
        <v>156</v>
      </c>
      <c r="BE235" s="25" t="e">
        <f>SUMIF(#REF!,"공"&amp;$C235&amp;"양",#REF!)</f>
        <v>#REF!</v>
      </c>
      <c r="BF235" s="24" t="e">
        <f>COUNTIF(#REF!,"공"&amp;$C235&amp;"염")</f>
        <v>#REF!</v>
      </c>
      <c r="BG235" s="16" t="s">
        <v>156</v>
      </c>
      <c r="BH235" s="25" t="e">
        <f>SUMIF(#REF!,"공"&amp;$C235&amp;"염",#REF!)</f>
        <v>#REF!</v>
      </c>
      <c r="BI235" s="24" t="e">
        <f>COUNTIF(#REF!,"공"&amp;$C235&amp;"창")</f>
        <v>#REF!</v>
      </c>
      <c r="BJ235" s="16" t="s">
        <v>156</v>
      </c>
      <c r="BK235" s="25" t="e">
        <f>SUMIF(#REF!,"공"&amp;$C235&amp;"창",#REF!)</f>
        <v>#REF!</v>
      </c>
      <c r="BL235" s="24" t="e">
        <f>COUNTIF(#REF!,"공"&amp;$C235&amp;"천")</f>
        <v>#REF!</v>
      </c>
      <c r="BM235" s="16" t="s">
        <v>156</v>
      </c>
      <c r="BN235" s="25" t="e">
        <f>SUMIF(#REF!,"공"&amp;$C235&amp;"천",#REF!)</f>
        <v>#REF!</v>
      </c>
      <c r="BO235" s="24" t="e">
        <f>COUNTIF(#REF!,"공"&amp;$C235&amp;"철")</f>
        <v>#REF!</v>
      </c>
      <c r="BP235" s="16" t="s">
        <v>156</v>
      </c>
      <c r="BQ235" s="25" t="e">
        <f>SUMIF(#REF!,"공"&amp;$C235&amp;"철",#REF!)</f>
        <v>#REF!</v>
      </c>
      <c r="BR235" s="24" t="e">
        <f>COUNTIF(#REF!,"공"&amp;$C235&amp;"체")</f>
        <v>#REF!</v>
      </c>
      <c r="BS235" s="16" t="s">
        <v>156</v>
      </c>
      <c r="BT235" s="25" t="e">
        <f>SUMIF(#REF!,"공"&amp;$C235&amp;"체",#REF!)</f>
        <v>#REF!</v>
      </c>
      <c r="BU235" s="24" t="e">
        <f>COUNTIF(#REF!,"공"&amp;$C235&amp;"가")</f>
        <v>#REF!</v>
      </c>
      <c r="BV235" s="16" t="s">
        <v>156</v>
      </c>
      <c r="BW235" s="25" t="e">
        <f>SUMIF(#REF!,"공"&amp;$C235&amp;"가",#REF!)</f>
        <v>#REF!</v>
      </c>
    </row>
    <row r="236" spans="1:75" ht="25.5" customHeight="1">
      <c r="A236" s="40"/>
      <c r="B236" s="37"/>
      <c r="C236" s="38" t="s">
        <v>61</v>
      </c>
      <c r="D236" s="24" t="e">
        <f t="shared" si="8"/>
        <v>#REF!</v>
      </c>
      <c r="E236" s="16" t="s">
        <v>1</v>
      </c>
      <c r="F236" s="25" t="e">
        <f t="shared" si="9"/>
        <v>#REF!</v>
      </c>
      <c r="G236" s="24" t="e">
        <f>COUNTIF(#REF!,"공"&amp;$C236&amp;"답")</f>
        <v>#REF!</v>
      </c>
      <c r="H236" s="16" t="s">
        <v>156</v>
      </c>
      <c r="I236" s="25" t="e">
        <f>SUMIF(#REF!,"공"&amp;$C236&amp;"답",#REF!)</f>
        <v>#REF!</v>
      </c>
      <c r="J236" s="24" t="e">
        <f>COUNTIF(#REF!,"공"&amp;$C236&amp;"전")</f>
        <v>#REF!</v>
      </c>
      <c r="K236" s="16" t="s">
        <v>156</v>
      </c>
      <c r="L236" s="25" t="e">
        <f>SUMIF(#REF!,"공"&amp;$C236&amp;"전",#REF!)</f>
        <v>#REF!</v>
      </c>
      <c r="M236" s="24" t="e">
        <f>COUNTIF(#REF!,"공"&amp;$C236&amp;"과")</f>
        <v>#REF!</v>
      </c>
      <c r="N236" s="16" t="s">
        <v>156</v>
      </c>
      <c r="O236" s="25" t="e">
        <f>SUMIF(#REF!,"공"&amp;$C236&amp;"과",#REF!)</f>
        <v>#REF!</v>
      </c>
      <c r="P236" s="24" t="e">
        <f>COUNTIF(#REF!,"공"&amp;$C236&amp;"임")</f>
        <v>#REF!</v>
      </c>
      <c r="Q236" s="16" t="s">
        <v>156</v>
      </c>
      <c r="R236" s="25" t="e">
        <f>SUMIF(#REF!,"공"&amp;$C236&amp;"임",#REF!)</f>
        <v>#REF!</v>
      </c>
      <c r="S236" s="24" t="e">
        <f>COUNTIF(#REF!,"공"&amp;$C236&amp;"대")</f>
        <v>#REF!</v>
      </c>
      <c r="T236" s="16" t="s">
        <v>156</v>
      </c>
      <c r="U236" s="25" t="e">
        <f>SUMIF(#REF!,"공"&amp;$C236&amp;"대",#REF!)</f>
        <v>#REF!</v>
      </c>
      <c r="V236" s="24" t="e">
        <f>COUNTIF(#REF!,"공"&amp;$C236&amp;"구")</f>
        <v>#REF!</v>
      </c>
      <c r="W236" s="16" t="s">
        <v>156</v>
      </c>
      <c r="X236" s="25" t="e">
        <f>SUMIF(#REF!,"공"&amp;$C236&amp;"구",#REF!)</f>
        <v>#REF!</v>
      </c>
      <c r="Y236" s="24" t="e">
        <f>COUNTIF(#REF!,"공"&amp;$C236&amp;"도")</f>
        <v>#REF!</v>
      </c>
      <c r="Z236" s="16" t="s">
        <v>156</v>
      </c>
      <c r="AA236" s="25" t="e">
        <f>SUMIF(#REF!,"공"&amp;$C236&amp;"도",#REF!)</f>
        <v>#REF!</v>
      </c>
      <c r="AB236" s="24" t="e">
        <f>COUNTIF(#REF!,"공"&amp;$C236&amp;"목")</f>
        <v>#REF!</v>
      </c>
      <c r="AC236" s="16" t="s">
        <v>156</v>
      </c>
      <c r="AD236" s="25" t="e">
        <f>SUMIF(#REF!,"공"&amp;$C236&amp;"목",#REF!)</f>
        <v>#REF!</v>
      </c>
      <c r="AE236" s="24" t="e">
        <f>COUNTIF(#REF!,"공"&amp;$C236&amp;"묘")</f>
        <v>#REF!</v>
      </c>
      <c r="AF236" s="16" t="s">
        <v>156</v>
      </c>
      <c r="AG236" s="25" t="e">
        <f>SUMIF(#REF!,"공"&amp;$C236&amp;"묘",#REF!)</f>
        <v>#REF!</v>
      </c>
      <c r="AH236" s="24" t="e">
        <f>COUNTIF(#REF!,"공"&amp;$C236&amp;"유")</f>
        <v>#REF!</v>
      </c>
      <c r="AI236" s="16" t="s">
        <v>156</v>
      </c>
      <c r="AJ236" s="25" t="e">
        <f>SUMIF(#REF!,"공"&amp;$C236&amp;"유",#REF!)</f>
        <v>#REF!</v>
      </c>
      <c r="AK236" s="24" t="e">
        <f>COUNTIF(#REF!,"공"&amp;$C236&amp;"잡")</f>
        <v>#REF!</v>
      </c>
      <c r="AL236" s="16" t="s">
        <v>156</v>
      </c>
      <c r="AM236" s="25" t="e">
        <f>SUMIF(#REF!,"공"&amp;$C236&amp;"잡",#REF!)</f>
        <v>#REF!</v>
      </c>
      <c r="AN236" s="24" t="e">
        <f>COUNTIF(#REF!,"공"&amp;$C236&amp;"장")</f>
        <v>#REF!</v>
      </c>
      <c r="AO236" s="16" t="s">
        <v>156</v>
      </c>
      <c r="AP236" s="25" t="e">
        <f>SUMIF(#REF!,"공"&amp;$C236&amp;"장",#REF!)</f>
        <v>#REF!</v>
      </c>
      <c r="AQ236" s="24" t="e">
        <f>COUNTIF(#REF!,"공"&amp;$C236&amp;"수")</f>
        <v>#REF!</v>
      </c>
      <c r="AR236" s="16" t="s">
        <v>156</v>
      </c>
      <c r="AS236" s="25" t="e">
        <f>SUMIF(#REF!,"공"&amp;$C236&amp;"수",#REF!)</f>
        <v>#REF!</v>
      </c>
      <c r="AT236" s="24" t="e">
        <f>COUNTIF(#REF!,"공"&amp;$C236&amp;"제")</f>
        <v>#REF!</v>
      </c>
      <c r="AU236" s="16" t="s">
        <v>156</v>
      </c>
      <c r="AV236" s="25" t="e">
        <f>SUMIF(#REF!,"공"&amp;$C236&amp;"제",#REF!)</f>
        <v>#REF!</v>
      </c>
      <c r="AW236" s="24" t="e">
        <f>COUNTIF(#REF!,"공"&amp;$C236&amp;"종")</f>
        <v>#REF!</v>
      </c>
      <c r="AX236" s="16" t="s">
        <v>156</v>
      </c>
      <c r="AY236" s="25" t="e">
        <f>SUMIF(#REF!,"공"&amp;$C236&amp;"종",#REF!)</f>
        <v>#REF!</v>
      </c>
      <c r="AZ236" s="24" t="e">
        <f>COUNTIF(#REF!,"공"&amp;$C236&amp;"주")</f>
        <v>#REF!</v>
      </c>
      <c r="BA236" s="16" t="s">
        <v>156</v>
      </c>
      <c r="BB236" s="25" t="e">
        <f>SUMIF(#REF!,"공"&amp;$C236&amp;"주",#REF!)</f>
        <v>#REF!</v>
      </c>
      <c r="BC236" s="24" t="e">
        <f>COUNTIF(#REF!,"공"&amp;$C236&amp;"양")</f>
        <v>#REF!</v>
      </c>
      <c r="BD236" s="16" t="s">
        <v>156</v>
      </c>
      <c r="BE236" s="25" t="e">
        <f>SUMIF(#REF!,"공"&amp;$C236&amp;"양",#REF!)</f>
        <v>#REF!</v>
      </c>
      <c r="BF236" s="24" t="e">
        <f>COUNTIF(#REF!,"공"&amp;$C236&amp;"염")</f>
        <v>#REF!</v>
      </c>
      <c r="BG236" s="16" t="s">
        <v>156</v>
      </c>
      <c r="BH236" s="25" t="e">
        <f>SUMIF(#REF!,"공"&amp;$C236&amp;"염",#REF!)</f>
        <v>#REF!</v>
      </c>
      <c r="BI236" s="24" t="e">
        <f>COUNTIF(#REF!,"공"&amp;$C236&amp;"창")</f>
        <v>#REF!</v>
      </c>
      <c r="BJ236" s="16" t="s">
        <v>156</v>
      </c>
      <c r="BK236" s="25" t="e">
        <f>SUMIF(#REF!,"공"&amp;$C236&amp;"창",#REF!)</f>
        <v>#REF!</v>
      </c>
      <c r="BL236" s="24" t="e">
        <f>COUNTIF(#REF!,"공"&amp;$C236&amp;"천")</f>
        <v>#REF!</v>
      </c>
      <c r="BM236" s="16" t="s">
        <v>156</v>
      </c>
      <c r="BN236" s="25" t="e">
        <f>SUMIF(#REF!,"공"&amp;$C236&amp;"천",#REF!)</f>
        <v>#REF!</v>
      </c>
      <c r="BO236" s="24" t="e">
        <f>COUNTIF(#REF!,"공"&amp;$C236&amp;"철")</f>
        <v>#REF!</v>
      </c>
      <c r="BP236" s="16" t="s">
        <v>156</v>
      </c>
      <c r="BQ236" s="25" t="e">
        <f>SUMIF(#REF!,"공"&amp;$C236&amp;"철",#REF!)</f>
        <v>#REF!</v>
      </c>
      <c r="BR236" s="24" t="e">
        <f>COUNTIF(#REF!,"공"&amp;$C236&amp;"체")</f>
        <v>#REF!</v>
      </c>
      <c r="BS236" s="16" t="s">
        <v>156</v>
      </c>
      <c r="BT236" s="25" t="e">
        <f>SUMIF(#REF!,"공"&amp;$C236&amp;"체",#REF!)</f>
        <v>#REF!</v>
      </c>
      <c r="BU236" s="24" t="e">
        <f>COUNTIF(#REF!,"공"&amp;$C236&amp;"가")</f>
        <v>#REF!</v>
      </c>
      <c r="BV236" s="16" t="s">
        <v>156</v>
      </c>
      <c r="BW236" s="25" t="e">
        <f>SUMIF(#REF!,"공"&amp;$C236&amp;"가",#REF!)</f>
        <v>#REF!</v>
      </c>
    </row>
    <row r="237" spans="1:75" ht="25.5" customHeight="1">
      <c r="A237" s="40"/>
      <c r="B237" s="37"/>
      <c r="C237" s="38" t="s">
        <v>62</v>
      </c>
      <c r="D237" s="24" t="e">
        <f t="shared" si="8"/>
        <v>#REF!</v>
      </c>
      <c r="E237" s="16" t="s">
        <v>1</v>
      </c>
      <c r="F237" s="25" t="e">
        <f t="shared" si="9"/>
        <v>#REF!</v>
      </c>
      <c r="G237" s="24" t="e">
        <f>COUNTIF(#REF!,"공"&amp;$C237&amp;"답")</f>
        <v>#REF!</v>
      </c>
      <c r="H237" s="16" t="s">
        <v>156</v>
      </c>
      <c r="I237" s="25" t="e">
        <f>SUMIF(#REF!,"공"&amp;$C237&amp;"답",#REF!)</f>
        <v>#REF!</v>
      </c>
      <c r="J237" s="24" t="e">
        <f>COUNTIF(#REF!,"공"&amp;$C237&amp;"전")</f>
        <v>#REF!</v>
      </c>
      <c r="K237" s="16" t="s">
        <v>156</v>
      </c>
      <c r="L237" s="25" t="e">
        <f>SUMIF(#REF!,"공"&amp;$C237&amp;"전",#REF!)</f>
        <v>#REF!</v>
      </c>
      <c r="M237" s="24" t="e">
        <f>COUNTIF(#REF!,"공"&amp;$C237&amp;"과")</f>
        <v>#REF!</v>
      </c>
      <c r="N237" s="16" t="s">
        <v>156</v>
      </c>
      <c r="O237" s="25" t="e">
        <f>SUMIF(#REF!,"공"&amp;$C237&amp;"과",#REF!)</f>
        <v>#REF!</v>
      </c>
      <c r="P237" s="24" t="e">
        <f>COUNTIF(#REF!,"공"&amp;$C237&amp;"임")</f>
        <v>#REF!</v>
      </c>
      <c r="Q237" s="16" t="s">
        <v>156</v>
      </c>
      <c r="R237" s="25" t="e">
        <f>SUMIF(#REF!,"공"&amp;$C237&amp;"임",#REF!)</f>
        <v>#REF!</v>
      </c>
      <c r="S237" s="24" t="e">
        <f>COUNTIF(#REF!,"공"&amp;$C237&amp;"대")</f>
        <v>#REF!</v>
      </c>
      <c r="T237" s="16" t="s">
        <v>156</v>
      </c>
      <c r="U237" s="25" t="e">
        <f>SUMIF(#REF!,"공"&amp;$C237&amp;"대",#REF!)</f>
        <v>#REF!</v>
      </c>
      <c r="V237" s="24" t="e">
        <f>COUNTIF(#REF!,"공"&amp;$C237&amp;"구")</f>
        <v>#REF!</v>
      </c>
      <c r="W237" s="16" t="s">
        <v>156</v>
      </c>
      <c r="X237" s="25" t="e">
        <f>SUMIF(#REF!,"공"&amp;$C237&amp;"구",#REF!)</f>
        <v>#REF!</v>
      </c>
      <c r="Y237" s="24" t="e">
        <f>COUNTIF(#REF!,"공"&amp;$C237&amp;"도")</f>
        <v>#REF!</v>
      </c>
      <c r="Z237" s="16" t="s">
        <v>156</v>
      </c>
      <c r="AA237" s="25" t="e">
        <f>SUMIF(#REF!,"공"&amp;$C237&amp;"도",#REF!)</f>
        <v>#REF!</v>
      </c>
      <c r="AB237" s="24" t="e">
        <f>COUNTIF(#REF!,"공"&amp;$C237&amp;"목")</f>
        <v>#REF!</v>
      </c>
      <c r="AC237" s="16" t="s">
        <v>156</v>
      </c>
      <c r="AD237" s="25" t="e">
        <f>SUMIF(#REF!,"공"&amp;$C237&amp;"목",#REF!)</f>
        <v>#REF!</v>
      </c>
      <c r="AE237" s="24" t="e">
        <f>COUNTIF(#REF!,"공"&amp;$C237&amp;"묘")</f>
        <v>#REF!</v>
      </c>
      <c r="AF237" s="16" t="s">
        <v>156</v>
      </c>
      <c r="AG237" s="25" t="e">
        <f>SUMIF(#REF!,"공"&amp;$C237&amp;"묘",#REF!)</f>
        <v>#REF!</v>
      </c>
      <c r="AH237" s="24" t="e">
        <f>COUNTIF(#REF!,"공"&amp;$C237&amp;"유")</f>
        <v>#REF!</v>
      </c>
      <c r="AI237" s="16" t="s">
        <v>156</v>
      </c>
      <c r="AJ237" s="25" t="e">
        <f>SUMIF(#REF!,"공"&amp;$C237&amp;"유",#REF!)</f>
        <v>#REF!</v>
      </c>
      <c r="AK237" s="24" t="e">
        <f>COUNTIF(#REF!,"공"&amp;$C237&amp;"잡")</f>
        <v>#REF!</v>
      </c>
      <c r="AL237" s="16" t="s">
        <v>156</v>
      </c>
      <c r="AM237" s="25" t="e">
        <f>SUMIF(#REF!,"공"&amp;$C237&amp;"잡",#REF!)</f>
        <v>#REF!</v>
      </c>
      <c r="AN237" s="24" t="e">
        <f>COUNTIF(#REF!,"공"&amp;$C237&amp;"장")</f>
        <v>#REF!</v>
      </c>
      <c r="AO237" s="16" t="s">
        <v>156</v>
      </c>
      <c r="AP237" s="25" t="e">
        <f>SUMIF(#REF!,"공"&amp;$C237&amp;"장",#REF!)</f>
        <v>#REF!</v>
      </c>
      <c r="AQ237" s="24" t="e">
        <f>COUNTIF(#REF!,"공"&amp;$C237&amp;"수")</f>
        <v>#REF!</v>
      </c>
      <c r="AR237" s="16" t="s">
        <v>156</v>
      </c>
      <c r="AS237" s="25" t="e">
        <f>SUMIF(#REF!,"공"&amp;$C237&amp;"수",#REF!)</f>
        <v>#REF!</v>
      </c>
      <c r="AT237" s="24" t="e">
        <f>COUNTIF(#REF!,"공"&amp;$C237&amp;"제")</f>
        <v>#REF!</v>
      </c>
      <c r="AU237" s="16" t="s">
        <v>156</v>
      </c>
      <c r="AV237" s="25" t="e">
        <f>SUMIF(#REF!,"공"&amp;$C237&amp;"제",#REF!)</f>
        <v>#REF!</v>
      </c>
      <c r="AW237" s="24" t="e">
        <f>COUNTIF(#REF!,"공"&amp;$C237&amp;"종")</f>
        <v>#REF!</v>
      </c>
      <c r="AX237" s="16" t="s">
        <v>156</v>
      </c>
      <c r="AY237" s="25" t="e">
        <f>SUMIF(#REF!,"공"&amp;$C237&amp;"종",#REF!)</f>
        <v>#REF!</v>
      </c>
      <c r="AZ237" s="24" t="e">
        <f>COUNTIF(#REF!,"공"&amp;$C237&amp;"주")</f>
        <v>#REF!</v>
      </c>
      <c r="BA237" s="16" t="s">
        <v>156</v>
      </c>
      <c r="BB237" s="25" t="e">
        <f>SUMIF(#REF!,"공"&amp;$C237&amp;"주",#REF!)</f>
        <v>#REF!</v>
      </c>
      <c r="BC237" s="24" t="e">
        <f>COUNTIF(#REF!,"공"&amp;$C237&amp;"양")</f>
        <v>#REF!</v>
      </c>
      <c r="BD237" s="16" t="s">
        <v>156</v>
      </c>
      <c r="BE237" s="25" t="e">
        <f>SUMIF(#REF!,"공"&amp;$C237&amp;"양",#REF!)</f>
        <v>#REF!</v>
      </c>
      <c r="BF237" s="24" t="e">
        <f>COUNTIF(#REF!,"공"&amp;$C237&amp;"염")</f>
        <v>#REF!</v>
      </c>
      <c r="BG237" s="16" t="s">
        <v>156</v>
      </c>
      <c r="BH237" s="25" t="e">
        <f>SUMIF(#REF!,"공"&amp;$C237&amp;"염",#REF!)</f>
        <v>#REF!</v>
      </c>
      <c r="BI237" s="24" t="e">
        <f>COUNTIF(#REF!,"공"&amp;$C237&amp;"창")</f>
        <v>#REF!</v>
      </c>
      <c r="BJ237" s="16" t="s">
        <v>156</v>
      </c>
      <c r="BK237" s="25" t="e">
        <f>SUMIF(#REF!,"공"&amp;$C237&amp;"창",#REF!)</f>
        <v>#REF!</v>
      </c>
      <c r="BL237" s="24" t="e">
        <f>COUNTIF(#REF!,"공"&amp;$C237&amp;"천")</f>
        <v>#REF!</v>
      </c>
      <c r="BM237" s="16" t="s">
        <v>156</v>
      </c>
      <c r="BN237" s="25" t="e">
        <f>SUMIF(#REF!,"공"&amp;$C237&amp;"천",#REF!)</f>
        <v>#REF!</v>
      </c>
      <c r="BO237" s="24" t="e">
        <f>COUNTIF(#REF!,"공"&amp;$C237&amp;"철")</f>
        <v>#REF!</v>
      </c>
      <c r="BP237" s="16" t="s">
        <v>156</v>
      </c>
      <c r="BQ237" s="25" t="e">
        <f>SUMIF(#REF!,"공"&amp;$C237&amp;"철",#REF!)</f>
        <v>#REF!</v>
      </c>
      <c r="BR237" s="24" t="e">
        <f>COUNTIF(#REF!,"공"&amp;$C237&amp;"체")</f>
        <v>#REF!</v>
      </c>
      <c r="BS237" s="16" t="s">
        <v>156</v>
      </c>
      <c r="BT237" s="25" t="e">
        <f>SUMIF(#REF!,"공"&amp;$C237&amp;"체",#REF!)</f>
        <v>#REF!</v>
      </c>
      <c r="BU237" s="24" t="e">
        <f>COUNTIF(#REF!,"공"&amp;$C237&amp;"가")</f>
        <v>#REF!</v>
      </c>
      <c r="BV237" s="16" t="s">
        <v>156</v>
      </c>
      <c r="BW237" s="25" t="e">
        <f>SUMIF(#REF!,"공"&amp;$C237&amp;"가",#REF!)</f>
        <v>#REF!</v>
      </c>
    </row>
    <row r="238" spans="1:75" ht="25.5" customHeight="1">
      <c r="A238" s="40"/>
      <c r="B238" s="37"/>
      <c r="C238" s="38" t="s">
        <v>63</v>
      </c>
      <c r="D238" s="24" t="e">
        <f t="shared" si="8"/>
        <v>#REF!</v>
      </c>
      <c r="E238" s="16" t="s">
        <v>1</v>
      </c>
      <c r="F238" s="25" t="e">
        <f t="shared" si="9"/>
        <v>#REF!</v>
      </c>
      <c r="G238" s="24" t="e">
        <f>COUNTIF(#REF!,"공"&amp;$C238&amp;"답")</f>
        <v>#REF!</v>
      </c>
      <c r="H238" s="16" t="s">
        <v>156</v>
      </c>
      <c r="I238" s="25" t="e">
        <f>SUMIF(#REF!,"공"&amp;$C238&amp;"답",#REF!)</f>
        <v>#REF!</v>
      </c>
      <c r="J238" s="24" t="e">
        <f>COUNTIF(#REF!,"공"&amp;$C238&amp;"전")</f>
        <v>#REF!</v>
      </c>
      <c r="K238" s="16" t="s">
        <v>156</v>
      </c>
      <c r="L238" s="25" t="e">
        <f>SUMIF(#REF!,"공"&amp;$C238&amp;"전",#REF!)</f>
        <v>#REF!</v>
      </c>
      <c r="M238" s="24" t="e">
        <f>COUNTIF(#REF!,"공"&amp;$C238&amp;"과")</f>
        <v>#REF!</v>
      </c>
      <c r="N238" s="16" t="s">
        <v>156</v>
      </c>
      <c r="O238" s="25" t="e">
        <f>SUMIF(#REF!,"공"&amp;$C238&amp;"과",#REF!)</f>
        <v>#REF!</v>
      </c>
      <c r="P238" s="24" t="e">
        <f>COUNTIF(#REF!,"공"&amp;$C238&amp;"임")</f>
        <v>#REF!</v>
      </c>
      <c r="Q238" s="16" t="s">
        <v>156</v>
      </c>
      <c r="R238" s="25" t="e">
        <f>SUMIF(#REF!,"공"&amp;$C238&amp;"임",#REF!)</f>
        <v>#REF!</v>
      </c>
      <c r="S238" s="24" t="e">
        <f>COUNTIF(#REF!,"공"&amp;$C238&amp;"대")</f>
        <v>#REF!</v>
      </c>
      <c r="T238" s="16" t="s">
        <v>156</v>
      </c>
      <c r="U238" s="25" t="e">
        <f>SUMIF(#REF!,"공"&amp;$C238&amp;"대",#REF!)</f>
        <v>#REF!</v>
      </c>
      <c r="V238" s="24" t="e">
        <f>COUNTIF(#REF!,"공"&amp;$C238&amp;"구")</f>
        <v>#REF!</v>
      </c>
      <c r="W238" s="16" t="s">
        <v>156</v>
      </c>
      <c r="X238" s="25" t="e">
        <f>SUMIF(#REF!,"공"&amp;$C238&amp;"구",#REF!)</f>
        <v>#REF!</v>
      </c>
      <c r="Y238" s="24" t="e">
        <f>COUNTIF(#REF!,"공"&amp;$C238&amp;"도")</f>
        <v>#REF!</v>
      </c>
      <c r="Z238" s="16" t="s">
        <v>156</v>
      </c>
      <c r="AA238" s="25" t="e">
        <f>SUMIF(#REF!,"공"&amp;$C238&amp;"도",#REF!)</f>
        <v>#REF!</v>
      </c>
      <c r="AB238" s="24" t="e">
        <f>COUNTIF(#REF!,"공"&amp;$C238&amp;"목")</f>
        <v>#REF!</v>
      </c>
      <c r="AC238" s="16" t="s">
        <v>156</v>
      </c>
      <c r="AD238" s="25" t="e">
        <f>SUMIF(#REF!,"공"&amp;$C238&amp;"목",#REF!)</f>
        <v>#REF!</v>
      </c>
      <c r="AE238" s="24" t="e">
        <f>COUNTIF(#REF!,"공"&amp;$C238&amp;"묘")</f>
        <v>#REF!</v>
      </c>
      <c r="AF238" s="16" t="s">
        <v>156</v>
      </c>
      <c r="AG238" s="25" t="e">
        <f>SUMIF(#REF!,"공"&amp;$C238&amp;"묘",#REF!)</f>
        <v>#REF!</v>
      </c>
      <c r="AH238" s="24" t="e">
        <f>COUNTIF(#REF!,"공"&amp;$C238&amp;"유")</f>
        <v>#REF!</v>
      </c>
      <c r="AI238" s="16" t="s">
        <v>156</v>
      </c>
      <c r="AJ238" s="25" t="e">
        <f>SUMIF(#REF!,"공"&amp;$C238&amp;"유",#REF!)</f>
        <v>#REF!</v>
      </c>
      <c r="AK238" s="24" t="e">
        <f>COUNTIF(#REF!,"공"&amp;$C238&amp;"잡")</f>
        <v>#REF!</v>
      </c>
      <c r="AL238" s="16" t="s">
        <v>156</v>
      </c>
      <c r="AM238" s="25" t="e">
        <f>SUMIF(#REF!,"공"&amp;$C238&amp;"잡",#REF!)</f>
        <v>#REF!</v>
      </c>
      <c r="AN238" s="24" t="e">
        <f>COUNTIF(#REF!,"공"&amp;$C238&amp;"장")</f>
        <v>#REF!</v>
      </c>
      <c r="AO238" s="16" t="s">
        <v>156</v>
      </c>
      <c r="AP238" s="25" t="e">
        <f>SUMIF(#REF!,"공"&amp;$C238&amp;"장",#REF!)</f>
        <v>#REF!</v>
      </c>
      <c r="AQ238" s="24" t="e">
        <f>COUNTIF(#REF!,"공"&amp;$C238&amp;"수")</f>
        <v>#REF!</v>
      </c>
      <c r="AR238" s="16" t="s">
        <v>156</v>
      </c>
      <c r="AS238" s="25" t="e">
        <f>SUMIF(#REF!,"공"&amp;$C238&amp;"수",#REF!)</f>
        <v>#REF!</v>
      </c>
      <c r="AT238" s="24" t="e">
        <f>COUNTIF(#REF!,"공"&amp;$C238&amp;"제")</f>
        <v>#REF!</v>
      </c>
      <c r="AU238" s="16" t="s">
        <v>156</v>
      </c>
      <c r="AV238" s="25" t="e">
        <f>SUMIF(#REF!,"공"&amp;$C238&amp;"제",#REF!)</f>
        <v>#REF!</v>
      </c>
      <c r="AW238" s="24" t="e">
        <f>COUNTIF(#REF!,"공"&amp;$C238&amp;"종")</f>
        <v>#REF!</v>
      </c>
      <c r="AX238" s="16" t="s">
        <v>156</v>
      </c>
      <c r="AY238" s="25" t="e">
        <f>SUMIF(#REF!,"공"&amp;$C238&amp;"종",#REF!)</f>
        <v>#REF!</v>
      </c>
      <c r="AZ238" s="24" t="e">
        <f>COUNTIF(#REF!,"공"&amp;$C238&amp;"주")</f>
        <v>#REF!</v>
      </c>
      <c r="BA238" s="16" t="s">
        <v>156</v>
      </c>
      <c r="BB238" s="25" t="e">
        <f>SUMIF(#REF!,"공"&amp;$C238&amp;"주",#REF!)</f>
        <v>#REF!</v>
      </c>
      <c r="BC238" s="24" t="e">
        <f>COUNTIF(#REF!,"공"&amp;$C238&amp;"양")</f>
        <v>#REF!</v>
      </c>
      <c r="BD238" s="16" t="s">
        <v>156</v>
      </c>
      <c r="BE238" s="25" t="e">
        <f>SUMIF(#REF!,"공"&amp;$C238&amp;"양",#REF!)</f>
        <v>#REF!</v>
      </c>
      <c r="BF238" s="24" t="e">
        <f>COUNTIF(#REF!,"공"&amp;$C238&amp;"염")</f>
        <v>#REF!</v>
      </c>
      <c r="BG238" s="16" t="s">
        <v>156</v>
      </c>
      <c r="BH238" s="25" t="e">
        <f>SUMIF(#REF!,"공"&amp;$C238&amp;"염",#REF!)</f>
        <v>#REF!</v>
      </c>
      <c r="BI238" s="24" t="e">
        <f>COUNTIF(#REF!,"공"&amp;$C238&amp;"창")</f>
        <v>#REF!</v>
      </c>
      <c r="BJ238" s="16" t="s">
        <v>156</v>
      </c>
      <c r="BK238" s="25" t="e">
        <f>SUMIF(#REF!,"공"&amp;$C238&amp;"창",#REF!)</f>
        <v>#REF!</v>
      </c>
      <c r="BL238" s="24" t="e">
        <f>COUNTIF(#REF!,"공"&amp;$C238&amp;"천")</f>
        <v>#REF!</v>
      </c>
      <c r="BM238" s="16" t="s">
        <v>156</v>
      </c>
      <c r="BN238" s="25" t="e">
        <f>SUMIF(#REF!,"공"&amp;$C238&amp;"천",#REF!)</f>
        <v>#REF!</v>
      </c>
      <c r="BO238" s="24" t="e">
        <f>COUNTIF(#REF!,"공"&amp;$C238&amp;"철")</f>
        <v>#REF!</v>
      </c>
      <c r="BP238" s="16" t="s">
        <v>156</v>
      </c>
      <c r="BQ238" s="25" t="e">
        <f>SUMIF(#REF!,"공"&amp;$C238&amp;"철",#REF!)</f>
        <v>#REF!</v>
      </c>
      <c r="BR238" s="24" t="e">
        <f>COUNTIF(#REF!,"공"&amp;$C238&amp;"체")</f>
        <v>#REF!</v>
      </c>
      <c r="BS238" s="16" t="s">
        <v>156</v>
      </c>
      <c r="BT238" s="25" t="e">
        <f>SUMIF(#REF!,"공"&amp;$C238&amp;"체",#REF!)</f>
        <v>#REF!</v>
      </c>
      <c r="BU238" s="24" t="e">
        <f>COUNTIF(#REF!,"공"&amp;$C238&amp;"가")</f>
        <v>#REF!</v>
      </c>
      <c r="BV238" s="16" t="s">
        <v>156</v>
      </c>
      <c r="BW238" s="25" t="e">
        <f>SUMIF(#REF!,"공"&amp;$C238&amp;"가",#REF!)</f>
        <v>#REF!</v>
      </c>
    </row>
    <row r="239" spans="1:75" ht="25.5" customHeight="1">
      <c r="A239" s="40"/>
      <c r="B239" s="37"/>
      <c r="C239" s="38" t="s">
        <v>64</v>
      </c>
      <c r="D239" s="24" t="e">
        <f t="shared" ref="D239:D252" si="10">SUM(G239,J239,M239,P239,S239,V239,Y239,AB239,AE239,AH239,AK239,AN239,AQ239,AT239,AW239,AZ239,BC239,BF239,BI239,BL239,BO239,BR239,BU239)</f>
        <v>#REF!</v>
      </c>
      <c r="E239" s="16" t="s">
        <v>1</v>
      </c>
      <c r="F239" s="25" t="e">
        <f t="shared" ref="F239:F252" si="11">SUM(I239,L239,O239,R239,U239,X239,AA239,AD239,AG239,AJ239,AM239,AP239,AS239,AV239,AY239,BB239,BE239,BH239,BK239,BN239,BQ239,BT239,BW239)</f>
        <v>#REF!</v>
      </c>
      <c r="G239" s="24" t="e">
        <f>COUNTIF(#REF!,"공"&amp;$C239&amp;"답")</f>
        <v>#REF!</v>
      </c>
      <c r="H239" s="16" t="s">
        <v>156</v>
      </c>
      <c r="I239" s="25" t="e">
        <f>SUMIF(#REF!,"공"&amp;$C239&amp;"답",#REF!)</f>
        <v>#REF!</v>
      </c>
      <c r="J239" s="24" t="e">
        <f>COUNTIF(#REF!,"공"&amp;$C239&amp;"전")</f>
        <v>#REF!</v>
      </c>
      <c r="K239" s="16" t="s">
        <v>156</v>
      </c>
      <c r="L239" s="25" t="e">
        <f>SUMIF(#REF!,"공"&amp;$C239&amp;"전",#REF!)</f>
        <v>#REF!</v>
      </c>
      <c r="M239" s="24" t="e">
        <f>COUNTIF(#REF!,"공"&amp;$C239&amp;"과")</f>
        <v>#REF!</v>
      </c>
      <c r="N239" s="16" t="s">
        <v>156</v>
      </c>
      <c r="O239" s="25" t="e">
        <f>SUMIF(#REF!,"공"&amp;$C239&amp;"과",#REF!)</f>
        <v>#REF!</v>
      </c>
      <c r="P239" s="24" t="e">
        <f>COUNTIF(#REF!,"공"&amp;$C239&amp;"임")</f>
        <v>#REF!</v>
      </c>
      <c r="Q239" s="16" t="s">
        <v>156</v>
      </c>
      <c r="R239" s="25" t="e">
        <f>SUMIF(#REF!,"공"&amp;$C239&amp;"임",#REF!)</f>
        <v>#REF!</v>
      </c>
      <c r="S239" s="24" t="e">
        <f>COUNTIF(#REF!,"공"&amp;$C239&amp;"대")</f>
        <v>#REF!</v>
      </c>
      <c r="T239" s="16" t="s">
        <v>156</v>
      </c>
      <c r="U239" s="25" t="e">
        <f>SUMIF(#REF!,"공"&amp;$C239&amp;"대",#REF!)</f>
        <v>#REF!</v>
      </c>
      <c r="V239" s="24" t="e">
        <f>COUNTIF(#REF!,"공"&amp;$C239&amp;"구")</f>
        <v>#REF!</v>
      </c>
      <c r="W239" s="16" t="s">
        <v>156</v>
      </c>
      <c r="X239" s="25" t="e">
        <f>SUMIF(#REF!,"공"&amp;$C239&amp;"구",#REF!)</f>
        <v>#REF!</v>
      </c>
      <c r="Y239" s="24" t="e">
        <f>COUNTIF(#REF!,"공"&amp;$C239&amp;"도")</f>
        <v>#REF!</v>
      </c>
      <c r="Z239" s="16" t="s">
        <v>156</v>
      </c>
      <c r="AA239" s="25" t="e">
        <f>SUMIF(#REF!,"공"&amp;$C239&amp;"도",#REF!)</f>
        <v>#REF!</v>
      </c>
      <c r="AB239" s="24" t="e">
        <f>COUNTIF(#REF!,"공"&amp;$C239&amp;"목")</f>
        <v>#REF!</v>
      </c>
      <c r="AC239" s="16" t="s">
        <v>156</v>
      </c>
      <c r="AD239" s="25" t="e">
        <f>SUMIF(#REF!,"공"&amp;$C239&amp;"목",#REF!)</f>
        <v>#REF!</v>
      </c>
      <c r="AE239" s="24" t="e">
        <f>COUNTIF(#REF!,"공"&amp;$C239&amp;"묘")</f>
        <v>#REF!</v>
      </c>
      <c r="AF239" s="16" t="s">
        <v>156</v>
      </c>
      <c r="AG239" s="25" t="e">
        <f>SUMIF(#REF!,"공"&amp;$C239&amp;"묘",#REF!)</f>
        <v>#REF!</v>
      </c>
      <c r="AH239" s="24" t="e">
        <f>COUNTIF(#REF!,"공"&amp;$C239&amp;"유")</f>
        <v>#REF!</v>
      </c>
      <c r="AI239" s="16" t="s">
        <v>156</v>
      </c>
      <c r="AJ239" s="25" t="e">
        <f>SUMIF(#REF!,"공"&amp;$C239&amp;"유",#REF!)</f>
        <v>#REF!</v>
      </c>
      <c r="AK239" s="24" t="e">
        <f>COUNTIF(#REF!,"공"&amp;$C239&amp;"잡")</f>
        <v>#REF!</v>
      </c>
      <c r="AL239" s="16" t="s">
        <v>156</v>
      </c>
      <c r="AM239" s="25" t="e">
        <f>SUMIF(#REF!,"공"&amp;$C239&amp;"잡",#REF!)</f>
        <v>#REF!</v>
      </c>
      <c r="AN239" s="24" t="e">
        <f>COUNTIF(#REF!,"공"&amp;$C239&amp;"장")</f>
        <v>#REF!</v>
      </c>
      <c r="AO239" s="16" t="s">
        <v>156</v>
      </c>
      <c r="AP239" s="25" t="e">
        <f>SUMIF(#REF!,"공"&amp;$C239&amp;"장",#REF!)</f>
        <v>#REF!</v>
      </c>
      <c r="AQ239" s="24" t="e">
        <f>COUNTIF(#REF!,"공"&amp;$C239&amp;"수")</f>
        <v>#REF!</v>
      </c>
      <c r="AR239" s="16" t="s">
        <v>156</v>
      </c>
      <c r="AS239" s="25" t="e">
        <f>SUMIF(#REF!,"공"&amp;$C239&amp;"수",#REF!)</f>
        <v>#REF!</v>
      </c>
      <c r="AT239" s="24" t="e">
        <f>COUNTIF(#REF!,"공"&amp;$C239&amp;"제")</f>
        <v>#REF!</v>
      </c>
      <c r="AU239" s="16" t="s">
        <v>156</v>
      </c>
      <c r="AV239" s="25" t="e">
        <f>SUMIF(#REF!,"공"&amp;$C239&amp;"제",#REF!)</f>
        <v>#REF!</v>
      </c>
      <c r="AW239" s="24" t="e">
        <f>COUNTIF(#REF!,"공"&amp;$C239&amp;"종")</f>
        <v>#REF!</v>
      </c>
      <c r="AX239" s="16" t="s">
        <v>156</v>
      </c>
      <c r="AY239" s="25" t="e">
        <f>SUMIF(#REF!,"공"&amp;$C239&amp;"종",#REF!)</f>
        <v>#REF!</v>
      </c>
      <c r="AZ239" s="24" t="e">
        <f>COUNTIF(#REF!,"공"&amp;$C239&amp;"주")</f>
        <v>#REF!</v>
      </c>
      <c r="BA239" s="16" t="s">
        <v>156</v>
      </c>
      <c r="BB239" s="25" t="e">
        <f>SUMIF(#REF!,"공"&amp;$C239&amp;"주",#REF!)</f>
        <v>#REF!</v>
      </c>
      <c r="BC239" s="24" t="e">
        <f>COUNTIF(#REF!,"공"&amp;$C239&amp;"양")</f>
        <v>#REF!</v>
      </c>
      <c r="BD239" s="16" t="s">
        <v>156</v>
      </c>
      <c r="BE239" s="25" t="e">
        <f>SUMIF(#REF!,"공"&amp;$C239&amp;"양",#REF!)</f>
        <v>#REF!</v>
      </c>
      <c r="BF239" s="24" t="e">
        <f>COUNTIF(#REF!,"공"&amp;$C239&amp;"염")</f>
        <v>#REF!</v>
      </c>
      <c r="BG239" s="16" t="s">
        <v>156</v>
      </c>
      <c r="BH239" s="25" t="e">
        <f>SUMIF(#REF!,"공"&amp;$C239&amp;"염",#REF!)</f>
        <v>#REF!</v>
      </c>
      <c r="BI239" s="24" t="e">
        <f>COUNTIF(#REF!,"공"&amp;$C239&amp;"창")</f>
        <v>#REF!</v>
      </c>
      <c r="BJ239" s="16" t="s">
        <v>156</v>
      </c>
      <c r="BK239" s="25" t="e">
        <f>SUMIF(#REF!,"공"&amp;$C239&amp;"창",#REF!)</f>
        <v>#REF!</v>
      </c>
      <c r="BL239" s="24" t="e">
        <f>COUNTIF(#REF!,"공"&amp;$C239&amp;"천")</f>
        <v>#REF!</v>
      </c>
      <c r="BM239" s="16" t="s">
        <v>156</v>
      </c>
      <c r="BN239" s="25" t="e">
        <f>SUMIF(#REF!,"공"&amp;$C239&amp;"천",#REF!)</f>
        <v>#REF!</v>
      </c>
      <c r="BO239" s="24" t="e">
        <f>COUNTIF(#REF!,"공"&amp;$C239&amp;"철")</f>
        <v>#REF!</v>
      </c>
      <c r="BP239" s="16" t="s">
        <v>156</v>
      </c>
      <c r="BQ239" s="25" t="e">
        <f>SUMIF(#REF!,"공"&amp;$C239&amp;"철",#REF!)</f>
        <v>#REF!</v>
      </c>
      <c r="BR239" s="24" t="e">
        <f>COUNTIF(#REF!,"공"&amp;$C239&amp;"체")</f>
        <v>#REF!</v>
      </c>
      <c r="BS239" s="16" t="s">
        <v>156</v>
      </c>
      <c r="BT239" s="25" t="e">
        <f>SUMIF(#REF!,"공"&amp;$C239&amp;"체",#REF!)</f>
        <v>#REF!</v>
      </c>
      <c r="BU239" s="24" t="e">
        <f>COUNTIF(#REF!,"공"&amp;$C239&amp;"가")</f>
        <v>#REF!</v>
      </c>
      <c r="BV239" s="16" t="s">
        <v>156</v>
      </c>
      <c r="BW239" s="25" t="e">
        <f>SUMIF(#REF!,"공"&amp;$C239&amp;"가",#REF!)</f>
        <v>#REF!</v>
      </c>
    </row>
    <row r="240" spans="1:75" ht="25.5" customHeight="1">
      <c r="A240" s="40"/>
      <c r="B240" s="37"/>
      <c r="C240" s="38" t="s">
        <v>65</v>
      </c>
      <c r="D240" s="24" t="e">
        <f t="shared" si="10"/>
        <v>#REF!</v>
      </c>
      <c r="E240" s="16" t="s">
        <v>1</v>
      </c>
      <c r="F240" s="25" t="e">
        <f t="shared" si="11"/>
        <v>#REF!</v>
      </c>
      <c r="G240" s="24" t="e">
        <f>COUNTIF(#REF!,"공"&amp;$C240&amp;"답")</f>
        <v>#REF!</v>
      </c>
      <c r="H240" s="16" t="s">
        <v>156</v>
      </c>
      <c r="I240" s="25" t="e">
        <f>SUMIF(#REF!,"공"&amp;$C240&amp;"답",#REF!)</f>
        <v>#REF!</v>
      </c>
      <c r="J240" s="24" t="e">
        <f>COUNTIF(#REF!,"공"&amp;$C240&amp;"전")</f>
        <v>#REF!</v>
      </c>
      <c r="K240" s="16" t="s">
        <v>156</v>
      </c>
      <c r="L240" s="25" t="e">
        <f>SUMIF(#REF!,"공"&amp;$C240&amp;"전",#REF!)</f>
        <v>#REF!</v>
      </c>
      <c r="M240" s="24" t="e">
        <f>COUNTIF(#REF!,"공"&amp;$C240&amp;"과")</f>
        <v>#REF!</v>
      </c>
      <c r="N240" s="16" t="s">
        <v>156</v>
      </c>
      <c r="O240" s="25" t="e">
        <f>SUMIF(#REF!,"공"&amp;$C240&amp;"과",#REF!)</f>
        <v>#REF!</v>
      </c>
      <c r="P240" s="24" t="e">
        <f>COUNTIF(#REF!,"공"&amp;$C240&amp;"임")</f>
        <v>#REF!</v>
      </c>
      <c r="Q240" s="16" t="s">
        <v>156</v>
      </c>
      <c r="R240" s="25" t="e">
        <f>SUMIF(#REF!,"공"&amp;$C240&amp;"임",#REF!)</f>
        <v>#REF!</v>
      </c>
      <c r="S240" s="24" t="e">
        <f>COUNTIF(#REF!,"공"&amp;$C240&amp;"대")</f>
        <v>#REF!</v>
      </c>
      <c r="T240" s="16" t="s">
        <v>156</v>
      </c>
      <c r="U240" s="25" t="e">
        <f>SUMIF(#REF!,"공"&amp;$C240&amp;"대",#REF!)</f>
        <v>#REF!</v>
      </c>
      <c r="V240" s="24" t="e">
        <f>COUNTIF(#REF!,"공"&amp;$C240&amp;"구")</f>
        <v>#REF!</v>
      </c>
      <c r="W240" s="16" t="s">
        <v>156</v>
      </c>
      <c r="X240" s="25" t="e">
        <f>SUMIF(#REF!,"공"&amp;$C240&amp;"구",#REF!)</f>
        <v>#REF!</v>
      </c>
      <c r="Y240" s="24" t="e">
        <f>COUNTIF(#REF!,"공"&amp;$C240&amp;"도")</f>
        <v>#REF!</v>
      </c>
      <c r="Z240" s="16" t="s">
        <v>156</v>
      </c>
      <c r="AA240" s="25" t="e">
        <f>SUMIF(#REF!,"공"&amp;$C240&amp;"도",#REF!)</f>
        <v>#REF!</v>
      </c>
      <c r="AB240" s="24" t="e">
        <f>COUNTIF(#REF!,"공"&amp;$C240&amp;"목")</f>
        <v>#REF!</v>
      </c>
      <c r="AC240" s="16" t="s">
        <v>156</v>
      </c>
      <c r="AD240" s="25" t="e">
        <f>SUMIF(#REF!,"공"&amp;$C240&amp;"목",#REF!)</f>
        <v>#REF!</v>
      </c>
      <c r="AE240" s="24" t="e">
        <f>COUNTIF(#REF!,"공"&amp;$C240&amp;"묘")</f>
        <v>#REF!</v>
      </c>
      <c r="AF240" s="16" t="s">
        <v>156</v>
      </c>
      <c r="AG240" s="25" t="e">
        <f>SUMIF(#REF!,"공"&amp;$C240&amp;"묘",#REF!)</f>
        <v>#REF!</v>
      </c>
      <c r="AH240" s="24" t="e">
        <f>COUNTIF(#REF!,"공"&amp;$C240&amp;"유")</f>
        <v>#REF!</v>
      </c>
      <c r="AI240" s="16" t="s">
        <v>156</v>
      </c>
      <c r="AJ240" s="25" t="e">
        <f>SUMIF(#REF!,"공"&amp;$C240&amp;"유",#REF!)</f>
        <v>#REF!</v>
      </c>
      <c r="AK240" s="24" t="e">
        <f>COUNTIF(#REF!,"공"&amp;$C240&amp;"잡")</f>
        <v>#REF!</v>
      </c>
      <c r="AL240" s="16" t="s">
        <v>156</v>
      </c>
      <c r="AM240" s="25" t="e">
        <f>SUMIF(#REF!,"공"&amp;$C240&amp;"잡",#REF!)</f>
        <v>#REF!</v>
      </c>
      <c r="AN240" s="24" t="e">
        <f>COUNTIF(#REF!,"공"&amp;$C240&amp;"장")</f>
        <v>#REF!</v>
      </c>
      <c r="AO240" s="16" t="s">
        <v>156</v>
      </c>
      <c r="AP240" s="25" t="e">
        <f>SUMIF(#REF!,"공"&amp;$C240&amp;"장",#REF!)</f>
        <v>#REF!</v>
      </c>
      <c r="AQ240" s="24" t="e">
        <f>COUNTIF(#REF!,"공"&amp;$C240&amp;"수")</f>
        <v>#REF!</v>
      </c>
      <c r="AR240" s="16" t="s">
        <v>156</v>
      </c>
      <c r="AS240" s="25" t="e">
        <f>SUMIF(#REF!,"공"&amp;$C240&amp;"수",#REF!)</f>
        <v>#REF!</v>
      </c>
      <c r="AT240" s="24" t="e">
        <f>COUNTIF(#REF!,"공"&amp;$C240&amp;"제")</f>
        <v>#REF!</v>
      </c>
      <c r="AU240" s="16" t="s">
        <v>156</v>
      </c>
      <c r="AV240" s="25" t="e">
        <f>SUMIF(#REF!,"공"&amp;$C240&amp;"제",#REF!)</f>
        <v>#REF!</v>
      </c>
      <c r="AW240" s="24" t="e">
        <f>COUNTIF(#REF!,"공"&amp;$C240&amp;"종")</f>
        <v>#REF!</v>
      </c>
      <c r="AX240" s="16" t="s">
        <v>156</v>
      </c>
      <c r="AY240" s="25" t="e">
        <f>SUMIF(#REF!,"공"&amp;$C240&amp;"종",#REF!)</f>
        <v>#REF!</v>
      </c>
      <c r="AZ240" s="24" t="e">
        <f>COUNTIF(#REF!,"공"&amp;$C240&amp;"주")</f>
        <v>#REF!</v>
      </c>
      <c r="BA240" s="16" t="s">
        <v>156</v>
      </c>
      <c r="BB240" s="25" t="e">
        <f>SUMIF(#REF!,"공"&amp;$C240&amp;"주",#REF!)</f>
        <v>#REF!</v>
      </c>
      <c r="BC240" s="24" t="e">
        <f>COUNTIF(#REF!,"공"&amp;$C240&amp;"양")</f>
        <v>#REF!</v>
      </c>
      <c r="BD240" s="16" t="s">
        <v>156</v>
      </c>
      <c r="BE240" s="25" t="e">
        <f>SUMIF(#REF!,"공"&amp;$C240&amp;"양",#REF!)</f>
        <v>#REF!</v>
      </c>
      <c r="BF240" s="24" t="e">
        <f>COUNTIF(#REF!,"공"&amp;$C240&amp;"염")</f>
        <v>#REF!</v>
      </c>
      <c r="BG240" s="16" t="s">
        <v>156</v>
      </c>
      <c r="BH240" s="25" t="e">
        <f>SUMIF(#REF!,"공"&amp;$C240&amp;"염",#REF!)</f>
        <v>#REF!</v>
      </c>
      <c r="BI240" s="24" t="e">
        <f>COUNTIF(#REF!,"공"&amp;$C240&amp;"창")</f>
        <v>#REF!</v>
      </c>
      <c r="BJ240" s="16" t="s">
        <v>156</v>
      </c>
      <c r="BK240" s="25" t="e">
        <f>SUMIF(#REF!,"공"&amp;$C240&amp;"창",#REF!)</f>
        <v>#REF!</v>
      </c>
      <c r="BL240" s="24" t="e">
        <f>COUNTIF(#REF!,"공"&amp;$C240&amp;"천")</f>
        <v>#REF!</v>
      </c>
      <c r="BM240" s="16" t="s">
        <v>156</v>
      </c>
      <c r="BN240" s="25" t="e">
        <f>SUMIF(#REF!,"공"&amp;$C240&amp;"천",#REF!)</f>
        <v>#REF!</v>
      </c>
      <c r="BO240" s="24" t="e">
        <f>COUNTIF(#REF!,"공"&amp;$C240&amp;"철")</f>
        <v>#REF!</v>
      </c>
      <c r="BP240" s="16" t="s">
        <v>156</v>
      </c>
      <c r="BQ240" s="25" t="e">
        <f>SUMIF(#REF!,"공"&amp;$C240&amp;"철",#REF!)</f>
        <v>#REF!</v>
      </c>
      <c r="BR240" s="24" t="e">
        <f>COUNTIF(#REF!,"공"&amp;$C240&amp;"체")</f>
        <v>#REF!</v>
      </c>
      <c r="BS240" s="16" t="s">
        <v>156</v>
      </c>
      <c r="BT240" s="25" t="e">
        <f>SUMIF(#REF!,"공"&amp;$C240&amp;"체",#REF!)</f>
        <v>#REF!</v>
      </c>
      <c r="BU240" s="24" t="e">
        <f>COUNTIF(#REF!,"공"&amp;$C240&amp;"가")</f>
        <v>#REF!</v>
      </c>
      <c r="BV240" s="16" t="s">
        <v>156</v>
      </c>
      <c r="BW240" s="25" t="e">
        <f>SUMIF(#REF!,"공"&amp;$C240&amp;"가",#REF!)</f>
        <v>#REF!</v>
      </c>
    </row>
    <row r="241" spans="1:75" ht="25.5" customHeight="1">
      <c r="A241" s="40"/>
      <c r="B241" s="37"/>
      <c r="C241" s="38" t="s">
        <v>66</v>
      </c>
      <c r="D241" s="24" t="e">
        <f t="shared" si="10"/>
        <v>#REF!</v>
      </c>
      <c r="E241" s="16" t="s">
        <v>1</v>
      </c>
      <c r="F241" s="25" t="e">
        <f t="shared" si="11"/>
        <v>#REF!</v>
      </c>
      <c r="G241" s="24" t="e">
        <f>COUNTIF(#REF!,"공"&amp;$C241&amp;"답")</f>
        <v>#REF!</v>
      </c>
      <c r="H241" s="16" t="s">
        <v>156</v>
      </c>
      <c r="I241" s="25" t="e">
        <f>SUMIF(#REF!,"공"&amp;$C241&amp;"답",#REF!)</f>
        <v>#REF!</v>
      </c>
      <c r="J241" s="24" t="e">
        <f>COUNTIF(#REF!,"공"&amp;$C241&amp;"전")</f>
        <v>#REF!</v>
      </c>
      <c r="K241" s="16" t="s">
        <v>156</v>
      </c>
      <c r="L241" s="25" t="e">
        <f>SUMIF(#REF!,"공"&amp;$C241&amp;"전",#REF!)</f>
        <v>#REF!</v>
      </c>
      <c r="M241" s="24" t="e">
        <f>COUNTIF(#REF!,"공"&amp;$C241&amp;"과")</f>
        <v>#REF!</v>
      </c>
      <c r="N241" s="16" t="s">
        <v>156</v>
      </c>
      <c r="O241" s="25" t="e">
        <f>SUMIF(#REF!,"공"&amp;$C241&amp;"과",#REF!)</f>
        <v>#REF!</v>
      </c>
      <c r="P241" s="24" t="e">
        <f>COUNTIF(#REF!,"공"&amp;$C241&amp;"임")</f>
        <v>#REF!</v>
      </c>
      <c r="Q241" s="16" t="s">
        <v>156</v>
      </c>
      <c r="R241" s="25" t="e">
        <f>SUMIF(#REF!,"공"&amp;$C241&amp;"임",#REF!)</f>
        <v>#REF!</v>
      </c>
      <c r="S241" s="24" t="e">
        <f>COUNTIF(#REF!,"공"&amp;$C241&amp;"대")</f>
        <v>#REF!</v>
      </c>
      <c r="T241" s="16" t="s">
        <v>156</v>
      </c>
      <c r="U241" s="25" t="e">
        <f>SUMIF(#REF!,"공"&amp;$C241&amp;"대",#REF!)</f>
        <v>#REF!</v>
      </c>
      <c r="V241" s="24" t="e">
        <f>COUNTIF(#REF!,"공"&amp;$C241&amp;"구")</f>
        <v>#REF!</v>
      </c>
      <c r="W241" s="16" t="s">
        <v>156</v>
      </c>
      <c r="X241" s="25" t="e">
        <f>SUMIF(#REF!,"공"&amp;$C241&amp;"구",#REF!)</f>
        <v>#REF!</v>
      </c>
      <c r="Y241" s="24" t="e">
        <f>COUNTIF(#REF!,"공"&amp;$C241&amp;"도")</f>
        <v>#REF!</v>
      </c>
      <c r="Z241" s="16" t="s">
        <v>156</v>
      </c>
      <c r="AA241" s="25" t="e">
        <f>SUMIF(#REF!,"공"&amp;$C241&amp;"도",#REF!)</f>
        <v>#REF!</v>
      </c>
      <c r="AB241" s="24" t="e">
        <f>COUNTIF(#REF!,"공"&amp;$C241&amp;"목")</f>
        <v>#REF!</v>
      </c>
      <c r="AC241" s="16" t="s">
        <v>156</v>
      </c>
      <c r="AD241" s="25" t="e">
        <f>SUMIF(#REF!,"공"&amp;$C241&amp;"목",#REF!)</f>
        <v>#REF!</v>
      </c>
      <c r="AE241" s="24" t="e">
        <f>COUNTIF(#REF!,"공"&amp;$C241&amp;"묘")</f>
        <v>#REF!</v>
      </c>
      <c r="AF241" s="16" t="s">
        <v>156</v>
      </c>
      <c r="AG241" s="25" t="e">
        <f>SUMIF(#REF!,"공"&amp;$C241&amp;"묘",#REF!)</f>
        <v>#REF!</v>
      </c>
      <c r="AH241" s="24" t="e">
        <f>COUNTIF(#REF!,"공"&amp;$C241&amp;"유")</f>
        <v>#REF!</v>
      </c>
      <c r="AI241" s="16" t="s">
        <v>156</v>
      </c>
      <c r="AJ241" s="25" t="e">
        <f>SUMIF(#REF!,"공"&amp;$C241&amp;"유",#REF!)</f>
        <v>#REF!</v>
      </c>
      <c r="AK241" s="24" t="e">
        <f>COUNTIF(#REF!,"공"&amp;$C241&amp;"잡")</f>
        <v>#REF!</v>
      </c>
      <c r="AL241" s="16" t="s">
        <v>156</v>
      </c>
      <c r="AM241" s="25" t="e">
        <f>SUMIF(#REF!,"공"&amp;$C241&amp;"잡",#REF!)</f>
        <v>#REF!</v>
      </c>
      <c r="AN241" s="24" t="e">
        <f>COUNTIF(#REF!,"공"&amp;$C241&amp;"장")</f>
        <v>#REF!</v>
      </c>
      <c r="AO241" s="16" t="s">
        <v>156</v>
      </c>
      <c r="AP241" s="25" t="e">
        <f>SUMIF(#REF!,"공"&amp;$C241&amp;"장",#REF!)</f>
        <v>#REF!</v>
      </c>
      <c r="AQ241" s="24" t="e">
        <f>COUNTIF(#REF!,"공"&amp;$C241&amp;"수")</f>
        <v>#REF!</v>
      </c>
      <c r="AR241" s="16" t="s">
        <v>156</v>
      </c>
      <c r="AS241" s="25" t="e">
        <f>SUMIF(#REF!,"공"&amp;$C241&amp;"수",#REF!)</f>
        <v>#REF!</v>
      </c>
      <c r="AT241" s="24" t="e">
        <f>COUNTIF(#REF!,"공"&amp;$C241&amp;"제")</f>
        <v>#REF!</v>
      </c>
      <c r="AU241" s="16" t="s">
        <v>156</v>
      </c>
      <c r="AV241" s="25" t="e">
        <f>SUMIF(#REF!,"공"&amp;$C241&amp;"제",#REF!)</f>
        <v>#REF!</v>
      </c>
      <c r="AW241" s="24" t="e">
        <f>COUNTIF(#REF!,"공"&amp;$C241&amp;"종")</f>
        <v>#REF!</v>
      </c>
      <c r="AX241" s="16" t="s">
        <v>156</v>
      </c>
      <c r="AY241" s="25" t="e">
        <f>SUMIF(#REF!,"공"&amp;$C241&amp;"종",#REF!)</f>
        <v>#REF!</v>
      </c>
      <c r="AZ241" s="24" t="e">
        <f>COUNTIF(#REF!,"공"&amp;$C241&amp;"주")</f>
        <v>#REF!</v>
      </c>
      <c r="BA241" s="16" t="s">
        <v>156</v>
      </c>
      <c r="BB241" s="25" t="e">
        <f>SUMIF(#REF!,"공"&amp;$C241&amp;"주",#REF!)</f>
        <v>#REF!</v>
      </c>
      <c r="BC241" s="24" t="e">
        <f>COUNTIF(#REF!,"공"&amp;$C241&amp;"양")</f>
        <v>#REF!</v>
      </c>
      <c r="BD241" s="16" t="s">
        <v>156</v>
      </c>
      <c r="BE241" s="25" t="e">
        <f>SUMIF(#REF!,"공"&amp;$C241&amp;"양",#REF!)</f>
        <v>#REF!</v>
      </c>
      <c r="BF241" s="24" t="e">
        <f>COUNTIF(#REF!,"공"&amp;$C241&amp;"염")</f>
        <v>#REF!</v>
      </c>
      <c r="BG241" s="16" t="s">
        <v>156</v>
      </c>
      <c r="BH241" s="25" t="e">
        <f>SUMIF(#REF!,"공"&amp;$C241&amp;"염",#REF!)</f>
        <v>#REF!</v>
      </c>
      <c r="BI241" s="24" t="e">
        <f>COUNTIF(#REF!,"공"&amp;$C241&amp;"창")</f>
        <v>#REF!</v>
      </c>
      <c r="BJ241" s="16" t="s">
        <v>156</v>
      </c>
      <c r="BK241" s="25" t="e">
        <f>SUMIF(#REF!,"공"&amp;$C241&amp;"창",#REF!)</f>
        <v>#REF!</v>
      </c>
      <c r="BL241" s="24" t="e">
        <f>COUNTIF(#REF!,"공"&amp;$C241&amp;"천")</f>
        <v>#REF!</v>
      </c>
      <c r="BM241" s="16" t="s">
        <v>156</v>
      </c>
      <c r="BN241" s="25" t="e">
        <f>SUMIF(#REF!,"공"&amp;$C241&amp;"천",#REF!)</f>
        <v>#REF!</v>
      </c>
      <c r="BO241" s="24" t="e">
        <f>COUNTIF(#REF!,"공"&amp;$C241&amp;"철")</f>
        <v>#REF!</v>
      </c>
      <c r="BP241" s="16" t="s">
        <v>156</v>
      </c>
      <c r="BQ241" s="25" t="e">
        <f>SUMIF(#REF!,"공"&amp;$C241&amp;"철",#REF!)</f>
        <v>#REF!</v>
      </c>
      <c r="BR241" s="24" t="e">
        <f>COUNTIF(#REF!,"공"&amp;$C241&amp;"체")</f>
        <v>#REF!</v>
      </c>
      <c r="BS241" s="16" t="s">
        <v>156</v>
      </c>
      <c r="BT241" s="25" t="e">
        <f>SUMIF(#REF!,"공"&amp;$C241&amp;"체",#REF!)</f>
        <v>#REF!</v>
      </c>
      <c r="BU241" s="24" t="e">
        <f>COUNTIF(#REF!,"공"&amp;$C241&amp;"가")</f>
        <v>#REF!</v>
      </c>
      <c r="BV241" s="16" t="s">
        <v>156</v>
      </c>
      <c r="BW241" s="25" t="e">
        <f>SUMIF(#REF!,"공"&amp;$C241&amp;"가",#REF!)</f>
        <v>#REF!</v>
      </c>
    </row>
    <row r="242" spans="1:75" ht="25.5" customHeight="1">
      <c r="A242" s="40"/>
      <c r="B242" s="37"/>
      <c r="C242" s="38" t="s">
        <v>67</v>
      </c>
      <c r="D242" s="24" t="e">
        <f t="shared" si="10"/>
        <v>#REF!</v>
      </c>
      <c r="E242" s="16" t="s">
        <v>1</v>
      </c>
      <c r="F242" s="25" t="e">
        <f t="shared" si="11"/>
        <v>#REF!</v>
      </c>
      <c r="G242" s="24" t="e">
        <f>COUNTIF(#REF!,"공"&amp;$C242&amp;"답")</f>
        <v>#REF!</v>
      </c>
      <c r="H242" s="16" t="s">
        <v>156</v>
      </c>
      <c r="I242" s="25" t="e">
        <f>SUMIF(#REF!,"공"&amp;$C242&amp;"답",#REF!)</f>
        <v>#REF!</v>
      </c>
      <c r="J242" s="24" t="e">
        <f>COUNTIF(#REF!,"공"&amp;$C242&amp;"전")</f>
        <v>#REF!</v>
      </c>
      <c r="K242" s="16" t="s">
        <v>156</v>
      </c>
      <c r="L242" s="25" t="e">
        <f>SUMIF(#REF!,"공"&amp;$C242&amp;"전",#REF!)</f>
        <v>#REF!</v>
      </c>
      <c r="M242" s="24" t="e">
        <f>COUNTIF(#REF!,"공"&amp;$C242&amp;"과")</f>
        <v>#REF!</v>
      </c>
      <c r="N242" s="16" t="s">
        <v>156</v>
      </c>
      <c r="O242" s="25" t="e">
        <f>SUMIF(#REF!,"공"&amp;$C242&amp;"과",#REF!)</f>
        <v>#REF!</v>
      </c>
      <c r="P242" s="24" t="e">
        <f>COUNTIF(#REF!,"공"&amp;$C242&amp;"임")</f>
        <v>#REF!</v>
      </c>
      <c r="Q242" s="16" t="s">
        <v>156</v>
      </c>
      <c r="R242" s="25" t="e">
        <f>SUMIF(#REF!,"공"&amp;$C242&amp;"임",#REF!)</f>
        <v>#REF!</v>
      </c>
      <c r="S242" s="24" t="e">
        <f>COUNTIF(#REF!,"공"&amp;$C242&amp;"대")</f>
        <v>#REF!</v>
      </c>
      <c r="T242" s="16" t="s">
        <v>156</v>
      </c>
      <c r="U242" s="25" t="e">
        <f>SUMIF(#REF!,"공"&amp;$C242&amp;"대",#REF!)</f>
        <v>#REF!</v>
      </c>
      <c r="V242" s="24" t="e">
        <f>COUNTIF(#REF!,"공"&amp;$C242&amp;"구")</f>
        <v>#REF!</v>
      </c>
      <c r="W242" s="16" t="s">
        <v>156</v>
      </c>
      <c r="X242" s="25" t="e">
        <f>SUMIF(#REF!,"공"&amp;$C242&amp;"구",#REF!)</f>
        <v>#REF!</v>
      </c>
      <c r="Y242" s="24" t="e">
        <f>COUNTIF(#REF!,"공"&amp;$C242&amp;"도")</f>
        <v>#REF!</v>
      </c>
      <c r="Z242" s="16" t="s">
        <v>156</v>
      </c>
      <c r="AA242" s="25" t="e">
        <f>SUMIF(#REF!,"공"&amp;$C242&amp;"도",#REF!)</f>
        <v>#REF!</v>
      </c>
      <c r="AB242" s="24" t="e">
        <f>COUNTIF(#REF!,"공"&amp;$C242&amp;"목")</f>
        <v>#REF!</v>
      </c>
      <c r="AC242" s="16" t="s">
        <v>156</v>
      </c>
      <c r="AD242" s="25" t="e">
        <f>SUMIF(#REF!,"공"&amp;$C242&amp;"목",#REF!)</f>
        <v>#REF!</v>
      </c>
      <c r="AE242" s="24" t="e">
        <f>COUNTIF(#REF!,"공"&amp;$C242&amp;"묘")</f>
        <v>#REF!</v>
      </c>
      <c r="AF242" s="16" t="s">
        <v>156</v>
      </c>
      <c r="AG242" s="25" t="e">
        <f>SUMIF(#REF!,"공"&amp;$C242&amp;"묘",#REF!)</f>
        <v>#REF!</v>
      </c>
      <c r="AH242" s="24" t="e">
        <f>COUNTIF(#REF!,"공"&amp;$C242&amp;"유")</f>
        <v>#REF!</v>
      </c>
      <c r="AI242" s="16" t="s">
        <v>156</v>
      </c>
      <c r="AJ242" s="25" t="e">
        <f>SUMIF(#REF!,"공"&amp;$C242&amp;"유",#REF!)</f>
        <v>#REF!</v>
      </c>
      <c r="AK242" s="24" t="e">
        <f>COUNTIF(#REF!,"공"&amp;$C242&amp;"잡")</f>
        <v>#REF!</v>
      </c>
      <c r="AL242" s="16" t="s">
        <v>156</v>
      </c>
      <c r="AM242" s="25" t="e">
        <f>SUMIF(#REF!,"공"&amp;$C242&amp;"잡",#REF!)</f>
        <v>#REF!</v>
      </c>
      <c r="AN242" s="24" t="e">
        <f>COUNTIF(#REF!,"공"&amp;$C242&amp;"장")</f>
        <v>#REF!</v>
      </c>
      <c r="AO242" s="16" t="s">
        <v>156</v>
      </c>
      <c r="AP242" s="25" t="e">
        <f>SUMIF(#REF!,"공"&amp;$C242&amp;"장",#REF!)</f>
        <v>#REF!</v>
      </c>
      <c r="AQ242" s="24" t="e">
        <f>COUNTIF(#REF!,"공"&amp;$C242&amp;"수")</f>
        <v>#REF!</v>
      </c>
      <c r="AR242" s="16" t="s">
        <v>156</v>
      </c>
      <c r="AS242" s="25" t="e">
        <f>SUMIF(#REF!,"공"&amp;$C242&amp;"수",#REF!)</f>
        <v>#REF!</v>
      </c>
      <c r="AT242" s="24" t="e">
        <f>COUNTIF(#REF!,"공"&amp;$C242&amp;"제")</f>
        <v>#REF!</v>
      </c>
      <c r="AU242" s="16" t="s">
        <v>156</v>
      </c>
      <c r="AV242" s="25" t="e">
        <f>SUMIF(#REF!,"공"&amp;$C242&amp;"제",#REF!)</f>
        <v>#REF!</v>
      </c>
      <c r="AW242" s="24" t="e">
        <f>COUNTIF(#REF!,"공"&amp;$C242&amp;"종")</f>
        <v>#REF!</v>
      </c>
      <c r="AX242" s="16" t="s">
        <v>156</v>
      </c>
      <c r="AY242" s="25" t="e">
        <f>SUMIF(#REF!,"공"&amp;$C242&amp;"종",#REF!)</f>
        <v>#REF!</v>
      </c>
      <c r="AZ242" s="24" t="e">
        <f>COUNTIF(#REF!,"공"&amp;$C242&amp;"주")</f>
        <v>#REF!</v>
      </c>
      <c r="BA242" s="16" t="s">
        <v>156</v>
      </c>
      <c r="BB242" s="25" t="e">
        <f>SUMIF(#REF!,"공"&amp;$C242&amp;"주",#REF!)</f>
        <v>#REF!</v>
      </c>
      <c r="BC242" s="24" t="e">
        <f>COUNTIF(#REF!,"공"&amp;$C242&amp;"양")</f>
        <v>#REF!</v>
      </c>
      <c r="BD242" s="16" t="s">
        <v>156</v>
      </c>
      <c r="BE242" s="25" t="e">
        <f>SUMIF(#REF!,"공"&amp;$C242&amp;"양",#REF!)</f>
        <v>#REF!</v>
      </c>
      <c r="BF242" s="24" t="e">
        <f>COUNTIF(#REF!,"공"&amp;$C242&amp;"염")</f>
        <v>#REF!</v>
      </c>
      <c r="BG242" s="16" t="s">
        <v>156</v>
      </c>
      <c r="BH242" s="25" t="e">
        <f>SUMIF(#REF!,"공"&amp;$C242&amp;"염",#REF!)</f>
        <v>#REF!</v>
      </c>
      <c r="BI242" s="24" t="e">
        <f>COUNTIF(#REF!,"공"&amp;$C242&amp;"창")</f>
        <v>#REF!</v>
      </c>
      <c r="BJ242" s="16" t="s">
        <v>156</v>
      </c>
      <c r="BK242" s="25" t="e">
        <f>SUMIF(#REF!,"공"&amp;$C242&amp;"창",#REF!)</f>
        <v>#REF!</v>
      </c>
      <c r="BL242" s="24" t="e">
        <f>COUNTIF(#REF!,"공"&amp;$C242&amp;"천")</f>
        <v>#REF!</v>
      </c>
      <c r="BM242" s="16" t="s">
        <v>156</v>
      </c>
      <c r="BN242" s="25" t="e">
        <f>SUMIF(#REF!,"공"&amp;$C242&amp;"천",#REF!)</f>
        <v>#REF!</v>
      </c>
      <c r="BO242" s="24" t="e">
        <f>COUNTIF(#REF!,"공"&amp;$C242&amp;"철")</f>
        <v>#REF!</v>
      </c>
      <c r="BP242" s="16" t="s">
        <v>156</v>
      </c>
      <c r="BQ242" s="25" t="e">
        <f>SUMIF(#REF!,"공"&amp;$C242&amp;"철",#REF!)</f>
        <v>#REF!</v>
      </c>
      <c r="BR242" s="24" t="e">
        <f>COUNTIF(#REF!,"공"&amp;$C242&amp;"체")</f>
        <v>#REF!</v>
      </c>
      <c r="BS242" s="16" t="s">
        <v>156</v>
      </c>
      <c r="BT242" s="25" t="e">
        <f>SUMIF(#REF!,"공"&amp;$C242&amp;"체",#REF!)</f>
        <v>#REF!</v>
      </c>
      <c r="BU242" s="24" t="e">
        <f>COUNTIF(#REF!,"공"&amp;$C242&amp;"가")</f>
        <v>#REF!</v>
      </c>
      <c r="BV242" s="16" t="s">
        <v>156</v>
      </c>
      <c r="BW242" s="25" t="e">
        <f>SUMIF(#REF!,"공"&amp;$C242&amp;"가",#REF!)</f>
        <v>#REF!</v>
      </c>
    </row>
    <row r="243" spans="1:75" ht="25.5" customHeight="1">
      <c r="A243" s="40"/>
      <c r="B243" s="37"/>
      <c r="C243" s="38" t="s">
        <v>68</v>
      </c>
      <c r="D243" s="24" t="e">
        <f t="shared" si="10"/>
        <v>#REF!</v>
      </c>
      <c r="E243" s="16" t="s">
        <v>1</v>
      </c>
      <c r="F243" s="25" t="e">
        <f t="shared" si="11"/>
        <v>#REF!</v>
      </c>
      <c r="G243" s="24" t="e">
        <f>COUNTIF(#REF!,"공"&amp;$C243&amp;"답")</f>
        <v>#REF!</v>
      </c>
      <c r="H243" s="16" t="s">
        <v>156</v>
      </c>
      <c r="I243" s="25" t="e">
        <f>SUMIF(#REF!,"공"&amp;$C243&amp;"답",#REF!)</f>
        <v>#REF!</v>
      </c>
      <c r="J243" s="24" t="e">
        <f>COUNTIF(#REF!,"공"&amp;$C243&amp;"전")</f>
        <v>#REF!</v>
      </c>
      <c r="K243" s="16" t="s">
        <v>156</v>
      </c>
      <c r="L243" s="25" t="e">
        <f>SUMIF(#REF!,"공"&amp;$C243&amp;"전",#REF!)</f>
        <v>#REF!</v>
      </c>
      <c r="M243" s="24" t="e">
        <f>COUNTIF(#REF!,"공"&amp;$C243&amp;"과")</f>
        <v>#REF!</v>
      </c>
      <c r="N243" s="16" t="s">
        <v>156</v>
      </c>
      <c r="O243" s="25" t="e">
        <f>SUMIF(#REF!,"공"&amp;$C243&amp;"과",#REF!)</f>
        <v>#REF!</v>
      </c>
      <c r="P243" s="24" t="e">
        <f>COUNTIF(#REF!,"공"&amp;$C243&amp;"임")</f>
        <v>#REF!</v>
      </c>
      <c r="Q243" s="16" t="s">
        <v>156</v>
      </c>
      <c r="R243" s="25" t="e">
        <f>SUMIF(#REF!,"공"&amp;$C243&amp;"임",#REF!)</f>
        <v>#REF!</v>
      </c>
      <c r="S243" s="24" t="e">
        <f>COUNTIF(#REF!,"공"&amp;$C243&amp;"대")</f>
        <v>#REF!</v>
      </c>
      <c r="T243" s="16" t="s">
        <v>156</v>
      </c>
      <c r="U243" s="25" t="e">
        <f>SUMIF(#REF!,"공"&amp;$C243&amp;"대",#REF!)</f>
        <v>#REF!</v>
      </c>
      <c r="V243" s="24" t="e">
        <f>COUNTIF(#REF!,"공"&amp;$C243&amp;"구")</f>
        <v>#REF!</v>
      </c>
      <c r="W243" s="16" t="s">
        <v>156</v>
      </c>
      <c r="X243" s="25" t="e">
        <f>SUMIF(#REF!,"공"&amp;$C243&amp;"구",#REF!)</f>
        <v>#REF!</v>
      </c>
      <c r="Y243" s="24" t="e">
        <f>COUNTIF(#REF!,"공"&amp;$C243&amp;"도")</f>
        <v>#REF!</v>
      </c>
      <c r="Z243" s="16" t="s">
        <v>156</v>
      </c>
      <c r="AA243" s="25" t="e">
        <f>SUMIF(#REF!,"공"&amp;$C243&amp;"도",#REF!)</f>
        <v>#REF!</v>
      </c>
      <c r="AB243" s="24" t="e">
        <f>COUNTIF(#REF!,"공"&amp;$C243&amp;"목")</f>
        <v>#REF!</v>
      </c>
      <c r="AC243" s="16" t="s">
        <v>156</v>
      </c>
      <c r="AD243" s="25" t="e">
        <f>SUMIF(#REF!,"공"&amp;$C243&amp;"목",#REF!)</f>
        <v>#REF!</v>
      </c>
      <c r="AE243" s="24" t="e">
        <f>COUNTIF(#REF!,"공"&amp;$C243&amp;"묘")</f>
        <v>#REF!</v>
      </c>
      <c r="AF243" s="16" t="s">
        <v>156</v>
      </c>
      <c r="AG243" s="25" t="e">
        <f>SUMIF(#REF!,"공"&amp;$C243&amp;"묘",#REF!)</f>
        <v>#REF!</v>
      </c>
      <c r="AH243" s="24" t="e">
        <f>COUNTIF(#REF!,"공"&amp;$C243&amp;"유")</f>
        <v>#REF!</v>
      </c>
      <c r="AI243" s="16" t="s">
        <v>156</v>
      </c>
      <c r="AJ243" s="25" t="e">
        <f>SUMIF(#REF!,"공"&amp;$C243&amp;"유",#REF!)</f>
        <v>#REF!</v>
      </c>
      <c r="AK243" s="24" t="e">
        <f>COUNTIF(#REF!,"공"&amp;$C243&amp;"잡")</f>
        <v>#REF!</v>
      </c>
      <c r="AL243" s="16" t="s">
        <v>156</v>
      </c>
      <c r="AM243" s="25" t="e">
        <f>SUMIF(#REF!,"공"&amp;$C243&amp;"잡",#REF!)</f>
        <v>#REF!</v>
      </c>
      <c r="AN243" s="24" t="e">
        <f>COUNTIF(#REF!,"공"&amp;$C243&amp;"장")</f>
        <v>#REF!</v>
      </c>
      <c r="AO243" s="16" t="s">
        <v>156</v>
      </c>
      <c r="AP243" s="25" t="e">
        <f>SUMIF(#REF!,"공"&amp;$C243&amp;"장",#REF!)</f>
        <v>#REF!</v>
      </c>
      <c r="AQ243" s="24" t="e">
        <f>COUNTIF(#REF!,"공"&amp;$C243&amp;"수")</f>
        <v>#REF!</v>
      </c>
      <c r="AR243" s="16" t="s">
        <v>156</v>
      </c>
      <c r="AS243" s="25" t="e">
        <f>SUMIF(#REF!,"공"&amp;$C243&amp;"수",#REF!)</f>
        <v>#REF!</v>
      </c>
      <c r="AT243" s="24" t="e">
        <f>COUNTIF(#REF!,"공"&amp;$C243&amp;"제")</f>
        <v>#REF!</v>
      </c>
      <c r="AU243" s="16" t="s">
        <v>156</v>
      </c>
      <c r="AV243" s="25" t="e">
        <f>SUMIF(#REF!,"공"&amp;$C243&amp;"제",#REF!)</f>
        <v>#REF!</v>
      </c>
      <c r="AW243" s="24" t="e">
        <f>COUNTIF(#REF!,"공"&amp;$C243&amp;"종")</f>
        <v>#REF!</v>
      </c>
      <c r="AX243" s="16" t="s">
        <v>156</v>
      </c>
      <c r="AY243" s="25" t="e">
        <f>SUMIF(#REF!,"공"&amp;$C243&amp;"종",#REF!)</f>
        <v>#REF!</v>
      </c>
      <c r="AZ243" s="24" t="e">
        <f>COUNTIF(#REF!,"공"&amp;$C243&amp;"주")</f>
        <v>#REF!</v>
      </c>
      <c r="BA243" s="16" t="s">
        <v>156</v>
      </c>
      <c r="BB243" s="25" t="e">
        <f>SUMIF(#REF!,"공"&amp;$C243&amp;"주",#REF!)</f>
        <v>#REF!</v>
      </c>
      <c r="BC243" s="24" t="e">
        <f>COUNTIF(#REF!,"공"&amp;$C243&amp;"양")</f>
        <v>#REF!</v>
      </c>
      <c r="BD243" s="16" t="s">
        <v>156</v>
      </c>
      <c r="BE243" s="25" t="e">
        <f>SUMIF(#REF!,"공"&amp;$C243&amp;"양",#REF!)</f>
        <v>#REF!</v>
      </c>
      <c r="BF243" s="24" t="e">
        <f>COUNTIF(#REF!,"공"&amp;$C243&amp;"염")</f>
        <v>#REF!</v>
      </c>
      <c r="BG243" s="16" t="s">
        <v>156</v>
      </c>
      <c r="BH243" s="25" t="e">
        <f>SUMIF(#REF!,"공"&amp;$C243&amp;"염",#REF!)</f>
        <v>#REF!</v>
      </c>
      <c r="BI243" s="24" t="e">
        <f>COUNTIF(#REF!,"공"&amp;$C243&amp;"창")</f>
        <v>#REF!</v>
      </c>
      <c r="BJ243" s="16" t="s">
        <v>156</v>
      </c>
      <c r="BK243" s="25" t="e">
        <f>SUMIF(#REF!,"공"&amp;$C243&amp;"창",#REF!)</f>
        <v>#REF!</v>
      </c>
      <c r="BL243" s="24" t="e">
        <f>COUNTIF(#REF!,"공"&amp;$C243&amp;"천")</f>
        <v>#REF!</v>
      </c>
      <c r="BM243" s="16" t="s">
        <v>156</v>
      </c>
      <c r="BN243" s="25" t="e">
        <f>SUMIF(#REF!,"공"&amp;$C243&amp;"천",#REF!)</f>
        <v>#REF!</v>
      </c>
      <c r="BO243" s="24" t="e">
        <f>COUNTIF(#REF!,"공"&amp;$C243&amp;"철")</f>
        <v>#REF!</v>
      </c>
      <c r="BP243" s="16" t="s">
        <v>156</v>
      </c>
      <c r="BQ243" s="25" t="e">
        <f>SUMIF(#REF!,"공"&amp;$C243&amp;"철",#REF!)</f>
        <v>#REF!</v>
      </c>
      <c r="BR243" s="24" t="e">
        <f>COUNTIF(#REF!,"공"&amp;$C243&amp;"체")</f>
        <v>#REF!</v>
      </c>
      <c r="BS243" s="16" t="s">
        <v>156</v>
      </c>
      <c r="BT243" s="25" t="e">
        <f>SUMIF(#REF!,"공"&amp;$C243&amp;"체",#REF!)</f>
        <v>#REF!</v>
      </c>
      <c r="BU243" s="24" t="e">
        <f>COUNTIF(#REF!,"공"&amp;$C243&amp;"가")</f>
        <v>#REF!</v>
      </c>
      <c r="BV243" s="16" t="s">
        <v>156</v>
      </c>
      <c r="BW243" s="25" t="e">
        <f>SUMIF(#REF!,"공"&amp;$C243&amp;"가",#REF!)</f>
        <v>#REF!</v>
      </c>
    </row>
    <row r="244" spans="1:75" ht="25.5" customHeight="1">
      <c r="A244" s="40"/>
      <c r="B244" s="37"/>
      <c r="C244" s="38" t="s">
        <v>69</v>
      </c>
      <c r="D244" s="24" t="e">
        <f t="shared" si="10"/>
        <v>#REF!</v>
      </c>
      <c r="E244" s="16" t="s">
        <v>1</v>
      </c>
      <c r="F244" s="25" t="e">
        <f t="shared" si="11"/>
        <v>#REF!</v>
      </c>
      <c r="G244" s="24" t="e">
        <f>COUNTIF(#REF!,"공"&amp;$C244&amp;"답")</f>
        <v>#REF!</v>
      </c>
      <c r="H244" s="16" t="s">
        <v>156</v>
      </c>
      <c r="I244" s="25" t="e">
        <f>SUMIF(#REF!,"공"&amp;$C244&amp;"답",#REF!)</f>
        <v>#REF!</v>
      </c>
      <c r="J244" s="24" t="e">
        <f>COUNTIF(#REF!,"공"&amp;$C244&amp;"전")</f>
        <v>#REF!</v>
      </c>
      <c r="K244" s="16" t="s">
        <v>156</v>
      </c>
      <c r="L244" s="25" t="e">
        <f>SUMIF(#REF!,"공"&amp;$C244&amp;"전",#REF!)</f>
        <v>#REF!</v>
      </c>
      <c r="M244" s="24" t="e">
        <f>COUNTIF(#REF!,"공"&amp;$C244&amp;"과")</f>
        <v>#REF!</v>
      </c>
      <c r="N244" s="16" t="s">
        <v>156</v>
      </c>
      <c r="O244" s="25" t="e">
        <f>SUMIF(#REF!,"공"&amp;$C244&amp;"과",#REF!)</f>
        <v>#REF!</v>
      </c>
      <c r="P244" s="24" t="e">
        <f>COUNTIF(#REF!,"공"&amp;$C244&amp;"임")</f>
        <v>#REF!</v>
      </c>
      <c r="Q244" s="16" t="s">
        <v>156</v>
      </c>
      <c r="R244" s="25" t="e">
        <f>SUMIF(#REF!,"공"&amp;$C244&amp;"임",#REF!)</f>
        <v>#REF!</v>
      </c>
      <c r="S244" s="24" t="e">
        <f>COUNTIF(#REF!,"공"&amp;$C244&amp;"대")</f>
        <v>#REF!</v>
      </c>
      <c r="T244" s="16" t="s">
        <v>156</v>
      </c>
      <c r="U244" s="25" t="e">
        <f>SUMIF(#REF!,"공"&amp;$C244&amp;"대",#REF!)</f>
        <v>#REF!</v>
      </c>
      <c r="V244" s="24" t="e">
        <f>COUNTIF(#REF!,"공"&amp;$C244&amp;"구")</f>
        <v>#REF!</v>
      </c>
      <c r="W244" s="16" t="s">
        <v>156</v>
      </c>
      <c r="X244" s="25" t="e">
        <f>SUMIF(#REF!,"공"&amp;$C244&amp;"구",#REF!)</f>
        <v>#REF!</v>
      </c>
      <c r="Y244" s="24" t="e">
        <f>COUNTIF(#REF!,"공"&amp;$C244&amp;"도")</f>
        <v>#REF!</v>
      </c>
      <c r="Z244" s="16" t="s">
        <v>156</v>
      </c>
      <c r="AA244" s="25" t="e">
        <f>SUMIF(#REF!,"공"&amp;$C244&amp;"도",#REF!)</f>
        <v>#REF!</v>
      </c>
      <c r="AB244" s="24" t="e">
        <f>COUNTIF(#REF!,"공"&amp;$C244&amp;"목")</f>
        <v>#REF!</v>
      </c>
      <c r="AC244" s="16" t="s">
        <v>156</v>
      </c>
      <c r="AD244" s="25" t="e">
        <f>SUMIF(#REF!,"공"&amp;$C244&amp;"목",#REF!)</f>
        <v>#REF!</v>
      </c>
      <c r="AE244" s="24" t="e">
        <f>COUNTIF(#REF!,"공"&amp;$C244&amp;"묘")</f>
        <v>#REF!</v>
      </c>
      <c r="AF244" s="16" t="s">
        <v>156</v>
      </c>
      <c r="AG244" s="25" t="e">
        <f>SUMIF(#REF!,"공"&amp;$C244&amp;"묘",#REF!)</f>
        <v>#REF!</v>
      </c>
      <c r="AH244" s="24" t="e">
        <f>COUNTIF(#REF!,"공"&amp;$C244&amp;"유")</f>
        <v>#REF!</v>
      </c>
      <c r="AI244" s="16" t="s">
        <v>156</v>
      </c>
      <c r="AJ244" s="25" t="e">
        <f>SUMIF(#REF!,"공"&amp;$C244&amp;"유",#REF!)</f>
        <v>#REF!</v>
      </c>
      <c r="AK244" s="24" t="e">
        <f>COUNTIF(#REF!,"공"&amp;$C244&amp;"잡")</f>
        <v>#REF!</v>
      </c>
      <c r="AL244" s="16" t="s">
        <v>156</v>
      </c>
      <c r="AM244" s="25" t="e">
        <f>SUMIF(#REF!,"공"&amp;$C244&amp;"잡",#REF!)</f>
        <v>#REF!</v>
      </c>
      <c r="AN244" s="24" t="e">
        <f>COUNTIF(#REF!,"공"&amp;$C244&amp;"장")</f>
        <v>#REF!</v>
      </c>
      <c r="AO244" s="16" t="s">
        <v>156</v>
      </c>
      <c r="AP244" s="25" t="e">
        <f>SUMIF(#REF!,"공"&amp;$C244&amp;"장",#REF!)</f>
        <v>#REF!</v>
      </c>
      <c r="AQ244" s="24" t="e">
        <f>COUNTIF(#REF!,"공"&amp;$C244&amp;"수")</f>
        <v>#REF!</v>
      </c>
      <c r="AR244" s="16" t="s">
        <v>156</v>
      </c>
      <c r="AS244" s="25" t="e">
        <f>SUMIF(#REF!,"공"&amp;$C244&amp;"수",#REF!)</f>
        <v>#REF!</v>
      </c>
      <c r="AT244" s="24" t="e">
        <f>COUNTIF(#REF!,"공"&amp;$C244&amp;"제")</f>
        <v>#REF!</v>
      </c>
      <c r="AU244" s="16" t="s">
        <v>156</v>
      </c>
      <c r="AV244" s="25" t="e">
        <f>SUMIF(#REF!,"공"&amp;$C244&amp;"제",#REF!)</f>
        <v>#REF!</v>
      </c>
      <c r="AW244" s="24" t="e">
        <f>COUNTIF(#REF!,"공"&amp;$C244&amp;"종")</f>
        <v>#REF!</v>
      </c>
      <c r="AX244" s="16" t="s">
        <v>156</v>
      </c>
      <c r="AY244" s="25" t="e">
        <f>SUMIF(#REF!,"공"&amp;$C244&amp;"종",#REF!)</f>
        <v>#REF!</v>
      </c>
      <c r="AZ244" s="24" t="e">
        <f>COUNTIF(#REF!,"공"&amp;$C244&amp;"주")</f>
        <v>#REF!</v>
      </c>
      <c r="BA244" s="16" t="s">
        <v>156</v>
      </c>
      <c r="BB244" s="25" t="e">
        <f>SUMIF(#REF!,"공"&amp;$C244&amp;"주",#REF!)</f>
        <v>#REF!</v>
      </c>
      <c r="BC244" s="24" t="e">
        <f>COUNTIF(#REF!,"공"&amp;$C244&amp;"양")</f>
        <v>#REF!</v>
      </c>
      <c r="BD244" s="16" t="s">
        <v>156</v>
      </c>
      <c r="BE244" s="25" t="e">
        <f>SUMIF(#REF!,"공"&amp;$C244&amp;"양",#REF!)</f>
        <v>#REF!</v>
      </c>
      <c r="BF244" s="24" t="e">
        <f>COUNTIF(#REF!,"공"&amp;$C244&amp;"염")</f>
        <v>#REF!</v>
      </c>
      <c r="BG244" s="16" t="s">
        <v>156</v>
      </c>
      <c r="BH244" s="25" t="e">
        <f>SUMIF(#REF!,"공"&amp;$C244&amp;"염",#REF!)</f>
        <v>#REF!</v>
      </c>
      <c r="BI244" s="24" t="e">
        <f>COUNTIF(#REF!,"공"&amp;$C244&amp;"창")</f>
        <v>#REF!</v>
      </c>
      <c r="BJ244" s="16" t="s">
        <v>156</v>
      </c>
      <c r="BK244" s="25" t="e">
        <f>SUMIF(#REF!,"공"&amp;$C244&amp;"창",#REF!)</f>
        <v>#REF!</v>
      </c>
      <c r="BL244" s="24" t="e">
        <f>COUNTIF(#REF!,"공"&amp;$C244&amp;"천")</f>
        <v>#REF!</v>
      </c>
      <c r="BM244" s="16" t="s">
        <v>156</v>
      </c>
      <c r="BN244" s="25" t="e">
        <f>SUMIF(#REF!,"공"&amp;$C244&amp;"천",#REF!)</f>
        <v>#REF!</v>
      </c>
      <c r="BO244" s="24" t="e">
        <f>COUNTIF(#REF!,"공"&amp;$C244&amp;"철")</f>
        <v>#REF!</v>
      </c>
      <c r="BP244" s="16" t="s">
        <v>156</v>
      </c>
      <c r="BQ244" s="25" t="e">
        <f>SUMIF(#REF!,"공"&amp;$C244&amp;"철",#REF!)</f>
        <v>#REF!</v>
      </c>
      <c r="BR244" s="24" t="e">
        <f>COUNTIF(#REF!,"공"&amp;$C244&amp;"체")</f>
        <v>#REF!</v>
      </c>
      <c r="BS244" s="16" t="s">
        <v>156</v>
      </c>
      <c r="BT244" s="25" t="e">
        <f>SUMIF(#REF!,"공"&amp;$C244&amp;"체",#REF!)</f>
        <v>#REF!</v>
      </c>
      <c r="BU244" s="24" t="e">
        <f>COUNTIF(#REF!,"공"&amp;$C244&amp;"가")</f>
        <v>#REF!</v>
      </c>
      <c r="BV244" s="16" t="s">
        <v>156</v>
      </c>
      <c r="BW244" s="25" t="e">
        <f>SUMIF(#REF!,"공"&amp;$C244&amp;"가",#REF!)</f>
        <v>#REF!</v>
      </c>
    </row>
    <row r="245" spans="1:75" ht="25.5" customHeight="1">
      <c r="A245" s="40"/>
      <c r="B245" s="37"/>
      <c r="C245" s="38" t="s">
        <v>70</v>
      </c>
      <c r="D245" s="24" t="e">
        <f t="shared" si="10"/>
        <v>#REF!</v>
      </c>
      <c r="E245" s="16" t="s">
        <v>1</v>
      </c>
      <c r="F245" s="25" t="e">
        <f t="shared" si="11"/>
        <v>#REF!</v>
      </c>
      <c r="G245" s="24" t="e">
        <f>COUNTIF(#REF!,"공"&amp;$C245&amp;"답")</f>
        <v>#REF!</v>
      </c>
      <c r="H245" s="16" t="s">
        <v>156</v>
      </c>
      <c r="I245" s="25" t="e">
        <f>SUMIF(#REF!,"공"&amp;$C245&amp;"답",#REF!)</f>
        <v>#REF!</v>
      </c>
      <c r="J245" s="24" t="e">
        <f>COUNTIF(#REF!,"공"&amp;$C245&amp;"전")</f>
        <v>#REF!</v>
      </c>
      <c r="K245" s="16" t="s">
        <v>156</v>
      </c>
      <c r="L245" s="25" t="e">
        <f>SUMIF(#REF!,"공"&amp;$C245&amp;"전",#REF!)</f>
        <v>#REF!</v>
      </c>
      <c r="M245" s="24" t="e">
        <f>COUNTIF(#REF!,"공"&amp;$C245&amp;"과")</f>
        <v>#REF!</v>
      </c>
      <c r="N245" s="16" t="s">
        <v>156</v>
      </c>
      <c r="O245" s="25" t="e">
        <f>SUMIF(#REF!,"공"&amp;$C245&amp;"과",#REF!)</f>
        <v>#REF!</v>
      </c>
      <c r="P245" s="24" t="e">
        <f>COUNTIF(#REF!,"공"&amp;$C245&amp;"임")</f>
        <v>#REF!</v>
      </c>
      <c r="Q245" s="16" t="s">
        <v>156</v>
      </c>
      <c r="R245" s="25" t="e">
        <f>SUMIF(#REF!,"공"&amp;$C245&amp;"임",#REF!)</f>
        <v>#REF!</v>
      </c>
      <c r="S245" s="24" t="e">
        <f>COUNTIF(#REF!,"공"&amp;$C245&amp;"대")</f>
        <v>#REF!</v>
      </c>
      <c r="T245" s="16" t="s">
        <v>156</v>
      </c>
      <c r="U245" s="25" t="e">
        <f>SUMIF(#REF!,"공"&amp;$C245&amp;"대",#REF!)</f>
        <v>#REF!</v>
      </c>
      <c r="V245" s="24" t="e">
        <f>COUNTIF(#REF!,"공"&amp;$C245&amp;"구")</f>
        <v>#REF!</v>
      </c>
      <c r="W245" s="16" t="s">
        <v>156</v>
      </c>
      <c r="X245" s="25" t="e">
        <f>SUMIF(#REF!,"공"&amp;$C245&amp;"구",#REF!)</f>
        <v>#REF!</v>
      </c>
      <c r="Y245" s="24" t="e">
        <f>COUNTIF(#REF!,"공"&amp;$C245&amp;"도")</f>
        <v>#REF!</v>
      </c>
      <c r="Z245" s="16" t="s">
        <v>156</v>
      </c>
      <c r="AA245" s="25" t="e">
        <f>SUMIF(#REF!,"공"&amp;$C245&amp;"도",#REF!)</f>
        <v>#REF!</v>
      </c>
      <c r="AB245" s="24" t="e">
        <f>COUNTIF(#REF!,"공"&amp;$C245&amp;"목")</f>
        <v>#REF!</v>
      </c>
      <c r="AC245" s="16" t="s">
        <v>156</v>
      </c>
      <c r="AD245" s="25" t="e">
        <f>SUMIF(#REF!,"공"&amp;$C245&amp;"목",#REF!)</f>
        <v>#REF!</v>
      </c>
      <c r="AE245" s="24" t="e">
        <f>COUNTIF(#REF!,"공"&amp;$C245&amp;"묘")</f>
        <v>#REF!</v>
      </c>
      <c r="AF245" s="16" t="s">
        <v>156</v>
      </c>
      <c r="AG245" s="25" t="e">
        <f>SUMIF(#REF!,"공"&amp;$C245&amp;"묘",#REF!)</f>
        <v>#REF!</v>
      </c>
      <c r="AH245" s="24" t="e">
        <f>COUNTIF(#REF!,"공"&amp;$C245&amp;"유")</f>
        <v>#REF!</v>
      </c>
      <c r="AI245" s="16" t="s">
        <v>156</v>
      </c>
      <c r="AJ245" s="25" t="e">
        <f>SUMIF(#REF!,"공"&amp;$C245&amp;"유",#REF!)</f>
        <v>#REF!</v>
      </c>
      <c r="AK245" s="24" t="e">
        <f>COUNTIF(#REF!,"공"&amp;$C245&amp;"잡")</f>
        <v>#REF!</v>
      </c>
      <c r="AL245" s="16" t="s">
        <v>156</v>
      </c>
      <c r="AM245" s="25" t="e">
        <f>SUMIF(#REF!,"공"&amp;$C245&amp;"잡",#REF!)</f>
        <v>#REF!</v>
      </c>
      <c r="AN245" s="24" t="e">
        <f>COUNTIF(#REF!,"공"&amp;$C245&amp;"장")</f>
        <v>#REF!</v>
      </c>
      <c r="AO245" s="16" t="s">
        <v>156</v>
      </c>
      <c r="AP245" s="25" t="e">
        <f>SUMIF(#REF!,"공"&amp;$C245&amp;"장",#REF!)</f>
        <v>#REF!</v>
      </c>
      <c r="AQ245" s="24" t="e">
        <f>COUNTIF(#REF!,"공"&amp;$C245&amp;"수")</f>
        <v>#REF!</v>
      </c>
      <c r="AR245" s="16" t="s">
        <v>156</v>
      </c>
      <c r="AS245" s="25" t="e">
        <f>SUMIF(#REF!,"공"&amp;$C245&amp;"수",#REF!)</f>
        <v>#REF!</v>
      </c>
      <c r="AT245" s="24" t="e">
        <f>COUNTIF(#REF!,"공"&amp;$C245&amp;"제")</f>
        <v>#REF!</v>
      </c>
      <c r="AU245" s="16" t="s">
        <v>156</v>
      </c>
      <c r="AV245" s="25" t="e">
        <f>SUMIF(#REF!,"공"&amp;$C245&amp;"제",#REF!)</f>
        <v>#REF!</v>
      </c>
      <c r="AW245" s="24" t="e">
        <f>COUNTIF(#REF!,"공"&amp;$C245&amp;"종")</f>
        <v>#REF!</v>
      </c>
      <c r="AX245" s="16" t="s">
        <v>156</v>
      </c>
      <c r="AY245" s="25" t="e">
        <f>SUMIF(#REF!,"공"&amp;$C245&amp;"종",#REF!)</f>
        <v>#REF!</v>
      </c>
      <c r="AZ245" s="24" t="e">
        <f>COUNTIF(#REF!,"공"&amp;$C245&amp;"주")</f>
        <v>#REF!</v>
      </c>
      <c r="BA245" s="16" t="s">
        <v>156</v>
      </c>
      <c r="BB245" s="25" t="e">
        <f>SUMIF(#REF!,"공"&amp;$C245&amp;"주",#REF!)</f>
        <v>#REF!</v>
      </c>
      <c r="BC245" s="24" t="e">
        <f>COUNTIF(#REF!,"공"&amp;$C245&amp;"양")</f>
        <v>#REF!</v>
      </c>
      <c r="BD245" s="16" t="s">
        <v>156</v>
      </c>
      <c r="BE245" s="25" t="e">
        <f>SUMIF(#REF!,"공"&amp;$C245&amp;"양",#REF!)</f>
        <v>#REF!</v>
      </c>
      <c r="BF245" s="24" t="e">
        <f>COUNTIF(#REF!,"공"&amp;$C245&amp;"염")</f>
        <v>#REF!</v>
      </c>
      <c r="BG245" s="16" t="s">
        <v>156</v>
      </c>
      <c r="BH245" s="25" t="e">
        <f>SUMIF(#REF!,"공"&amp;$C245&amp;"염",#REF!)</f>
        <v>#REF!</v>
      </c>
      <c r="BI245" s="24" t="e">
        <f>COUNTIF(#REF!,"공"&amp;$C245&amp;"창")</f>
        <v>#REF!</v>
      </c>
      <c r="BJ245" s="16" t="s">
        <v>156</v>
      </c>
      <c r="BK245" s="25" t="e">
        <f>SUMIF(#REF!,"공"&amp;$C245&amp;"창",#REF!)</f>
        <v>#REF!</v>
      </c>
      <c r="BL245" s="24" t="e">
        <f>COUNTIF(#REF!,"공"&amp;$C245&amp;"천")</f>
        <v>#REF!</v>
      </c>
      <c r="BM245" s="16" t="s">
        <v>156</v>
      </c>
      <c r="BN245" s="25" t="e">
        <f>SUMIF(#REF!,"공"&amp;$C245&amp;"천",#REF!)</f>
        <v>#REF!</v>
      </c>
      <c r="BO245" s="24" t="e">
        <f>COUNTIF(#REF!,"공"&amp;$C245&amp;"철")</f>
        <v>#REF!</v>
      </c>
      <c r="BP245" s="16" t="s">
        <v>156</v>
      </c>
      <c r="BQ245" s="25" t="e">
        <f>SUMIF(#REF!,"공"&amp;$C245&amp;"철",#REF!)</f>
        <v>#REF!</v>
      </c>
      <c r="BR245" s="24" t="e">
        <f>COUNTIF(#REF!,"공"&amp;$C245&amp;"체")</f>
        <v>#REF!</v>
      </c>
      <c r="BS245" s="16" t="s">
        <v>156</v>
      </c>
      <c r="BT245" s="25" t="e">
        <f>SUMIF(#REF!,"공"&amp;$C245&amp;"체",#REF!)</f>
        <v>#REF!</v>
      </c>
      <c r="BU245" s="24" t="e">
        <f>COUNTIF(#REF!,"공"&amp;$C245&amp;"가")</f>
        <v>#REF!</v>
      </c>
      <c r="BV245" s="16" t="s">
        <v>156</v>
      </c>
      <c r="BW245" s="25" t="e">
        <f>SUMIF(#REF!,"공"&amp;$C245&amp;"가",#REF!)</f>
        <v>#REF!</v>
      </c>
    </row>
    <row r="246" spans="1:75" ht="25.5" customHeight="1">
      <c r="A246" s="40"/>
      <c r="B246" s="37"/>
      <c r="C246" s="38" t="s">
        <v>71</v>
      </c>
      <c r="D246" s="24" t="e">
        <f t="shared" si="10"/>
        <v>#REF!</v>
      </c>
      <c r="E246" s="16" t="s">
        <v>1</v>
      </c>
      <c r="F246" s="25" t="e">
        <f t="shared" si="11"/>
        <v>#REF!</v>
      </c>
      <c r="G246" s="24" t="e">
        <f>COUNTIF(#REF!,"공"&amp;$C246&amp;"답")</f>
        <v>#REF!</v>
      </c>
      <c r="H246" s="16" t="s">
        <v>156</v>
      </c>
      <c r="I246" s="25" t="e">
        <f>SUMIF(#REF!,"공"&amp;$C246&amp;"답",#REF!)</f>
        <v>#REF!</v>
      </c>
      <c r="J246" s="24" t="e">
        <f>COUNTIF(#REF!,"공"&amp;$C246&amp;"전")</f>
        <v>#REF!</v>
      </c>
      <c r="K246" s="16" t="s">
        <v>156</v>
      </c>
      <c r="L246" s="25" t="e">
        <f>SUMIF(#REF!,"공"&amp;$C246&amp;"전",#REF!)</f>
        <v>#REF!</v>
      </c>
      <c r="M246" s="24" t="e">
        <f>COUNTIF(#REF!,"공"&amp;$C246&amp;"과")</f>
        <v>#REF!</v>
      </c>
      <c r="N246" s="16" t="s">
        <v>156</v>
      </c>
      <c r="O246" s="25" t="e">
        <f>SUMIF(#REF!,"공"&amp;$C246&amp;"과",#REF!)</f>
        <v>#REF!</v>
      </c>
      <c r="P246" s="24" t="e">
        <f>COUNTIF(#REF!,"공"&amp;$C246&amp;"임")</f>
        <v>#REF!</v>
      </c>
      <c r="Q246" s="16" t="s">
        <v>156</v>
      </c>
      <c r="R246" s="25" t="e">
        <f>SUMIF(#REF!,"공"&amp;$C246&amp;"임",#REF!)</f>
        <v>#REF!</v>
      </c>
      <c r="S246" s="24" t="e">
        <f>COUNTIF(#REF!,"공"&amp;$C246&amp;"대")</f>
        <v>#REF!</v>
      </c>
      <c r="T246" s="16" t="s">
        <v>156</v>
      </c>
      <c r="U246" s="25" t="e">
        <f>SUMIF(#REF!,"공"&amp;$C246&amp;"대",#REF!)</f>
        <v>#REF!</v>
      </c>
      <c r="V246" s="24" t="e">
        <f>COUNTIF(#REF!,"공"&amp;$C246&amp;"구")</f>
        <v>#REF!</v>
      </c>
      <c r="W246" s="16" t="s">
        <v>156</v>
      </c>
      <c r="X246" s="25" t="e">
        <f>SUMIF(#REF!,"공"&amp;$C246&amp;"구",#REF!)</f>
        <v>#REF!</v>
      </c>
      <c r="Y246" s="24" t="e">
        <f>COUNTIF(#REF!,"공"&amp;$C246&amp;"도")</f>
        <v>#REF!</v>
      </c>
      <c r="Z246" s="16" t="s">
        <v>156</v>
      </c>
      <c r="AA246" s="25" t="e">
        <f>SUMIF(#REF!,"공"&amp;$C246&amp;"도",#REF!)</f>
        <v>#REF!</v>
      </c>
      <c r="AB246" s="24" t="e">
        <f>COUNTIF(#REF!,"공"&amp;$C246&amp;"목")</f>
        <v>#REF!</v>
      </c>
      <c r="AC246" s="16" t="s">
        <v>156</v>
      </c>
      <c r="AD246" s="25" t="e">
        <f>SUMIF(#REF!,"공"&amp;$C246&amp;"목",#REF!)</f>
        <v>#REF!</v>
      </c>
      <c r="AE246" s="24" t="e">
        <f>COUNTIF(#REF!,"공"&amp;$C246&amp;"묘")</f>
        <v>#REF!</v>
      </c>
      <c r="AF246" s="16" t="s">
        <v>156</v>
      </c>
      <c r="AG246" s="25" t="e">
        <f>SUMIF(#REF!,"공"&amp;$C246&amp;"묘",#REF!)</f>
        <v>#REF!</v>
      </c>
      <c r="AH246" s="24" t="e">
        <f>COUNTIF(#REF!,"공"&amp;$C246&amp;"유")</f>
        <v>#REF!</v>
      </c>
      <c r="AI246" s="16" t="s">
        <v>156</v>
      </c>
      <c r="AJ246" s="25" t="e">
        <f>SUMIF(#REF!,"공"&amp;$C246&amp;"유",#REF!)</f>
        <v>#REF!</v>
      </c>
      <c r="AK246" s="24" t="e">
        <f>COUNTIF(#REF!,"공"&amp;$C246&amp;"잡")</f>
        <v>#REF!</v>
      </c>
      <c r="AL246" s="16" t="s">
        <v>156</v>
      </c>
      <c r="AM246" s="25" t="e">
        <f>SUMIF(#REF!,"공"&amp;$C246&amp;"잡",#REF!)</f>
        <v>#REF!</v>
      </c>
      <c r="AN246" s="24" t="e">
        <f>COUNTIF(#REF!,"공"&amp;$C246&amp;"장")</f>
        <v>#REF!</v>
      </c>
      <c r="AO246" s="16" t="s">
        <v>156</v>
      </c>
      <c r="AP246" s="25" t="e">
        <f>SUMIF(#REF!,"공"&amp;$C246&amp;"장",#REF!)</f>
        <v>#REF!</v>
      </c>
      <c r="AQ246" s="24" t="e">
        <f>COUNTIF(#REF!,"공"&amp;$C246&amp;"수")</f>
        <v>#REF!</v>
      </c>
      <c r="AR246" s="16" t="s">
        <v>156</v>
      </c>
      <c r="AS246" s="25" t="e">
        <f>SUMIF(#REF!,"공"&amp;$C246&amp;"수",#REF!)</f>
        <v>#REF!</v>
      </c>
      <c r="AT246" s="24" t="e">
        <f>COUNTIF(#REF!,"공"&amp;$C246&amp;"제")</f>
        <v>#REF!</v>
      </c>
      <c r="AU246" s="16" t="s">
        <v>156</v>
      </c>
      <c r="AV246" s="25" t="e">
        <f>SUMIF(#REF!,"공"&amp;$C246&amp;"제",#REF!)</f>
        <v>#REF!</v>
      </c>
      <c r="AW246" s="24" t="e">
        <f>COUNTIF(#REF!,"공"&amp;$C246&amp;"종")</f>
        <v>#REF!</v>
      </c>
      <c r="AX246" s="16" t="s">
        <v>156</v>
      </c>
      <c r="AY246" s="25" t="e">
        <f>SUMIF(#REF!,"공"&amp;$C246&amp;"종",#REF!)</f>
        <v>#REF!</v>
      </c>
      <c r="AZ246" s="24" t="e">
        <f>COUNTIF(#REF!,"공"&amp;$C246&amp;"주")</f>
        <v>#REF!</v>
      </c>
      <c r="BA246" s="16" t="s">
        <v>156</v>
      </c>
      <c r="BB246" s="25" t="e">
        <f>SUMIF(#REF!,"공"&amp;$C246&amp;"주",#REF!)</f>
        <v>#REF!</v>
      </c>
      <c r="BC246" s="24" t="e">
        <f>COUNTIF(#REF!,"공"&amp;$C246&amp;"양")</f>
        <v>#REF!</v>
      </c>
      <c r="BD246" s="16" t="s">
        <v>156</v>
      </c>
      <c r="BE246" s="25" t="e">
        <f>SUMIF(#REF!,"공"&amp;$C246&amp;"양",#REF!)</f>
        <v>#REF!</v>
      </c>
      <c r="BF246" s="24" t="e">
        <f>COUNTIF(#REF!,"공"&amp;$C246&amp;"염")</f>
        <v>#REF!</v>
      </c>
      <c r="BG246" s="16" t="s">
        <v>156</v>
      </c>
      <c r="BH246" s="25" t="e">
        <f>SUMIF(#REF!,"공"&amp;$C246&amp;"염",#REF!)</f>
        <v>#REF!</v>
      </c>
      <c r="BI246" s="24" t="e">
        <f>COUNTIF(#REF!,"공"&amp;$C246&amp;"창")</f>
        <v>#REF!</v>
      </c>
      <c r="BJ246" s="16" t="s">
        <v>156</v>
      </c>
      <c r="BK246" s="25" t="e">
        <f>SUMIF(#REF!,"공"&amp;$C246&amp;"창",#REF!)</f>
        <v>#REF!</v>
      </c>
      <c r="BL246" s="24" t="e">
        <f>COUNTIF(#REF!,"공"&amp;$C246&amp;"천")</f>
        <v>#REF!</v>
      </c>
      <c r="BM246" s="16" t="s">
        <v>156</v>
      </c>
      <c r="BN246" s="25" t="e">
        <f>SUMIF(#REF!,"공"&amp;$C246&amp;"천",#REF!)</f>
        <v>#REF!</v>
      </c>
      <c r="BO246" s="24" t="e">
        <f>COUNTIF(#REF!,"공"&amp;$C246&amp;"철")</f>
        <v>#REF!</v>
      </c>
      <c r="BP246" s="16" t="s">
        <v>156</v>
      </c>
      <c r="BQ246" s="25" t="e">
        <f>SUMIF(#REF!,"공"&amp;$C246&amp;"철",#REF!)</f>
        <v>#REF!</v>
      </c>
      <c r="BR246" s="24" t="e">
        <f>COUNTIF(#REF!,"공"&amp;$C246&amp;"체")</f>
        <v>#REF!</v>
      </c>
      <c r="BS246" s="16" t="s">
        <v>156</v>
      </c>
      <c r="BT246" s="25" t="e">
        <f>SUMIF(#REF!,"공"&amp;$C246&amp;"체",#REF!)</f>
        <v>#REF!</v>
      </c>
      <c r="BU246" s="24" t="e">
        <f>COUNTIF(#REF!,"공"&amp;$C246&amp;"가")</f>
        <v>#REF!</v>
      </c>
      <c r="BV246" s="16" t="s">
        <v>156</v>
      </c>
      <c r="BW246" s="25" t="e">
        <f>SUMIF(#REF!,"공"&amp;$C246&amp;"가",#REF!)</f>
        <v>#REF!</v>
      </c>
    </row>
    <row r="247" spans="1:75" ht="25.5" customHeight="1">
      <c r="A247" s="40"/>
      <c r="B247" s="37"/>
      <c r="C247" s="38" t="s">
        <v>72</v>
      </c>
      <c r="D247" s="24" t="e">
        <f t="shared" si="10"/>
        <v>#REF!</v>
      </c>
      <c r="E247" s="16" t="s">
        <v>1</v>
      </c>
      <c r="F247" s="25" t="e">
        <f t="shared" si="11"/>
        <v>#REF!</v>
      </c>
      <c r="G247" s="24" t="e">
        <f>COUNTIF(#REF!,"공"&amp;$C247&amp;"답")</f>
        <v>#REF!</v>
      </c>
      <c r="H247" s="16" t="s">
        <v>156</v>
      </c>
      <c r="I247" s="25" t="e">
        <f>SUMIF(#REF!,"공"&amp;$C247&amp;"답",#REF!)</f>
        <v>#REF!</v>
      </c>
      <c r="J247" s="24" t="e">
        <f>COUNTIF(#REF!,"공"&amp;$C247&amp;"전")</f>
        <v>#REF!</v>
      </c>
      <c r="K247" s="16" t="s">
        <v>156</v>
      </c>
      <c r="L247" s="25" t="e">
        <f>SUMIF(#REF!,"공"&amp;$C247&amp;"전",#REF!)</f>
        <v>#REF!</v>
      </c>
      <c r="M247" s="24" t="e">
        <f>COUNTIF(#REF!,"공"&amp;$C247&amp;"과")</f>
        <v>#REF!</v>
      </c>
      <c r="N247" s="16" t="s">
        <v>156</v>
      </c>
      <c r="O247" s="25" t="e">
        <f>SUMIF(#REF!,"공"&amp;$C247&amp;"과",#REF!)</f>
        <v>#REF!</v>
      </c>
      <c r="P247" s="24" t="e">
        <f>COUNTIF(#REF!,"공"&amp;$C247&amp;"임")</f>
        <v>#REF!</v>
      </c>
      <c r="Q247" s="16" t="s">
        <v>156</v>
      </c>
      <c r="R247" s="25" t="e">
        <f>SUMIF(#REF!,"공"&amp;$C247&amp;"임",#REF!)</f>
        <v>#REF!</v>
      </c>
      <c r="S247" s="24" t="e">
        <f>COUNTIF(#REF!,"공"&amp;$C247&amp;"대")</f>
        <v>#REF!</v>
      </c>
      <c r="T247" s="16" t="s">
        <v>156</v>
      </c>
      <c r="U247" s="25" t="e">
        <f>SUMIF(#REF!,"공"&amp;$C247&amp;"대",#REF!)</f>
        <v>#REF!</v>
      </c>
      <c r="V247" s="24" t="e">
        <f>COUNTIF(#REF!,"공"&amp;$C247&amp;"구")</f>
        <v>#REF!</v>
      </c>
      <c r="W247" s="16" t="s">
        <v>156</v>
      </c>
      <c r="X247" s="25" t="e">
        <f>SUMIF(#REF!,"공"&amp;$C247&amp;"구",#REF!)</f>
        <v>#REF!</v>
      </c>
      <c r="Y247" s="24" t="e">
        <f>COUNTIF(#REF!,"공"&amp;$C247&amp;"도")</f>
        <v>#REF!</v>
      </c>
      <c r="Z247" s="16" t="s">
        <v>156</v>
      </c>
      <c r="AA247" s="25" t="e">
        <f>SUMIF(#REF!,"공"&amp;$C247&amp;"도",#REF!)</f>
        <v>#REF!</v>
      </c>
      <c r="AB247" s="24" t="e">
        <f>COUNTIF(#REF!,"공"&amp;$C247&amp;"목")</f>
        <v>#REF!</v>
      </c>
      <c r="AC247" s="16" t="s">
        <v>156</v>
      </c>
      <c r="AD247" s="25" t="e">
        <f>SUMIF(#REF!,"공"&amp;$C247&amp;"목",#REF!)</f>
        <v>#REF!</v>
      </c>
      <c r="AE247" s="24" t="e">
        <f>COUNTIF(#REF!,"공"&amp;$C247&amp;"묘")</f>
        <v>#REF!</v>
      </c>
      <c r="AF247" s="16" t="s">
        <v>156</v>
      </c>
      <c r="AG247" s="25" t="e">
        <f>SUMIF(#REF!,"공"&amp;$C247&amp;"묘",#REF!)</f>
        <v>#REF!</v>
      </c>
      <c r="AH247" s="24" t="e">
        <f>COUNTIF(#REF!,"공"&amp;$C247&amp;"유")</f>
        <v>#REF!</v>
      </c>
      <c r="AI247" s="16" t="s">
        <v>156</v>
      </c>
      <c r="AJ247" s="25" t="e">
        <f>SUMIF(#REF!,"공"&amp;$C247&amp;"유",#REF!)</f>
        <v>#REF!</v>
      </c>
      <c r="AK247" s="24" t="e">
        <f>COUNTIF(#REF!,"공"&amp;$C247&amp;"잡")</f>
        <v>#REF!</v>
      </c>
      <c r="AL247" s="16" t="s">
        <v>156</v>
      </c>
      <c r="AM247" s="25" t="e">
        <f>SUMIF(#REF!,"공"&amp;$C247&amp;"잡",#REF!)</f>
        <v>#REF!</v>
      </c>
      <c r="AN247" s="24" t="e">
        <f>COUNTIF(#REF!,"공"&amp;$C247&amp;"장")</f>
        <v>#REF!</v>
      </c>
      <c r="AO247" s="16" t="s">
        <v>156</v>
      </c>
      <c r="AP247" s="25" t="e">
        <f>SUMIF(#REF!,"공"&amp;$C247&amp;"장",#REF!)</f>
        <v>#REF!</v>
      </c>
      <c r="AQ247" s="24" t="e">
        <f>COUNTIF(#REF!,"공"&amp;$C247&amp;"수")</f>
        <v>#REF!</v>
      </c>
      <c r="AR247" s="16" t="s">
        <v>156</v>
      </c>
      <c r="AS247" s="25" t="e">
        <f>SUMIF(#REF!,"공"&amp;$C247&amp;"수",#REF!)</f>
        <v>#REF!</v>
      </c>
      <c r="AT247" s="24" t="e">
        <f>COUNTIF(#REF!,"공"&amp;$C247&amp;"제")</f>
        <v>#REF!</v>
      </c>
      <c r="AU247" s="16" t="s">
        <v>156</v>
      </c>
      <c r="AV247" s="25" t="e">
        <f>SUMIF(#REF!,"공"&amp;$C247&amp;"제",#REF!)</f>
        <v>#REF!</v>
      </c>
      <c r="AW247" s="24" t="e">
        <f>COUNTIF(#REF!,"공"&amp;$C247&amp;"종")</f>
        <v>#REF!</v>
      </c>
      <c r="AX247" s="16" t="s">
        <v>156</v>
      </c>
      <c r="AY247" s="25" t="e">
        <f>SUMIF(#REF!,"공"&amp;$C247&amp;"종",#REF!)</f>
        <v>#REF!</v>
      </c>
      <c r="AZ247" s="24" t="e">
        <f>COUNTIF(#REF!,"공"&amp;$C247&amp;"주")</f>
        <v>#REF!</v>
      </c>
      <c r="BA247" s="16" t="s">
        <v>156</v>
      </c>
      <c r="BB247" s="25" t="e">
        <f>SUMIF(#REF!,"공"&amp;$C247&amp;"주",#REF!)</f>
        <v>#REF!</v>
      </c>
      <c r="BC247" s="24" t="e">
        <f>COUNTIF(#REF!,"공"&amp;$C247&amp;"양")</f>
        <v>#REF!</v>
      </c>
      <c r="BD247" s="16" t="s">
        <v>156</v>
      </c>
      <c r="BE247" s="25" t="e">
        <f>SUMIF(#REF!,"공"&amp;$C247&amp;"양",#REF!)</f>
        <v>#REF!</v>
      </c>
      <c r="BF247" s="24" t="e">
        <f>COUNTIF(#REF!,"공"&amp;$C247&amp;"염")</f>
        <v>#REF!</v>
      </c>
      <c r="BG247" s="16" t="s">
        <v>156</v>
      </c>
      <c r="BH247" s="25" t="e">
        <f>SUMIF(#REF!,"공"&amp;$C247&amp;"염",#REF!)</f>
        <v>#REF!</v>
      </c>
      <c r="BI247" s="24" t="e">
        <f>COUNTIF(#REF!,"공"&amp;$C247&amp;"창")</f>
        <v>#REF!</v>
      </c>
      <c r="BJ247" s="16" t="s">
        <v>156</v>
      </c>
      <c r="BK247" s="25" t="e">
        <f>SUMIF(#REF!,"공"&amp;$C247&amp;"창",#REF!)</f>
        <v>#REF!</v>
      </c>
      <c r="BL247" s="24" t="e">
        <f>COUNTIF(#REF!,"공"&amp;$C247&amp;"천")</f>
        <v>#REF!</v>
      </c>
      <c r="BM247" s="16" t="s">
        <v>156</v>
      </c>
      <c r="BN247" s="25" t="e">
        <f>SUMIF(#REF!,"공"&amp;$C247&amp;"천",#REF!)</f>
        <v>#REF!</v>
      </c>
      <c r="BO247" s="24" t="e">
        <f>COUNTIF(#REF!,"공"&amp;$C247&amp;"철")</f>
        <v>#REF!</v>
      </c>
      <c r="BP247" s="16" t="s">
        <v>156</v>
      </c>
      <c r="BQ247" s="25" t="e">
        <f>SUMIF(#REF!,"공"&amp;$C247&amp;"철",#REF!)</f>
        <v>#REF!</v>
      </c>
      <c r="BR247" s="24" t="e">
        <f>COUNTIF(#REF!,"공"&amp;$C247&amp;"체")</f>
        <v>#REF!</v>
      </c>
      <c r="BS247" s="16" t="s">
        <v>156</v>
      </c>
      <c r="BT247" s="25" t="e">
        <f>SUMIF(#REF!,"공"&amp;$C247&amp;"체",#REF!)</f>
        <v>#REF!</v>
      </c>
      <c r="BU247" s="24" t="e">
        <f>COUNTIF(#REF!,"공"&amp;$C247&amp;"가")</f>
        <v>#REF!</v>
      </c>
      <c r="BV247" s="16" t="s">
        <v>156</v>
      </c>
      <c r="BW247" s="25" t="e">
        <f>SUMIF(#REF!,"공"&amp;$C247&amp;"가",#REF!)</f>
        <v>#REF!</v>
      </c>
    </row>
    <row r="248" spans="1:75" ht="25.5" customHeight="1">
      <c r="A248" s="40"/>
      <c r="B248" s="37"/>
      <c r="C248" s="38" t="s">
        <v>73</v>
      </c>
      <c r="D248" s="24" t="e">
        <f t="shared" si="10"/>
        <v>#REF!</v>
      </c>
      <c r="E248" s="16" t="s">
        <v>1</v>
      </c>
      <c r="F248" s="25" t="e">
        <f t="shared" si="11"/>
        <v>#REF!</v>
      </c>
      <c r="G248" s="24" t="e">
        <f>COUNTIF(#REF!,"공"&amp;$C248&amp;"답")</f>
        <v>#REF!</v>
      </c>
      <c r="H248" s="16" t="s">
        <v>156</v>
      </c>
      <c r="I248" s="25" t="e">
        <f>SUMIF(#REF!,"공"&amp;$C248&amp;"답",#REF!)</f>
        <v>#REF!</v>
      </c>
      <c r="J248" s="24" t="e">
        <f>COUNTIF(#REF!,"공"&amp;$C248&amp;"전")</f>
        <v>#REF!</v>
      </c>
      <c r="K248" s="16" t="s">
        <v>156</v>
      </c>
      <c r="L248" s="25" t="e">
        <f>SUMIF(#REF!,"공"&amp;$C248&amp;"전",#REF!)</f>
        <v>#REF!</v>
      </c>
      <c r="M248" s="24" t="e">
        <f>COUNTIF(#REF!,"공"&amp;$C248&amp;"과")</f>
        <v>#REF!</v>
      </c>
      <c r="N248" s="16" t="s">
        <v>156</v>
      </c>
      <c r="O248" s="25" t="e">
        <f>SUMIF(#REF!,"공"&amp;$C248&amp;"과",#REF!)</f>
        <v>#REF!</v>
      </c>
      <c r="P248" s="24" t="e">
        <f>COUNTIF(#REF!,"공"&amp;$C248&amp;"임")</f>
        <v>#REF!</v>
      </c>
      <c r="Q248" s="16" t="s">
        <v>156</v>
      </c>
      <c r="R248" s="25" t="e">
        <f>SUMIF(#REF!,"공"&amp;$C248&amp;"임",#REF!)</f>
        <v>#REF!</v>
      </c>
      <c r="S248" s="24" t="e">
        <f>COUNTIF(#REF!,"공"&amp;$C248&amp;"대")</f>
        <v>#REF!</v>
      </c>
      <c r="T248" s="16" t="s">
        <v>156</v>
      </c>
      <c r="U248" s="25" t="e">
        <f>SUMIF(#REF!,"공"&amp;$C248&amp;"대",#REF!)</f>
        <v>#REF!</v>
      </c>
      <c r="V248" s="24" t="e">
        <f>COUNTIF(#REF!,"공"&amp;$C248&amp;"구")</f>
        <v>#REF!</v>
      </c>
      <c r="W248" s="16" t="s">
        <v>156</v>
      </c>
      <c r="X248" s="25" t="e">
        <f>SUMIF(#REF!,"공"&amp;$C248&amp;"구",#REF!)</f>
        <v>#REF!</v>
      </c>
      <c r="Y248" s="24" t="e">
        <f>COUNTIF(#REF!,"공"&amp;$C248&amp;"도")</f>
        <v>#REF!</v>
      </c>
      <c r="Z248" s="16" t="s">
        <v>156</v>
      </c>
      <c r="AA248" s="25" t="e">
        <f>SUMIF(#REF!,"공"&amp;$C248&amp;"도",#REF!)</f>
        <v>#REF!</v>
      </c>
      <c r="AB248" s="24" t="e">
        <f>COUNTIF(#REF!,"공"&amp;$C248&amp;"목")</f>
        <v>#REF!</v>
      </c>
      <c r="AC248" s="16" t="s">
        <v>156</v>
      </c>
      <c r="AD248" s="25" t="e">
        <f>SUMIF(#REF!,"공"&amp;$C248&amp;"목",#REF!)</f>
        <v>#REF!</v>
      </c>
      <c r="AE248" s="24" t="e">
        <f>COUNTIF(#REF!,"공"&amp;$C248&amp;"묘")</f>
        <v>#REF!</v>
      </c>
      <c r="AF248" s="16" t="s">
        <v>156</v>
      </c>
      <c r="AG248" s="25" t="e">
        <f>SUMIF(#REF!,"공"&amp;$C248&amp;"묘",#REF!)</f>
        <v>#REF!</v>
      </c>
      <c r="AH248" s="24" t="e">
        <f>COUNTIF(#REF!,"공"&amp;$C248&amp;"유")</f>
        <v>#REF!</v>
      </c>
      <c r="AI248" s="16" t="s">
        <v>156</v>
      </c>
      <c r="AJ248" s="25" t="e">
        <f>SUMIF(#REF!,"공"&amp;$C248&amp;"유",#REF!)</f>
        <v>#REF!</v>
      </c>
      <c r="AK248" s="24" t="e">
        <f>COUNTIF(#REF!,"공"&amp;$C248&amp;"잡")</f>
        <v>#REF!</v>
      </c>
      <c r="AL248" s="16" t="s">
        <v>156</v>
      </c>
      <c r="AM248" s="25" t="e">
        <f>SUMIF(#REF!,"공"&amp;$C248&amp;"잡",#REF!)</f>
        <v>#REF!</v>
      </c>
      <c r="AN248" s="24" t="e">
        <f>COUNTIF(#REF!,"공"&amp;$C248&amp;"장")</f>
        <v>#REF!</v>
      </c>
      <c r="AO248" s="16" t="s">
        <v>156</v>
      </c>
      <c r="AP248" s="25" t="e">
        <f>SUMIF(#REF!,"공"&amp;$C248&amp;"장",#REF!)</f>
        <v>#REF!</v>
      </c>
      <c r="AQ248" s="24" t="e">
        <f>COUNTIF(#REF!,"공"&amp;$C248&amp;"수")</f>
        <v>#REF!</v>
      </c>
      <c r="AR248" s="16" t="s">
        <v>156</v>
      </c>
      <c r="AS248" s="25" t="e">
        <f>SUMIF(#REF!,"공"&amp;$C248&amp;"수",#REF!)</f>
        <v>#REF!</v>
      </c>
      <c r="AT248" s="24" t="e">
        <f>COUNTIF(#REF!,"공"&amp;$C248&amp;"제")</f>
        <v>#REF!</v>
      </c>
      <c r="AU248" s="16" t="s">
        <v>156</v>
      </c>
      <c r="AV248" s="25" t="e">
        <f>SUMIF(#REF!,"공"&amp;$C248&amp;"제",#REF!)</f>
        <v>#REF!</v>
      </c>
      <c r="AW248" s="24" t="e">
        <f>COUNTIF(#REF!,"공"&amp;$C248&amp;"종")</f>
        <v>#REF!</v>
      </c>
      <c r="AX248" s="16" t="s">
        <v>156</v>
      </c>
      <c r="AY248" s="25" t="e">
        <f>SUMIF(#REF!,"공"&amp;$C248&amp;"종",#REF!)</f>
        <v>#REF!</v>
      </c>
      <c r="AZ248" s="24" t="e">
        <f>COUNTIF(#REF!,"공"&amp;$C248&amp;"주")</f>
        <v>#REF!</v>
      </c>
      <c r="BA248" s="16" t="s">
        <v>156</v>
      </c>
      <c r="BB248" s="25" t="e">
        <f>SUMIF(#REF!,"공"&amp;$C248&amp;"주",#REF!)</f>
        <v>#REF!</v>
      </c>
      <c r="BC248" s="24" t="e">
        <f>COUNTIF(#REF!,"공"&amp;$C248&amp;"양")</f>
        <v>#REF!</v>
      </c>
      <c r="BD248" s="16" t="s">
        <v>156</v>
      </c>
      <c r="BE248" s="25" t="e">
        <f>SUMIF(#REF!,"공"&amp;$C248&amp;"양",#REF!)</f>
        <v>#REF!</v>
      </c>
      <c r="BF248" s="24" t="e">
        <f>COUNTIF(#REF!,"공"&amp;$C248&amp;"염")</f>
        <v>#REF!</v>
      </c>
      <c r="BG248" s="16" t="s">
        <v>156</v>
      </c>
      <c r="BH248" s="25" t="e">
        <f>SUMIF(#REF!,"공"&amp;$C248&amp;"염",#REF!)</f>
        <v>#REF!</v>
      </c>
      <c r="BI248" s="24" t="e">
        <f>COUNTIF(#REF!,"공"&amp;$C248&amp;"창")</f>
        <v>#REF!</v>
      </c>
      <c r="BJ248" s="16" t="s">
        <v>156</v>
      </c>
      <c r="BK248" s="25" t="e">
        <f>SUMIF(#REF!,"공"&amp;$C248&amp;"창",#REF!)</f>
        <v>#REF!</v>
      </c>
      <c r="BL248" s="24" t="e">
        <f>COUNTIF(#REF!,"공"&amp;$C248&amp;"천")</f>
        <v>#REF!</v>
      </c>
      <c r="BM248" s="16" t="s">
        <v>156</v>
      </c>
      <c r="BN248" s="25" t="e">
        <f>SUMIF(#REF!,"공"&amp;$C248&amp;"천",#REF!)</f>
        <v>#REF!</v>
      </c>
      <c r="BO248" s="24" t="e">
        <f>COUNTIF(#REF!,"공"&amp;$C248&amp;"철")</f>
        <v>#REF!</v>
      </c>
      <c r="BP248" s="16" t="s">
        <v>156</v>
      </c>
      <c r="BQ248" s="25" t="e">
        <f>SUMIF(#REF!,"공"&amp;$C248&amp;"철",#REF!)</f>
        <v>#REF!</v>
      </c>
      <c r="BR248" s="24" t="e">
        <f>COUNTIF(#REF!,"공"&amp;$C248&amp;"체")</f>
        <v>#REF!</v>
      </c>
      <c r="BS248" s="16" t="s">
        <v>156</v>
      </c>
      <c r="BT248" s="25" t="e">
        <f>SUMIF(#REF!,"공"&amp;$C248&amp;"체",#REF!)</f>
        <v>#REF!</v>
      </c>
      <c r="BU248" s="24" t="e">
        <f>COUNTIF(#REF!,"공"&amp;$C248&amp;"가")</f>
        <v>#REF!</v>
      </c>
      <c r="BV248" s="16" t="s">
        <v>156</v>
      </c>
      <c r="BW248" s="25" t="e">
        <f>SUMIF(#REF!,"공"&amp;$C248&amp;"가",#REF!)</f>
        <v>#REF!</v>
      </c>
    </row>
    <row r="249" spans="1:75" ht="25.5" customHeight="1">
      <c r="A249" s="40"/>
      <c r="B249" s="37"/>
      <c r="C249" s="38" t="s">
        <v>74</v>
      </c>
      <c r="D249" s="24" t="e">
        <f t="shared" si="10"/>
        <v>#REF!</v>
      </c>
      <c r="E249" s="16" t="s">
        <v>1</v>
      </c>
      <c r="F249" s="25" t="e">
        <f t="shared" si="11"/>
        <v>#REF!</v>
      </c>
      <c r="G249" s="24" t="e">
        <f>COUNTIF(#REF!,"공"&amp;$C249&amp;"답")</f>
        <v>#REF!</v>
      </c>
      <c r="H249" s="16" t="s">
        <v>156</v>
      </c>
      <c r="I249" s="25" t="e">
        <f>SUMIF(#REF!,"공"&amp;$C249&amp;"답",#REF!)</f>
        <v>#REF!</v>
      </c>
      <c r="J249" s="24" t="e">
        <f>COUNTIF(#REF!,"공"&amp;$C249&amp;"전")</f>
        <v>#REF!</v>
      </c>
      <c r="K249" s="16" t="s">
        <v>156</v>
      </c>
      <c r="L249" s="25" t="e">
        <f>SUMIF(#REF!,"공"&amp;$C249&amp;"전",#REF!)</f>
        <v>#REF!</v>
      </c>
      <c r="M249" s="24" t="e">
        <f>COUNTIF(#REF!,"공"&amp;$C249&amp;"과")</f>
        <v>#REF!</v>
      </c>
      <c r="N249" s="16" t="s">
        <v>156</v>
      </c>
      <c r="O249" s="25" t="e">
        <f>SUMIF(#REF!,"공"&amp;$C249&amp;"과",#REF!)</f>
        <v>#REF!</v>
      </c>
      <c r="P249" s="24" t="e">
        <f>COUNTIF(#REF!,"공"&amp;$C249&amp;"임")</f>
        <v>#REF!</v>
      </c>
      <c r="Q249" s="16" t="s">
        <v>156</v>
      </c>
      <c r="R249" s="25" t="e">
        <f>SUMIF(#REF!,"공"&amp;$C249&amp;"임",#REF!)</f>
        <v>#REF!</v>
      </c>
      <c r="S249" s="24" t="e">
        <f>COUNTIF(#REF!,"공"&amp;$C249&amp;"대")</f>
        <v>#REF!</v>
      </c>
      <c r="T249" s="16" t="s">
        <v>156</v>
      </c>
      <c r="U249" s="25" t="e">
        <f>SUMIF(#REF!,"공"&amp;$C249&amp;"대",#REF!)</f>
        <v>#REF!</v>
      </c>
      <c r="V249" s="24" t="e">
        <f>COUNTIF(#REF!,"공"&amp;$C249&amp;"구")</f>
        <v>#REF!</v>
      </c>
      <c r="W249" s="16" t="s">
        <v>156</v>
      </c>
      <c r="X249" s="25" t="e">
        <f>SUMIF(#REF!,"공"&amp;$C249&amp;"구",#REF!)</f>
        <v>#REF!</v>
      </c>
      <c r="Y249" s="24" t="e">
        <f>COUNTIF(#REF!,"공"&amp;$C249&amp;"도")</f>
        <v>#REF!</v>
      </c>
      <c r="Z249" s="16" t="s">
        <v>156</v>
      </c>
      <c r="AA249" s="25" t="e">
        <f>SUMIF(#REF!,"공"&amp;$C249&amp;"도",#REF!)</f>
        <v>#REF!</v>
      </c>
      <c r="AB249" s="24" t="e">
        <f>COUNTIF(#REF!,"공"&amp;$C249&amp;"목")</f>
        <v>#REF!</v>
      </c>
      <c r="AC249" s="16" t="s">
        <v>156</v>
      </c>
      <c r="AD249" s="25" t="e">
        <f>SUMIF(#REF!,"공"&amp;$C249&amp;"목",#REF!)</f>
        <v>#REF!</v>
      </c>
      <c r="AE249" s="24" t="e">
        <f>COUNTIF(#REF!,"공"&amp;$C249&amp;"묘")</f>
        <v>#REF!</v>
      </c>
      <c r="AF249" s="16" t="s">
        <v>156</v>
      </c>
      <c r="AG249" s="25" t="e">
        <f>SUMIF(#REF!,"공"&amp;$C249&amp;"묘",#REF!)</f>
        <v>#REF!</v>
      </c>
      <c r="AH249" s="24" t="e">
        <f>COUNTIF(#REF!,"공"&amp;$C249&amp;"유")</f>
        <v>#REF!</v>
      </c>
      <c r="AI249" s="16" t="s">
        <v>156</v>
      </c>
      <c r="AJ249" s="25" t="e">
        <f>SUMIF(#REF!,"공"&amp;$C249&amp;"유",#REF!)</f>
        <v>#REF!</v>
      </c>
      <c r="AK249" s="24" t="e">
        <f>COUNTIF(#REF!,"공"&amp;$C249&amp;"잡")</f>
        <v>#REF!</v>
      </c>
      <c r="AL249" s="16" t="s">
        <v>156</v>
      </c>
      <c r="AM249" s="25" t="e">
        <f>SUMIF(#REF!,"공"&amp;$C249&amp;"잡",#REF!)</f>
        <v>#REF!</v>
      </c>
      <c r="AN249" s="24" t="e">
        <f>COUNTIF(#REF!,"공"&amp;$C249&amp;"장")</f>
        <v>#REF!</v>
      </c>
      <c r="AO249" s="16" t="s">
        <v>156</v>
      </c>
      <c r="AP249" s="25" t="e">
        <f>SUMIF(#REF!,"공"&amp;$C249&amp;"장",#REF!)</f>
        <v>#REF!</v>
      </c>
      <c r="AQ249" s="24" t="e">
        <f>COUNTIF(#REF!,"공"&amp;$C249&amp;"수")</f>
        <v>#REF!</v>
      </c>
      <c r="AR249" s="16" t="s">
        <v>156</v>
      </c>
      <c r="AS249" s="25" t="e">
        <f>SUMIF(#REF!,"공"&amp;$C249&amp;"수",#REF!)</f>
        <v>#REF!</v>
      </c>
      <c r="AT249" s="24" t="e">
        <f>COUNTIF(#REF!,"공"&amp;$C249&amp;"제")</f>
        <v>#REF!</v>
      </c>
      <c r="AU249" s="16" t="s">
        <v>156</v>
      </c>
      <c r="AV249" s="25" t="e">
        <f>SUMIF(#REF!,"공"&amp;$C249&amp;"제",#REF!)</f>
        <v>#REF!</v>
      </c>
      <c r="AW249" s="24" t="e">
        <f>COUNTIF(#REF!,"공"&amp;$C249&amp;"종")</f>
        <v>#REF!</v>
      </c>
      <c r="AX249" s="16" t="s">
        <v>156</v>
      </c>
      <c r="AY249" s="25" t="e">
        <f>SUMIF(#REF!,"공"&amp;$C249&amp;"종",#REF!)</f>
        <v>#REF!</v>
      </c>
      <c r="AZ249" s="24" t="e">
        <f>COUNTIF(#REF!,"공"&amp;$C249&amp;"주")</f>
        <v>#REF!</v>
      </c>
      <c r="BA249" s="16" t="s">
        <v>156</v>
      </c>
      <c r="BB249" s="25" t="e">
        <f>SUMIF(#REF!,"공"&amp;$C249&amp;"주",#REF!)</f>
        <v>#REF!</v>
      </c>
      <c r="BC249" s="24" t="e">
        <f>COUNTIF(#REF!,"공"&amp;$C249&amp;"양")</f>
        <v>#REF!</v>
      </c>
      <c r="BD249" s="16" t="s">
        <v>156</v>
      </c>
      <c r="BE249" s="25" t="e">
        <f>SUMIF(#REF!,"공"&amp;$C249&amp;"양",#REF!)</f>
        <v>#REF!</v>
      </c>
      <c r="BF249" s="24" t="e">
        <f>COUNTIF(#REF!,"공"&amp;$C249&amp;"염")</f>
        <v>#REF!</v>
      </c>
      <c r="BG249" s="16" t="s">
        <v>156</v>
      </c>
      <c r="BH249" s="25" t="e">
        <f>SUMIF(#REF!,"공"&amp;$C249&amp;"염",#REF!)</f>
        <v>#REF!</v>
      </c>
      <c r="BI249" s="24" t="e">
        <f>COUNTIF(#REF!,"공"&amp;$C249&amp;"창")</f>
        <v>#REF!</v>
      </c>
      <c r="BJ249" s="16" t="s">
        <v>156</v>
      </c>
      <c r="BK249" s="25" t="e">
        <f>SUMIF(#REF!,"공"&amp;$C249&amp;"창",#REF!)</f>
        <v>#REF!</v>
      </c>
      <c r="BL249" s="24" t="e">
        <f>COUNTIF(#REF!,"공"&amp;$C249&amp;"천")</f>
        <v>#REF!</v>
      </c>
      <c r="BM249" s="16" t="s">
        <v>156</v>
      </c>
      <c r="BN249" s="25" t="e">
        <f>SUMIF(#REF!,"공"&amp;$C249&amp;"천",#REF!)</f>
        <v>#REF!</v>
      </c>
      <c r="BO249" s="24" t="e">
        <f>COUNTIF(#REF!,"공"&amp;$C249&amp;"철")</f>
        <v>#REF!</v>
      </c>
      <c r="BP249" s="16" t="s">
        <v>156</v>
      </c>
      <c r="BQ249" s="25" t="e">
        <f>SUMIF(#REF!,"공"&amp;$C249&amp;"철",#REF!)</f>
        <v>#REF!</v>
      </c>
      <c r="BR249" s="24" t="e">
        <f>COUNTIF(#REF!,"공"&amp;$C249&amp;"체")</f>
        <v>#REF!</v>
      </c>
      <c r="BS249" s="16" t="s">
        <v>156</v>
      </c>
      <c r="BT249" s="25" t="e">
        <f>SUMIF(#REF!,"공"&amp;$C249&amp;"체",#REF!)</f>
        <v>#REF!</v>
      </c>
      <c r="BU249" s="24" t="e">
        <f>COUNTIF(#REF!,"공"&amp;$C249&amp;"가")</f>
        <v>#REF!</v>
      </c>
      <c r="BV249" s="16" t="s">
        <v>156</v>
      </c>
      <c r="BW249" s="25" t="e">
        <f>SUMIF(#REF!,"공"&amp;$C249&amp;"가",#REF!)</f>
        <v>#REF!</v>
      </c>
    </row>
    <row r="250" spans="1:75" ht="25.5" customHeight="1">
      <c r="A250" s="40"/>
      <c r="B250" s="37"/>
      <c r="C250" s="38" t="s">
        <v>75</v>
      </c>
      <c r="D250" s="24" t="e">
        <f t="shared" si="10"/>
        <v>#REF!</v>
      </c>
      <c r="E250" s="16" t="s">
        <v>1</v>
      </c>
      <c r="F250" s="25" t="e">
        <f t="shared" si="11"/>
        <v>#REF!</v>
      </c>
      <c r="G250" s="24" t="e">
        <f>COUNTIF(#REF!,"공"&amp;$C250&amp;"답")</f>
        <v>#REF!</v>
      </c>
      <c r="H250" s="16" t="s">
        <v>156</v>
      </c>
      <c r="I250" s="25" t="e">
        <f>SUMIF(#REF!,"공"&amp;$C250&amp;"답",#REF!)</f>
        <v>#REF!</v>
      </c>
      <c r="J250" s="24" t="e">
        <f>COUNTIF(#REF!,"공"&amp;$C250&amp;"전")</f>
        <v>#REF!</v>
      </c>
      <c r="K250" s="16" t="s">
        <v>156</v>
      </c>
      <c r="L250" s="25" t="e">
        <f>SUMIF(#REF!,"공"&amp;$C250&amp;"전",#REF!)</f>
        <v>#REF!</v>
      </c>
      <c r="M250" s="24" t="e">
        <f>COUNTIF(#REF!,"공"&amp;$C250&amp;"과")</f>
        <v>#REF!</v>
      </c>
      <c r="N250" s="16" t="s">
        <v>156</v>
      </c>
      <c r="O250" s="25" t="e">
        <f>SUMIF(#REF!,"공"&amp;$C250&amp;"과",#REF!)</f>
        <v>#REF!</v>
      </c>
      <c r="P250" s="24" t="e">
        <f>COUNTIF(#REF!,"공"&amp;$C250&amp;"임")</f>
        <v>#REF!</v>
      </c>
      <c r="Q250" s="16" t="s">
        <v>156</v>
      </c>
      <c r="R250" s="25" t="e">
        <f>SUMIF(#REF!,"공"&amp;$C250&amp;"임",#REF!)</f>
        <v>#REF!</v>
      </c>
      <c r="S250" s="24" t="e">
        <f>COUNTIF(#REF!,"공"&amp;$C250&amp;"대")</f>
        <v>#REF!</v>
      </c>
      <c r="T250" s="16" t="s">
        <v>156</v>
      </c>
      <c r="U250" s="25" t="e">
        <f>SUMIF(#REF!,"공"&amp;$C250&amp;"대",#REF!)</f>
        <v>#REF!</v>
      </c>
      <c r="V250" s="24" t="e">
        <f>COUNTIF(#REF!,"공"&amp;$C250&amp;"구")</f>
        <v>#REF!</v>
      </c>
      <c r="W250" s="16" t="s">
        <v>156</v>
      </c>
      <c r="X250" s="25" t="e">
        <f>SUMIF(#REF!,"공"&amp;$C250&amp;"구",#REF!)</f>
        <v>#REF!</v>
      </c>
      <c r="Y250" s="24" t="e">
        <f>COUNTIF(#REF!,"공"&amp;$C250&amp;"도")</f>
        <v>#REF!</v>
      </c>
      <c r="Z250" s="16" t="s">
        <v>156</v>
      </c>
      <c r="AA250" s="25" t="e">
        <f>SUMIF(#REF!,"공"&amp;$C250&amp;"도",#REF!)</f>
        <v>#REF!</v>
      </c>
      <c r="AB250" s="24" t="e">
        <f>COUNTIF(#REF!,"공"&amp;$C250&amp;"목")</f>
        <v>#REF!</v>
      </c>
      <c r="AC250" s="16" t="s">
        <v>156</v>
      </c>
      <c r="AD250" s="25" t="e">
        <f>SUMIF(#REF!,"공"&amp;$C250&amp;"목",#REF!)</f>
        <v>#REF!</v>
      </c>
      <c r="AE250" s="24" t="e">
        <f>COUNTIF(#REF!,"공"&amp;$C250&amp;"묘")</f>
        <v>#REF!</v>
      </c>
      <c r="AF250" s="16" t="s">
        <v>156</v>
      </c>
      <c r="AG250" s="25" t="e">
        <f>SUMIF(#REF!,"공"&amp;$C250&amp;"묘",#REF!)</f>
        <v>#REF!</v>
      </c>
      <c r="AH250" s="24" t="e">
        <f>COUNTIF(#REF!,"공"&amp;$C250&amp;"유")</f>
        <v>#REF!</v>
      </c>
      <c r="AI250" s="16" t="s">
        <v>156</v>
      </c>
      <c r="AJ250" s="25" t="e">
        <f>SUMIF(#REF!,"공"&amp;$C250&amp;"유",#REF!)</f>
        <v>#REF!</v>
      </c>
      <c r="AK250" s="24" t="e">
        <f>COUNTIF(#REF!,"공"&amp;$C250&amp;"잡")</f>
        <v>#REF!</v>
      </c>
      <c r="AL250" s="16" t="s">
        <v>156</v>
      </c>
      <c r="AM250" s="25" t="e">
        <f>SUMIF(#REF!,"공"&amp;$C250&amp;"잡",#REF!)</f>
        <v>#REF!</v>
      </c>
      <c r="AN250" s="24" t="e">
        <f>COUNTIF(#REF!,"공"&amp;$C250&amp;"장")</f>
        <v>#REF!</v>
      </c>
      <c r="AO250" s="16" t="s">
        <v>156</v>
      </c>
      <c r="AP250" s="25" t="e">
        <f>SUMIF(#REF!,"공"&amp;$C250&amp;"장",#REF!)</f>
        <v>#REF!</v>
      </c>
      <c r="AQ250" s="24" t="e">
        <f>COUNTIF(#REF!,"공"&amp;$C250&amp;"수")</f>
        <v>#REF!</v>
      </c>
      <c r="AR250" s="16" t="s">
        <v>156</v>
      </c>
      <c r="AS250" s="25" t="e">
        <f>SUMIF(#REF!,"공"&amp;$C250&amp;"수",#REF!)</f>
        <v>#REF!</v>
      </c>
      <c r="AT250" s="24" t="e">
        <f>COUNTIF(#REF!,"공"&amp;$C250&amp;"제")</f>
        <v>#REF!</v>
      </c>
      <c r="AU250" s="16" t="s">
        <v>156</v>
      </c>
      <c r="AV250" s="25" t="e">
        <f>SUMIF(#REF!,"공"&amp;$C250&amp;"제",#REF!)</f>
        <v>#REF!</v>
      </c>
      <c r="AW250" s="24" t="e">
        <f>COUNTIF(#REF!,"공"&amp;$C250&amp;"종")</f>
        <v>#REF!</v>
      </c>
      <c r="AX250" s="16" t="s">
        <v>156</v>
      </c>
      <c r="AY250" s="25" t="e">
        <f>SUMIF(#REF!,"공"&amp;$C250&amp;"종",#REF!)</f>
        <v>#REF!</v>
      </c>
      <c r="AZ250" s="24" t="e">
        <f>COUNTIF(#REF!,"공"&amp;$C250&amp;"주")</f>
        <v>#REF!</v>
      </c>
      <c r="BA250" s="16" t="s">
        <v>156</v>
      </c>
      <c r="BB250" s="25" t="e">
        <f>SUMIF(#REF!,"공"&amp;$C250&amp;"주",#REF!)</f>
        <v>#REF!</v>
      </c>
      <c r="BC250" s="24" t="e">
        <f>COUNTIF(#REF!,"공"&amp;$C250&amp;"양")</f>
        <v>#REF!</v>
      </c>
      <c r="BD250" s="16" t="s">
        <v>156</v>
      </c>
      <c r="BE250" s="25" t="e">
        <f>SUMIF(#REF!,"공"&amp;$C250&amp;"양",#REF!)</f>
        <v>#REF!</v>
      </c>
      <c r="BF250" s="24" t="e">
        <f>COUNTIF(#REF!,"공"&amp;$C250&amp;"염")</f>
        <v>#REF!</v>
      </c>
      <c r="BG250" s="16" t="s">
        <v>156</v>
      </c>
      <c r="BH250" s="25" t="e">
        <f>SUMIF(#REF!,"공"&amp;$C250&amp;"염",#REF!)</f>
        <v>#REF!</v>
      </c>
      <c r="BI250" s="24" t="e">
        <f>COUNTIF(#REF!,"공"&amp;$C250&amp;"창")</f>
        <v>#REF!</v>
      </c>
      <c r="BJ250" s="16" t="s">
        <v>156</v>
      </c>
      <c r="BK250" s="25" t="e">
        <f>SUMIF(#REF!,"공"&amp;$C250&amp;"창",#REF!)</f>
        <v>#REF!</v>
      </c>
      <c r="BL250" s="24" t="e">
        <f>COUNTIF(#REF!,"공"&amp;$C250&amp;"천")</f>
        <v>#REF!</v>
      </c>
      <c r="BM250" s="16" t="s">
        <v>156</v>
      </c>
      <c r="BN250" s="25" t="e">
        <f>SUMIF(#REF!,"공"&amp;$C250&amp;"천",#REF!)</f>
        <v>#REF!</v>
      </c>
      <c r="BO250" s="24" t="e">
        <f>COUNTIF(#REF!,"공"&amp;$C250&amp;"철")</f>
        <v>#REF!</v>
      </c>
      <c r="BP250" s="16" t="s">
        <v>156</v>
      </c>
      <c r="BQ250" s="25" t="e">
        <f>SUMIF(#REF!,"공"&amp;$C250&amp;"철",#REF!)</f>
        <v>#REF!</v>
      </c>
      <c r="BR250" s="24" t="e">
        <f>COUNTIF(#REF!,"공"&amp;$C250&amp;"체")</f>
        <v>#REF!</v>
      </c>
      <c r="BS250" s="16" t="s">
        <v>156</v>
      </c>
      <c r="BT250" s="25" t="e">
        <f>SUMIF(#REF!,"공"&amp;$C250&amp;"체",#REF!)</f>
        <v>#REF!</v>
      </c>
      <c r="BU250" s="24" t="e">
        <f>COUNTIF(#REF!,"공"&amp;$C250&amp;"가")</f>
        <v>#REF!</v>
      </c>
      <c r="BV250" s="16" t="s">
        <v>156</v>
      </c>
      <c r="BW250" s="25" t="e">
        <f>SUMIF(#REF!,"공"&amp;$C250&amp;"가",#REF!)</f>
        <v>#REF!</v>
      </c>
    </row>
    <row r="251" spans="1:75" ht="25.5" customHeight="1">
      <c r="A251" s="40"/>
      <c r="B251" s="37"/>
      <c r="C251" s="38" t="s">
        <v>76</v>
      </c>
      <c r="D251" s="24" t="e">
        <f t="shared" si="10"/>
        <v>#REF!</v>
      </c>
      <c r="E251" s="16" t="s">
        <v>1</v>
      </c>
      <c r="F251" s="25" t="e">
        <f t="shared" si="11"/>
        <v>#REF!</v>
      </c>
      <c r="G251" s="24" t="e">
        <f>COUNTIF(#REF!,"공"&amp;$C251&amp;"답")</f>
        <v>#REF!</v>
      </c>
      <c r="H251" s="16" t="s">
        <v>156</v>
      </c>
      <c r="I251" s="25" t="e">
        <f>SUMIF(#REF!,"공"&amp;$C251&amp;"답",#REF!)</f>
        <v>#REF!</v>
      </c>
      <c r="J251" s="24" t="e">
        <f>COUNTIF(#REF!,"공"&amp;$C251&amp;"전")</f>
        <v>#REF!</v>
      </c>
      <c r="K251" s="16" t="s">
        <v>156</v>
      </c>
      <c r="L251" s="25" t="e">
        <f>SUMIF(#REF!,"공"&amp;$C251&amp;"전",#REF!)</f>
        <v>#REF!</v>
      </c>
      <c r="M251" s="24" t="e">
        <f>COUNTIF(#REF!,"공"&amp;$C251&amp;"과")</f>
        <v>#REF!</v>
      </c>
      <c r="N251" s="16" t="s">
        <v>156</v>
      </c>
      <c r="O251" s="25" t="e">
        <f>SUMIF(#REF!,"공"&amp;$C251&amp;"과",#REF!)</f>
        <v>#REF!</v>
      </c>
      <c r="P251" s="24" t="e">
        <f>COUNTIF(#REF!,"공"&amp;$C251&amp;"임")</f>
        <v>#REF!</v>
      </c>
      <c r="Q251" s="16" t="s">
        <v>156</v>
      </c>
      <c r="R251" s="25" t="e">
        <f>SUMIF(#REF!,"공"&amp;$C251&amp;"임",#REF!)</f>
        <v>#REF!</v>
      </c>
      <c r="S251" s="24" t="e">
        <f>COUNTIF(#REF!,"공"&amp;$C251&amp;"대")</f>
        <v>#REF!</v>
      </c>
      <c r="T251" s="16" t="s">
        <v>156</v>
      </c>
      <c r="U251" s="25" t="e">
        <f>SUMIF(#REF!,"공"&amp;$C251&amp;"대",#REF!)</f>
        <v>#REF!</v>
      </c>
      <c r="V251" s="24" t="e">
        <f>COUNTIF(#REF!,"공"&amp;$C251&amp;"구")</f>
        <v>#REF!</v>
      </c>
      <c r="W251" s="16" t="s">
        <v>156</v>
      </c>
      <c r="X251" s="25" t="e">
        <f>SUMIF(#REF!,"공"&amp;$C251&amp;"구",#REF!)</f>
        <v>#REF!</v>
      </c>
      <c r="Y251" s="24" t="e">
        <f>COUNTIF(#REF!,"공"&amp;$C251&amp;"도")</f>
        <v>#REF!</v>
      </c>
      <c r="Z251" s="16" t="s">
        <v>156</v>
      </c>
      <c r="AA251" s="25" t="e">
        <f>SUMIF(#REF!,"공"&amp;$C251&amp;"도",#REF!)</f>
        <v>#REF!</v>
      </c>
      <c r="AB251" s="24" t="e">
        <f>COUNTIF(#REF!,"공"&amp;$C251&amp;"목")</f>
        <v>#REF!</v>
      </c>
      <c r="AC251" s="16" t="s">
        <v>156</v>
      </c>
      <c r="AD251" s="25" t="e">
        <f>SUMIF(#REF!,"공"&amp;$C251&amp;"목",#REF!)</f>
        <v>#REF!</v>
      </c>
      <c r="AE251" s="24" t="e">
        <f>COUNTIF(#REF!,"공"&amp;$C251&amp;"묘")</f>
        <v>#REF!</v>
      </c>
      <c r="AF251" s="16" t="s">
        <v>156</v>
      </c>
      <c r="AG251" s="25" t="e">
        <f>SUMIF(#REF!,"공"&amp;$C251&amp;"묘",#REF!)</f>
        <v>#REF!</v>
      </c>
      <c r="AH251" s="24" t="e">
        <f>COUNTIF(#REF!,"공"&amp;$C251&amp;"유")</f>
        <v>#REF!</v>
      </c>
      <c r="AI251" s="16" t="s">
        <v>156</v>
      </c>
      <c r="AJ251" s="25" t="e">
        <f>SUMIF(#REF!,"공"&amp;$C251&amp;"유",#REF!)</f>
        <v>#REF!</v>
      </c>
      <c r="AK251" s="24" t="e">
        <f>COUNTIF(#REF!,"공"&amp;$C251&amp;"잡")</f>
        <v>#REF!</v>
      </c>
      <c r="AL251" s="16" t="s">
        <v>156</v>
      </c>
      <c r="AM251" s="25" t="e">
        <f>SUMIF(#REF!,"공"&amp;$C251&amp;"잡",#REF!)</f>
        <v>#REF!</v>
      </c>
      <c r="AN251" s="24" t="e">
        <f>COUNTIF(#REF!,"공"&amp;$C251&amp;"장")</f>
        <v>#REF!</v>
      </c>
      <c r="AO251" s="16" t="s">
        <v>156</v>
      </c>
      <c r="AP251" s="25" t="e">
        <f>SUMIF(#REF!,"공"&amp;$C251&amp;"장",#REF!)</f>
        <v>#REF!</v>
      </c>
      <c r="AQ251" s="24" t="e">
        <f>COUNTIF(#REF!,"공"&amp;$C251&amp;"수")</f>
        <v>#REF!</v>
      </c>
      <c r="AR251" s="16" t="s">
        <v>156</v>
      </c>
      <c r="AS251" s="25" t="e">
        <f>SUMIF(#REF!,"공"&amp;$C251&amp;"수",#REF!)</f>
        <v>#REF!</v>
      </c>
      <c r="AT251" s="24" t="e">
        <f>COUNTIF(#REF!,"공"&amp;$C251&amp;"제")</f>
        <v>#REF!</v>
      </c>
      <c r="AU251" s="16" t="s">
        <v>156</v>
      </c>
      <c r="AV251" s="25" t="e">
        <f>SUMIF(#REF!,"공"&amp;$C251&amp;"제",#REF!)</f>
        <v>#REF!</v>
      </c>
      <c r="AW251" s="24" t="e">
        <f>COUNTIF(#REF!,"공"&amp;$C251&amp;"종")</f>
        <v>#REF!</v>
      </c>
      <c r="AX251" s="16" t="s">
        <v>156</v>
      </c>
      <c r="AY251" s="25" t="e">
        <f>SUMIF(#REF!,"공"&amp;$C251&amp;"종",#REF!)</f>
        <v>#REF!</v>
      </c>
      <c r="AZ251" s="24" t="e">
        <f>COUNTIF(#REF!,"공"&amp;$C251&amp;"주")</f>
        <v>#REF!</v>
      </c>
      <c r="BA251" s="16" t="s">
        <v>156</v>
      </c>
      <c r="BB251" s="25" t="e">
        <f>SUMIF(#REF!,"공"&amp;$C251&amp;"주",#REF!)</f>
        <v>#REF!</v>
      </c>
      <c r="BC251" s="24" t="e">
        <f>COUNTIF(#REF!,"공"&amp;$C251&amp;"양")</f>
        <v>#REF!</v>
      </c>
      <c r="BD251" s="16" t="s">
        <v>156</v>
      </c>
      <c r="BE251" s="25" t="e">
        <f>SUMIF(#REF!,"공"&amp;$C251&amp;"양",#REF!)</f>
        <v>#REF!</v>
      </c>
      <c r="BF251" s="24" t="e">
        <f>COUNTIF(#REF!,"공"&amp;$C251&amp;"염")</f>
        <v>#REF!</v>
      </c>
      <c r="BG251" s="16" t="s">
        <v>156</v>
      </c>
      <c r="BH251" s="25" t="e">
        <f>SUMIF(#REF!,"공"&amp;$C251&amp;"염",#REF!)</f>
        <v>#REF!</v>
      </c>
      <c r="BI251" s="24" t="e">
        <f>COUNTIF(#REF!,"공"&amp;$C251&amp;"창")</f>
        <v>#REF!</v>
      </c>
      <c r="BJ251" s="16" t="s">
        <v>156</v>
      </c>
      <c r="BK251" s="25" t="e">
        <f>SUMIF(#REF!,"공"&amp;$C251&amp;"창",#REF!)</f>
        <v>#REF!</v>
      </c>
      <c r="BL251" s="24" t="e">
        <f>COUNTIF(#REF!,"공"&amp;$C251&amp;"천")</f>
        <v>#REF!</v>
      </c>
      <c r="BM251" s="16" t="s">
        <v>156</v>
      </c>
      <c r="BN251" s="25" t="e">
        <f>SUMIF(#REF!,"공"&amp;$C251&amp;"천",#REF!)</f>
        <v>#REF!</v>
      </c>
      <c r="BO251" s="24" t="e">
        <f>COUNTIF(#REF!,"공"&amp;$C251&amp;"철")</f>
        <v>#REF!</v>
      </c>
      <c r="BP251" s="16" t="s">
        <v>156</v>
      </c>
      <c r="BQ251" s="25" t="e">
        <f>SUMIF(#REF!,"공"&amp;$C251&amp;"철",#REF!)</f>
        <v>#REF!</v>
      </c>
      <c r="BR251" s="24" t="e">
        <f>COUNTIF(#REF!,"공"&amp;$C251&amp;"체")</f>
        <v>#REF!</v>
      </c>
      <c r="BS251" s="16" t="s">
        <v>156</v>
      </c>
      <c r="BT251" s="25" t="e">
        <f>SUMIF(#REF!,"공"&amp;$C251&amp;"체",#REF!)</f>
        <v>#REF!</v>
      </c>
      <c r="BU251" s="24" t="e">
        <f>COUNTIF(#REF!,"공"&amp;$C251&amp;"가")</f>
        <v>#REF!</v>
      </c>
      <c r="BV251" s="16" t="s">
        <v>156</v>
      </c>
      <c r="BW251" s="25" t="e">
        <f>SUMIF(#REF!,"공"&amp;$C251&amp;"가",#REF!)</f>
        <v>#REF!</v>
      </c>
    </row>
    <row r="252" spans="1:75" ht="25.5" customHeight="1">
      <c r="A252" s="41"/>
      <c r="B252" s="39"/>
      <c r="C252" s="38" t="s">
        <v>77</v>
      </c>
      <c r="D252" s="24" t="e">
        <f t="shared" si="10"/>
        <v>#REF!</v>
      </c>
      <c r="E252" s="16" t="s">
        <v>1</v>
      </c>
      <c r="F252" s="25" t="e">
        <f t="shared" si="11"/>
        <v>#REF!</v>
      </c>
      <c r="G252" s="24" t="e">
        <f>COUNTIF(#REF!,"공"&amp;$C252&amp;"답")</f>
        <v>#REF!</v>
      </c>
      <c r="H252" s="16" t="s">
        <v>156</v>
      </c>
      <c r="I252" s="25" t="e">
        <f>SUMIF(#REF!,"공"&amp;$C252&amp;"답",#REF!)</f>
        <v>#REF!</v>
      </c>
      <c r="J252" s="24" t="e">
        <f>COUNTIF(#REF!,"공"&amp;$C252&amp;"전")</f>
        <v>#REF!</v>
      </c>
      <c r="K252" s="16" t="s">
        <v>156</v>
      </c>
      <c r="L252" s="25" t="e">
        <f>SUMIF(#REF!,"공"&amp;$C252&amp;"전",#REF!)</f>
        <v>#REF!</v>
      </c>
      <c r="M252" s="24" t="e">
        <f>COUNTIF(#REF!,"공"&amp;$C252&amp;"과")</f>
        <v>#REF!</v>
      </c>
      <c r="N252" s="16" t="s">
        <v>156</v>
      </c>
      <c r="O252" s="25" t="e">
        <f>SUMIF(#REF!,"공"&amp;$C252&amp;"과",#REF!)</f>
        <v>#REF!</v>
      </c>
      <c r="P252" s="24" t="e">
        <f>COUNTIF(#REF!,"공"&amp;$C252&amp;"임")</f>
        <v>#REF!</v>
      </c>
      <c r="Q252" s="16" t="s">
        <v>156</v>
      </c>
      <c r="R252" s="25" t="e">
        <f>SUMIF(#REF!,"공"&amp;$C252&amp;"임",#REF!)</f>
        <v>#REF!</v>
      </c>
      <c r="S252" s="24" t="e">
        <f>COUNTIF(#REF!,"공"&amp;$C252&amp;"대")</f>
        <v>#REF!</v>
      </c>
      <c r="T252" s="16" t="s">
        <v>156</v>
      </c>
      <c r="U252" s="25" t="e">
        <f>SUMIF(#REF!,"공"&amp;$C252&amp;"대",#REF!)</f>
        <v>#REF!</v>
      </c>
      <c r="V252" s="24" t="e">
        <f>COUNTIF(#REF!,"공"&amp;$C252&amp;"구")</f>
        <v>#REF!</v>
      </c>
      <c r="W252" s="16" t="s">
        <v>156</v>
      </c>
      <c r="X252" s="25" t="e">
        <f>SUMIF(#REF!,"공"&amp;$C252&amp;"구",#REF!)</f>
        <v>#REF!</v>
      </c>
      <c r="Y252" s="24" t="e">
        <f>COUNTIF(#REF!,"공"&amp;$C252&amp;"도")</f>
        <v>#REF!</v>
      </c>
      <c r="Z252" s="16" t="s">
        <v>156</v>
      </c>
      <c r="AA252" s="25" t="e">
        <f>SUMIF(#REF!,"공"&amp;$C252&amp;"도",#REF!)</f>
        <v>#REF!</v>
      </c>
      <c r="AB252" s="24" t="e">
        <f>COUNTIF(#REF!,"공"&amp;$C252&amp;"목")</f>
        <v>#REF!</v>
      </c>
      <c r="AC252" s="16" t="s">
        <v>156</v>
      </c>
      <c r="AD252" s="25" t="e">
        <f>SUMIF(#REF!,"공"&amp;$C252&amp;"목",#REF!)</f>
        <v>#REF!</v>
      </c>
      <c r="AE252" s="24" t="e">
        <f>COUNTIF(#REF!,"공"&amp;$C252&amp;"묘")</f>
        <v>#REF!</v>
      </c>
      <c r="AF252" s="16" t="s">
        <v>156</v>
      </c>
      <c r="AG252" s="25" t="e">
        <f>SUMIF(#REF!,"공"&amp;$C252&amp;"묘",#REF!)</f>
        <v>#REF!</v>
      </c>
      <c r="AH252" s="24" t="e">
        <f>COUNTIF(#REF!,"공"&amp;$C252&amp;"유")</f>
        <v>#REF!</v>
      </c>
      <c r="AI252" s="16" t="s">
        <v>156</v>
      </c>
      <c r="AJ252" s="25" t="e">
        <f>SUMIF(#REF!,"공"&amp;$C252&amp;"유",#REF!)</f>
        <v>#REF!</v>
      </c>
      <c r="AK252" s="24" t="e">
        <f>COUNTIF(#REF!,"공"&amp;$C252&amp;"잡")</f>
        <v>#REF!</v>
      </c>
      <c r="AL252" s="16" t="s">
        <v>156</v>
      </c>
      <c r="AM252" s="25" t="e">
        <f>SUMIF(#REF!,"공"&amp;$C252&amp;"잡",#REF!)</f>
        <v>#REF!</v>
      </c>
      <c r="AN252" s="24" t="e">
        <f>COUNTIF(#REF!,"공"&amp;$C252&amp;"장")</f>
        <v>#REF!</v>
      </c>
      <c r="AO252" s="16" t="s">
        <v>156</v>
      </c>
      <c r="AP252" s="25" t="e">
        <f>SUMIF(#REF!,"공"&amp;$C252&amp;"장",#REF!)</f>
        <v>#REF!</v>
      </c>
      <c r="AQ252" s="24" t="e">
        <f>COUNTIF(#REF!,"공"&amp;$C252&amp;"수")</f>
        <v>#REF!</v>
      </c>
      <c r="AR252" s="16" t="s">
        <v>156</v>
      </c>
      <c r="AS252" s="25" t="e">
        <f>SUMIF(#REF!,"공"&amp;$C252&amp;"수",#REF!)</f>
        <v>#REF!</v>
      </c>
      <c r="AT252" s="24" t="e">
        <f>COUNTIF(#REF!,"공"&amp;$C252&amp;"제")</f>
        <v>#REF!</v>
      </c>
      <c r="AU252" s="16" t="s">
        <v>156</v>
      </c>
      <c r="AV252" s="25" t="e">
        <f>SUMIF(#REF!,"공"&amp;$C252&amp;"제",#REF!)</f>
        <v>#REF!</v>
      </c>
      <c r="AW252" s="24" t="e">
        <f>COUNTIF(#REF!,"공"&amp;$C252&amp;"종")</f>
        <v>#REF!</v>
      </c>
      <c r="AX252" s="16" t="s">
        <v>156</v>
      </c>
      <c r="AY252" s="25" t="e">
        <f>SUMIF(#REF!,"공"&amp;$C252&amp;"종",#REF!)</f>
        <v>#REF!</v>
      </c>
      <c r="AZ252" s="24" t="e">
        <f>COUNTIF(#REF!,"공"&amp;$C252&amp;"주")</f>
        <v>#REF!</v>
      </c>
      <c r="BA252" s="16" t="s">
        <v>156</v>
      </c>
      <c r="BB252" s="25" t="e">
        <f>SUMIF(#REF!,"공"&amp;$C252&amp;"주",#REF!)</f>
        <v>#REF!</v>
      </c>
      <c r="BC252" s="24" t="e">
        <f>COUNTIF(#REF!,"공"&amp;$C252&amp;"양")</f>
        <v>#REF!</v>
      </c>
      <c r="BD252" s="16" t="s">
        <v>156</v>
      </c>
      <c r="BE252" s="25" t="e">
        <f>SUMIF(#REF!,"공"&amp;$C252&amp;"양",#REF!)</f>
        <v>#REF!</v>
      </c>
      <c r="BF252" s="24" t="e">
        <f>COUNTIF(#REF!,"공"&amp;$C252&amp;"염")</f>
        <v>#REF!</v>
      </c>
      <c r="BG252" s="16" t="s">
        <v>156</v>
      </c>
      <c r="BH252" s="25" t="e">
        <f>SUMIF(#REF!,"공"&amp;$C252&amp;"염",#REF!)</f>
        <v>#REF!</v>
      </c>
      <c r="BI252" s="24" t="e">
        <f>COUNTIF(#REF!,"공"&amp;$C252&amp;"창")</f>
        <v>#REF!</v>
      </c>
      <c r="BJ252" s="16" t="s">
        <v>156</v>
      </c>
      <c r="BK252" s="25" t="e">
        <f>SUMIF(#REF!,"공"&amp;$C252&amp;"창",#REF!)</f>
        <v>#REF!</v>
      </c>
      <c r="BL252" s="24" t="e">
        <f>COUNTIF(#REF!,"공"&amp;$C252&amp;"천")</f>
        <v>#REF!</v>
      </c>
      <c r="BM252" s="16" t="s">
        <v>156</v>
      </c>
      <c r="BN252" s="25" t="e">
        <f>SUMIF(#REF!,"공"&amp;$C252&amp;"천",#REF!)</f>
        <v>#REF!</v>
      </c>
      <c r="BO252" s="24" t="e">
        <f>COUNTIF(#REF!,"공"&amp;$C252&amp;"철")</f>
        <v>#REF!</v>
      </c>
      <c r="BP252" s="16" t="s">
        <v>156</v>
      </c>
      <c r="BQ252" s="25" t="e">
        <f>SUMIF(#REF!,"공"&amp;$C252&amp;"철",#REF!)</f>
        <v>#REF!</v>
      </c>
      <c r="BR252" s="24" t="e">
        <f>COUNTIF(#REF!,"공"&amp;$C252&amp;"체")</f>
        <v>#REF!</v>
      </c>
      <c r="BS252" s="16" t="s">
        <v>156</v>
      </c>
      <c r="BT252" s="25" t="e">
        <f>SUMIF(#REF!,"공"&amp;$C252&amp;"체",#REF!)</f>
        <v>#REF!</v>
      </c>
      <c r="BU252" s="24" t="e">
        <f>COUNTIF(#REF!,"공"&amp;$C252&amp;"가")</f>
        <v>#REF!</v>
      </c>
      <c r="BV252" s="16" t="s">
        <v>156</v>
      </c>
      <c r="BW252" s="25" t="e">
        <f>SUMIF(#REF!,"공"&amp;$C252&amp;"가",#REF!)</f>
        <v>#REF!</v>
      </c>
    </row>
    <row r="253" spans="1:75" ht="30" customHeight="1">
      <c r="A253" s="90" t="s">
        <v>168</v>
      </c>
      <c r="B253" s="90"/>
      <c r="C253" s="90"/>
      <c r="D253" s="90"/>
      <c r="E253" s="90"/>
      <c r="F253" s="90"/>
      <c r="G253" s="90"/>
      <c r="H253" s="90"/>
      <c r="I253" s="90"/>
      <c r="J253" s="90"/>
      <c r="K253" s="90"/>
      <c r="L253" s="90"/>
      <c r="M253" s="90"/>
      <c r="N253" s="90"/>
      <c r="O253" s="90"/>
      <c r="P253" s="90"/>
      <c r="Q253" s="90"/>
      <c r="R253" s="90"/>
      <c r="S253" s="90"/>
      <c r="T253" s="90"/>
      <c r="U253" s="90"/>
      <c r="V253" s="90"/>
      <c r="W253" s="90"/>
      <c r="X253" s="90"/>
      <c r="Y253" s="90"/>
      <c r="Z253" s="90"/>
      <c r="AA253" s="90"/>
      <c r="AB253" s="90"/>
      <c r="AC253" s="90"/>
      <c r="AD253" s="90"/>
      <c r="AE253" s="90"/>
      <c r="AF253" s="90"/>
      <c r="AG253" s="90"/>
      <c r="AH253" s="90"/>
      <c r="AI253" s="90"/>
      <c r="AJ253" s="90"/>
      <c r="AK253" s="90"/>
      <c r="AL253" s="90"/>
      <c r="AM253" s="90"/>
      <c r="AN253" s="90" t="s">
        <v>167</v>
      </c>
      <c r="AO253" s="90"/>
      <c r="AP253" s="90"/>
      <c r="AQ253" s="90"/>
      <c r="AR253" s="90"/>
      <c r="AS253" s="90"/>
      <c r="AT253" s="90"/>
      <c r="AU253" s="90"/>
      <c r="AV253" s="90"/>
      <c r="AW253" s="90"/>
      <c r="AX253" s="90"/>
      <c r="AY253" s="90"/>
      <c r="AZ253" s="90"/>
      <c r="BA253" s="90"/>
      <c r="BB253" s="90"/>
      <c r="BC253" s="90"/>
      <c r="BD253" s="90"/>
      <c r="BE253" s="90"/>
      <c r="BF253" s="90"/>
      <c r="BG253" s="90"/>
      <c r="BH253" s="90"/>
      <c r="BI253" s="90"/>
      <c r="BJ253" s="90"/>
      <c r="BK253" s="90"/>
      <c r="BL253" s="90"/>
      <c r="BM253" s="90"/>
      <c r="BN253" s="90"/>
      <c r="BO253" s="90"/>
      <c r="BP253" s="90"/>
      <c r="BQ253" s="90"/>
      <c r="BR253" s="90"/>
      <c r="BS253" s="90"/>
      <c r="BT253" s="90"/>
      <c r="BU253" s="90"/>
      <c r="BV253" s="90"/>
      <c r="BW253" s="90"/>
    </row>
    <row r="254" spans="1:75" s="9" customFormat="1" ht="10.5" customHeight="1">
      <c r="A254" s="4"/>
      <c r="B254" s="4"/>
      <c r="C254" s="4"/>
      <c r="D254" s="5"/>
      <c r="E254" s="6"/>
      <c r="F254" s="7"/>
      <c r="G254" s="8"/>
      <c r="H254" s="6"/>
      <c r="I254" s="8"/>
      <c r="J254" s="8"/>
      <c r="K254" s="6"/>
      <c r="L254" s="8"/>
      <c r="M254" s="8"/>
      <c r="N254" s="6"/>
      <c r="O254" s="8"/>
      <c r="P254" s="8"/>
      <c r="Q254" s="6"/>
      <c r="R254" s="8"/>
      <c r="S254" s="8"/>
      <c r="T254" s="6"/>
      <c r="U254" s="8"/>
      <c r="V254" s="8"/>
      <c r="W254" s="6"/>
      <c r="X254" s="8"/>
      <c r="Y254" s="8"/>
      <c r="Z254" s="6"/>
      <c r="AA254" s="8"/>
      <c r="AB254" s="8"/>
      <c r="AC254" s="6"/>
      <c r="AD254" s="8"/>
      <c r="AE254" s="8"/>
      <c r="AF254" s="6"/>
      <c r="AG254" s="8"/>
      <c r="AH254" s="8"/>
      <c r="AI254" s="6"/>
      <c r="AJ254" s="8"/>
      <c r="AK254" s="8"/>
      <c r="AL254" s="6"/>
      <c r="AM254" s="8"/>
      <c r="AN254" s="8"/>
      <c r="AO254" s="6"/>
      <c r="AP254" s="8"/>
      <c r="AQ254" s="8"/>
      <c r="AR254" s="6"/>
      <c r="AS254" s="8"/>
      <c r="AT254" s="8"/>
      <c r="AU254" s="6"/>
      <c r="AV254" s="8"/>
      <c r="AW254" s="8"/>
      <c r="AX254" s="6"/>
      <c r="AY254" s="8"/>
      <c r="AZ254" s="8"/>
      <c r="BA254" s="6"/>
      <c r="BB254" s="8"/>
      <c r="BC254" s="8"/>
      <c r="BD254" s="6"/>
      <c r="BE254" s="8"/>
      <c r="BF254" s="8"/>
      <c r="BG254" s="6"/>
      <c r="BH254" s="8"/>
      <c r="BI254" s="8"/>
      <c r="BJ254" s="6"/>
      <c r="BK254" s="8"/>
      <c r="BL254" s="8"/>
      <c r="BM254" s="6"/>
      <c r="BN254" s="8"/>
      <c r="BO254" s="8"/>
      <c r="BP254" s="6"/>
      <c r="BQ254" s="8"/>
      <c r="BR254" s="8"/>
      <c r="BS254" s="6"/>
      <c r="BT254" s="8"/>
      <c r="BU254" s="8"/>
      <c r="BV254" s="6"/>
      <c r="BW254" s="8"/>
    </row>
    <row r="255" spans="1:75" s="26" customFormat="1" ht="24.95" customHeight="1">
      <c r="A255" s="91" t="s">
        <v>0</v>
      </c>
      <c r="B255" s="92"/>
      <c r="C255" s="93"/>
      <c r="D255" s="97" t="s">
        <v>128</v>
      </c>
      <c r="E255" s="98"/>
      <c r="F255" s="99"/>
      <c r="G255" s="103" t="s">
        <v>129</v>
      </c>
      <c r="H255" s="104"/>
      <c r="I255" s="104"/>
      <c r="J255" s="104"/>
      <c r="K255" s="104"/>
      <c r="L255" s="104"/>
      <c r="M255" s="104"/>
      <c r="N255" s="104"/>
      <c r="O255" s="104"/>
      <c r="P255" s="104"/>
      <c r="Q255" s="104"/>
      <c r="R255" s="104"/>
      <c r="S255" s="104"/>
      <c r="T255" s="104"/>
      <c r="U255" s="104"/>
      <c r="V255" s="104"/>
      <c r="W255" s="104"/>
      <c r="X255" s="104"/>
      <c r="Y255" s="104"/>
      <c r="Z255" s="104"/>
      <c r="AA255" s="104"/>
      <c r="AB255" s="104"/>
      <c r="AC255" s="104"/>
      <c r="AD255" s="104"/>
      <c r="AE255" s="104"/>
      <c r="AF255" s="104"/>
      <c r="AG255" s="104"/>
      <c r="AH255" s="104"/>
      <c r="AI255" s="104"/>
      <c r="AJ255" s="104"/>
      <c r="AK255" s="104"/>
      <c r="AL255" s="104"/>
      <c r="AM255" s="105"/>
      <c r="AN255" s="103" t="s">
        <v>130</v>
      </c>
      <c r="AO255" s="104"/>
      <c r="AP255" s="104"/>
      <c r="AQ255" s="104"/>
      <c r="AR255" s="104"/>
      <c r="AS255" s="104"/>
      <c r="AT255" s="104"/>
      <c r="AU255" s="104"/>
      <c r="AV255" s="104"/>
      <c r="AW255" s="104"/>
      <c r="AX255" s="104"/>
      <c r="AY255" s="104"/>
      <c r="AZ255" s="104"/>
      <c r="BA255" s="104"/>
      <c r="BB255" s="104"/>
      <c r="BC255" s="104"/>
      <c r="BD255" s="104"/>
      <c r="BE255" s="104"/>
      <c r="BF255" s="104"/>
      <c r="BG255" s="104"/>
      <c r="BH255" s="104"/>
      <c r="BI255" s="104"/>
      <c r="BJ255" s="104"/>
      <c r="BK255" s="104"/>
      <c r="BL255" s="104"/>
      <c r="BM255" s="104"/>
      <c r="BN255" s="104"/>
      <c r="BO255" s="104"/>
      <c r="BP255" s="104"/>
      <c r="BQ255" s="104"/>
      <c r="BR255" s="104"/>
      <c r="BS255" s="104"/>
      <c r="BT255" s="104"/>
      <c r="BU255" s="104"/>
      <c r="BV255" s="104"/>
      <c r="BW255" s="105"/>
    </row>
    <row r="256" spans="1:75" s="27" customFormat="1" ht="24.95" customHeight="1">
      <c r="A256" s="94"/>
      <c r="B256" s="95"/>
      <c r="C256" s="96"/>
      <c r="D256" s="100"/>
      <c r="E256" s="101"/>
      <c r="F256" s="102"/>
      <c r="G256" s="106" t="s">
        <v>131</v>
      </c>
      <c r="H256" s="107"/>
      <c r="I256" s="108"/>
      <c r="J256" s="106" t="s">
        <v>132</v>
      </c>
      <c r="K256" s="107"/>
      <c r="L256" s="108"/>
      <c r="M256" s="106" t="s">
        <v>133</v>
      </c>
      <c r="N256" s="107"/>
      <c r="O256" s="108"/>
      <c r="P256" s="106" t="s">
        <v>134</v>
      </c>
      <c r="Q256" s="107"/>
      <c r="R256" s="108"/>
      <c r="S256" s="106" t="s">
        <v>135</v>
      </c>
      <c r="T256" s="107"/>
      <c r="U256" s="108"/>
      <c r="V256" s="106" t="s">
        <v>136</v>
      </c>
      <c r="W256" s="107"/>
      <c r="X256" s="108"/>
      <c r="Y256" s="106" t="s">
        <v>137</v>
      </c>
      <c r="Z256" s="107"/>
      <c r="AA256" s="108"/>
      <c r="AB256" s="106" t="s">
        <v>138</v>
      </c>
      <c r="AC256" s="107"/>
      <c r="AD256" s="108"/>
      <c r="AE256" s="106" t="s">
        <v>139</v>
      </c>
      <c r="AF256" s="107"/>
      <c r="AG256" s="108"/>
      <c r="AH256" s="106" t="s">
        <v>140</v>
      </c>
      <c r="AI256" s="107"/>
      <c r="AJ256" s="108"/>
      <c r="AK256" s="106" t="s">
        <v>141</v>
      </c>
      <c r="AL256" s="107"/>
      <c r="AM256" s="108"/>
      <c r="AN256" s="106" t="s">
        <v>142</v>
      </c>
      <c r="AO256" s="107"/>
      <c r="AP256" s="108"/>
      <c r="AQ256" s="106" t="s">
        <v>143</v>
      </c>
      <c r="AR256" s="107"/>
      <c r="AS256" s="108"/>
      <c r="AT256" s="106" t="s">
        <v>144</v>
      </c>
      <c r="AU256" s="107"/>
      <c r="AV256" s="108"/>
      <c r="AW256" s="106" t="s">
        <v>145</v>
      </c>
      <c r="AX256" s="107"/>
      <c r="AY256" s="108"/>
      <c r="AZ256" s="106" t="s">
        <v>146</v>
      </c>
      <c r="BA256" s="107"/>
      <c r="BB256" s="108"/>
      <c r="BC256" s="106" t="s">
        <v>147</v>
      </c>
      <c r="BD256" s="107"/>
      <c r="BE256" s="108"/>
      <c r="BF256" s="106" t="s">
        <v>148</v>
      </c>
      <c r="BG256" s="107"/>
      <c r="BH256" s="108"/>
      <c r="BI256" s="106" t="s">
        <v>149</v>
      </c>
      <c r="BJ256" s="107"/>
      <c r="BK256" s="108"/>
      <c r="BL256" s="106" t="s">
        <v>150</v>
      </c>
      <c r="BM256" s="107"/>
      <c r="BN256" s="108"/>
      <c r="BO256" s="106" t="s">
        <v>151</v>
      </c>
      <c r="BP256" s="107"/>
      <c r="BQ256" s="108"/>
      <c r="BR256" s="106" t="s">
        <v>152</v>
      </c>
      <c r="BS256" s="107"/>
      <c r="BT256" s="108"/>
      <c r="BU256" s="106" t="s">
        <v>153</v>
      </c>
      <c r="BV256" s="107"/>
      <c r="BW256" s="108"/>
    </row>
    <row r="257" spans="1:75" s="18" customFormat="1" ht="24.95" customHeight="1">
      <c r="A257" s="109" t="s">
        <v>154</v>
      </c>
      <c r="B257" s="110"/>
      <c r="C257" s="111"/>
      <c r="D257" s="15" t="s">
        <v>155</v>
      </c>
      <c r="E257" s="16" t="s">
        <v>156</v>
      </c>
      <c r="F257" s="17" t="s">
        <v>157</v>
      </c>
      <c r="G257" s="15" t="s">
        <v>155</v>
      </c>
      <c r="H257" s="16" t="s">
        <v>156</v>
      </c>
      <c r="I257" s="17" t="s">
        <v>157</v>
      </c>
      <c r="J257" s="15" t="s">
        <v>155</v>
      </c>
      <c r="K257" s="16" t="s">
        <v>156</v>
      </c>
      <c r="L257" s="17" t="s">
        <v>157</v>
      </c>
      <c r="M257" s="15" t="s">
        <v>155</v>
      </c>
      <c r="N257" s="16" t="s">
        <v>156</v>
      </c>
      <c r="O257" s="17" t="s">
        <v>157</v>
      </c>
      <c r="P257" s="15" t="s">
        <v>155</v>
      </c>
      <c r="Q257" s="16" t="s">
        <v>156</v>
      </c>
      <c r="R257" s="17" t="s">
        <v>157</v>
      </c>
      <c r="S257" s="15" t="s">
        <v>155</v>
      </c>
      <c r="T257" s="16" t="s">
        <v>156</v>
      </c>
      <c r="U257" s="17" t="s">
        <v>157</v>
      </c>
      <c r="V257" s="15" t="s">
        <v>155</v>
      </c>
      <c r="W257" s="16" t="s">
        <v>156</v>
      </c>
      <c r="X257" s="17" t="s">
        <v>157</v>
      </c>
      <c r="Y257" s="15" t="s">
        <v>155</v>
      </c>
      <c r="Z257" s="16" t="s">
        <v>156</v>
      </c>
      <c r="AA257" s="17" t="s">
        <v>157</v>
      </c>
      <c r="AB257" s="15" t="s">
        <v>155</v>
      </c>
      <c r="AC257" s="16" t="s">
        <v>156</v>
      </c>
      <c r="AD257" s="17" t="s">
        <v>157</v>
      </c>
      <c r="AE257" s="15" t="s">
        <v>155</v>
      </c>
      <c r="AF257" s="16" t="s">
        <v>156</v>
      </c>
      <c r="AG257" s="17" t="s">
        <v>157</v>
      </c>
      <c r="AH257" s="15" t="s">
        <v>155</v>
      </c>
      <c r="AI257" s="16" t="s">
        <v>156</v>
      </c>
      <c r="AJ257" s="17" t="s">
        <v>157</v>
      </c>
      <c r="AK257" s="15" t="s">
        <v>155</v>
      </c>
      <c r="AL257" s="16" t="s">
        <v>156</v>
      </c>
      <c r="AM257" s="17" t="s">
        <v>157</v>
      </c>
      <c r="AN257" s="15" t="s">
        <v>155</v>
      </c>
      <c r="AO257" s="16" t="s">
        <v>156</v>
      </c>
      <c r="AP257" s="17" t="s">
        <v>157</v>
      </c>
      <c r="AQ257" s="15" t="s">
        <v>155</v>
      </c>
      <c r="AR257" s="16" t="s">
        <v>156</v>
      </c>
      <c r="AS257" s="17" t="s">
        <v>157</v>
      </c>
      <c r="AT257" s="15" t="s">
        <v>155</v>
      </c>
      <c r="AU257" s="16" t="s">
        <v>156</v>
      </c>
      <c r="AV257" s="17" t="s">
        <v>157</v>
      </c>
      <c r="AW257" s="15" t="s">
        <v>155</v>
      </c>
      <c r="AX257" s="16" t="s">
        <v>156</v>
      </c>
      <c r="AY257" s="17" t="s">
        <v>157</v>
      </c>
      <c r="AZ257" s="15" t="s">
        <v>155</v>
      </c>
      <c r="BA257" s="16" t="s">
        <v>156</v>
      </c>
      <c r="BB257" s="17" t="s">
        <v>157</v>
      </c>
      <c r="BC257" s="15" t="s">
        <v>155</v>
      </c>
      <c r="BD257" s="16" t="s">
        <v>156</v>
      </c>
      <c r="BE257" s="17" t="s">
        <v>157</v>
      </c>
      <c r="BF257" s="15" t="s">
        <v>155</v>
      </c>
      <c r="BG257" s="16" t="s">
        <v>156</v>
      </c>
      <c r="BH257" s="17" t="s">
        <v>157</v>
      </c>
      <c r="BI257" s="15" t="s">
        <v>155</v>
      </c>
      <c r="BJ257" s="16" t="s">
        <v>156</v>
      </c>
      <c r="BK257" s="17" t="s">
        <v>157</v>
      </c>
      <c r="BL257" s="15" t="s">
        <v>155</v>
      </c>
      <c r="BM257" s="16" t="s">
        <v>156</v>
      </c>
      <c r="BN257" s="17" t="s">
        <v>157</v>
      </c>
      <c r="BO257" s="15" t="s">
        <v>155</v>
      </c>
      <c r="BP257" s="16" t="s">
        <v>156</v>
      </c>
      <c r="BQ257" s="17" t="s">
        <v>157</v>
      </c>
      <c r="BR257" s="15" t="s">
        <v>155</v>
      </c>
      <c r="BS257" s="16" t="s">
        <v>156</v>
      </c>
      <c r="BT257" s="17" t="s">
        <v>157</v>
      </c>
      <c r="BU257" s="15" t="s">
        <v>155</v>
      </c>
      <c r="BV257" s="16" t="s">
        <v>156</v>
      </c>
      <c r="BW257" s="17" t="s">
        <v>157</v>
      </c>
    </row>
    <row r="258" spans="1:75" s="23" customFormat="1" ht="25.5" customHeight="1">
      <c r="A258" s="112" t="s">
        <v>158</v>
      </c>
      <c r="B258" s="113"/>
      <c r="C258" s="114"/>
      <c r="D258" s="20" t="e">
        <f>SUM(G258,J258,M258,P258,S258,V258,Y258,AB258,AE258,AH258,AK258,AN258,AQ258,AT258,AW258,AZ258,BC258,BF258,BI258,BL258,BO258,BR258,BU258)</f>
        <v>#REF!</v>
      </c>
      <c r="E258" s="21" t="s">
        <v>156</v>
      </c>
      <c r="F258" s="22" t="e">
        <f>SUM(I258,L258,O258,R258,U258,X258,AA258,AD258,AG258,AJ258,AM258,AP258,AS258,AV258,AY258,BB258,BE258,BH258,BK258,BN258,BQ258,BT258,BW258)</f>
        <v>#REF!</v>
      </c>
      <c r="G258" s="20" t="e">
        <f>SUM(G259,G298)</f>
        <v>#REF!</v>
      </c>
      <c r="H258" s="21" t="s">
        <v>156</v>
      </c>
      <c r="I258" s="22" t="e">
        <f>SUM(I259,I298)</f>
        <v>#REF!</v>
      </c>
      <c r="J258" s="20" t="e">
        <f>SUM(J259,J298)</f>
        <v>#REF!</v>
      </c>
      <c r="K258" s="21" t="s">
        <v>156</v>
      </c>
      <c r="L258" s="22" t="e">
        <f>SUM(L259,L298)</f>
        <v>#REF!</v>
      </c>
      <c r="M258" s="20" t="e">
        <f>SUM(M259,M298)</f>
        <v>#REF!</v>
      </c>
      <c r="N258" s="21" t="s">
        <v>156</v>
      </c>
      <c r="O258" s="22" t="e">
        <f>SUM(O259,O298)</f>
        <v>#REF!</v>
      </c>
      <c r="P258" s="20" t="e">
        <f>SUM(P259,P298)</f>
        <v>#REF!</v>
      </c>
      <c r="Q258" s="21" t="s">
        <v>156</v>
      </c>
      <c r="R258" s="22" t="e">
        <f>SUM(R259,R298)</f>
        <v>#REF!</v>
      </c>
      <c r="S258" s="20" t="e">
        <f>SUM(S259,S298)</f>
        <v>#REF!</v>
      </c>
      <c r="T258" s="21" t="s">
        <v>156</v>
      </c>
      <c r="U258" s="22" t="e">
        <f>SUM(U259,U298)</f>
        <v>#REF!</v>
      </c>
      <c r="V258" s="20" t="e">
        <f>SUM(V259,V298)</f>
        <v>#REF!</v>
      </c>
      <c r="W258" s="21" t="s">
        <v>156</v>
      </c>
      <c r="X258" s="22" t="e">
        <f>SUM(X259,X298)</f>
        <v>#REF!</v>
      </c>
      <c r="Y258" s="20" t="e">
        <f>SUM(Y259,Y298)</f>
        <v>#REF!</v>
      </c>
      <c r="Z258" s="21" t="s">
        <v>156</v>
      </c>
      <c r="AA258" s="22" t="e">
        <f>SUM(AA259,AA298)</f>
        <v>#REF!</v>
      </c>
      <c r="AB258" s="20" t="e">
        <f>SUM(AB259,AB298)</f>
        <v>#REF!</v>
      </c>
      <c r="AC258" s="21" t="s">
        <v>156</v>
      </c>
      <c r="AD258" s="22" t="e">
        <f>SUM(AD259,AD298)</f>
        <v>#REF!</v>
      </c>
      <c r="AE258" s="20" t="e">
        <f>SUM(AE259,AE298)</f>
        <v>#REF!</v>
      </c>
      <c r="AF258" s="21" t="s">
        <v>156</v>
      </c>
      <c r="AG258" s="22" t="e">
        <f>SUM(AG259,AG298)</f>
        <v>#REF!</v>
      </c>
      <c r="AH258" s="20" t="e">
        <f>SUM(AH259,AH298)</f>
        <v>#REF!</v>
      </c>
      <c r="AI258" s="21" t="s">
        <v>156</v>
      </c>
      <c r="AJ258" s="22" t="e">
        <f>SUM(AJ259,AJ298)</f>
        <v>#REF!</v>
      </c>
      <c r="AK258" s="20" t="e">
        <f>SUM(AK259,AK298)</f>
        <v>#REF!</v>
      </c>
      <c r="AL258" s="21" t="s">
        <v>156</v>
      </c>
      <c r="AM258" s="22" t="e">
        <f>SUM(AM259,AM298)</f>
        <v>#REF!</v>
      </c>
      <c r="AN258" s="20" t="e">
        <f>SUM(AN259,AN298)</f>
        <v>#REF!</v>
      </c>
      <c r="AO258" s="21" t="s">
        <v>156</v>
      </c>
      <c r="AP258" s="22" t="e">
        <f>SUM(AP259,AP298)</f>
        <v>#REF!</v>
      </c>
      <c r="AQ258" s="20" t="e">
        <f>SUM(AQ259,AQ298)</f>
        <v>#REF!</v>
      </c>
      <c r="AR258" s="21" t="s">
        <v>156</v>
      </c>
      <c r="AS258" s="22" t="e">
        <f>SUM(AS259,AS298)</f>
        <v>#REF!</v>
      </c>
      <c r="AT258" s="20" t="e">
        <f>SUM(AT259,AT298)</f>
        <v>#REF!</v>
      </c>
      <c r="AU258" s="21" t="s">
        <v>156</v>
      </c>
      <c r="AV258" s="22" t="e">
        <f>SUM(AV259,AV298)</f>
        <v>#REF!</v>
      </c>
      <c r="AW258" s="20" t="e">
        <f>SUM(AW259,AW298)</f>
        <v>#REF!</v>
      </c>
      <c r="AX258" s="21" t="s">
        <v>156</v>
      </c>
      <c r="AY258" s="22" t="e">
        <f>SUM(AY259,AY298)</f>
        <v>#REF!</v>
      </c>
      <c r="AZ258" s="20" t="e">
        <f>SUM(AZ259,AZ298)</f>
        <v>#REF!</v>
      </c>
      <c r="BA258" s="21" t="s">
        <v>156</v>
      </c>
      <c r="BB258" s="22" t="e">
        <f>SUM(BB259,BB298)</f>
        <v>#REF!</v>
      </c>
      <c r="BC258" s="20" t="e">
        <f>SUM(BC259,BC298)</f>
        <v>#REF!</v>
      </c>
      <c r="BD258" s="21" t="s">
        <v>156</v>
      </c>
      <c r="BE258" s="22" t="e">
        <f>SUM(BE259,BE298)</f>
        <v>#REF!</v>
      </c>
      <c r="BF258" s="20" t="e">
        <f>SUM(BF259,BF298)</f>
        <v>#REF!</v>
      </c>
      <c r="BG258" s="21" t="s">
        <v>156</v>
      </c>
      <c r="BH258" s="22" t="e">
        <f>SUM(BH259,BH298)</f>
        <v>#REF!</v>
      </c>
      <c r="BI258" s="20" t="e">
        <f>SUM(BI259,BI298)</f>
        <v>#REF!</v>
      </c>
      <c r="BJ258" s="21" t="s">
        <v>156</v>
      </c>
      <c r="BK258" s="22" t="e">
        <f>SUM(BK259,BK298)</f>
        <v>#REF!</v>
      </c>
      <c r="BL258" s="20" t="e">
        <f>SUM(BL259,BL298)</f>
        <v>#REF!</v>
      </c>
      <c r="BM258" s="21" t="s">
        <v>156</v>
      </c>
      <c r="BN258" s="22" t="e">
        <f>SUM(BN259,BN298)</f>
        <v>#REF!</v>
      </c>
      <c r="BO258" s="20" t="e">
        <f>SUM(BO259,BO298)</f>
        <v>#REF!</v>
      </c>
      <c r="BP258" s="21" t="s">
        <v>156</v>
      </c>
      <c r="BQ258" s="22" t="e">
        <f>SUM(BQ259,BQ298)</f>
        <v>#REF!</v>
      </c>
      <c r="BR258" s="20" t="e">
        <f>SUM(BR259,BR298)</f>
        <v>#REF!</v>
      </c>
      <c r="BS258" s="21" t="s">
        <v>156</v>
      </c>
      <c r="BT258" s="22" t="e">
        <f>SUM(BT259,BT298)</f>
        <v>#REF!</v>
      </c>
      <c r="BU258" s="20" t="e">
        <f>SUM(BU259,BU298)</f>
        <v>#REF!</v>
      </c>
      <c r="BV258" s="21" t="s">
        <v>156</v>
      </c>
      <c r="BW258" s="22" t="e">
        <f>SUM(BW259,BW298)</f>
        <v>#REF!</v>
      </c>
    </row>
    <row r="259" spans="1:75" s="31" customFormat="1" ht="25.5" customHeight="1">
      <c r="A259" s="115" t="s">
        <v>159</v>
      </c>
      <c r="B259" s="116"/>
      <c r="C259" s="117"/>
      <c r="D259" s="28" t="e">
        <f t="shared" ref="D259:D322" si="12">SUM(G259,J259,M259,P259,S259,V259,Y259,AB259,AE259,AH259,AK259,AN259,AQ259,AT259,AW259,AZ259,BC259,BF259,BI259,BL259,BO259,BR259,BU259)</f>
        <v>#REF!</v>
      </c>
      <c r="E259" s="29" t="s">
        <v>1</v>
      </c>
      <c r="F259" s="30" t="e">
        <f t="shared" ref="F259:F322" si="13">SUM(I259,L259,O259,R259,U259,X259,AA259,AD259,AG259,AJ259,AM259,AP259,AS259,AV259,AY259,BB259,BE259,BH259,BK259,BN259,BQ259,BT259,BW259)</f>
        <v>#REF!</v>
      </c>
      <c r="G259" s="28" t="e">
        <f>SUM(G260,G269,G278,G286)</f>
        <v>#REF!</v>
      </c>
      <c r="H259" s="29" t="s">
        <v>156</v>
      </c>
      <c r="I259" s="30" t="e">
        <f>SUM(I260,I269,I278,I286)</f>
        <v>#REF!</v>
      </c>
      <c r="J259" s="28" t="e">
        <f>SUM(J260,J269,J278,J286)</f>
        <v>#REF!</v>
      </c>
      <c r="K259" s="29" t="s">
        <v>156</v>
      </c>
      <c r="L259" s="30" t="e">
        <f>SUM(L260,L269,L278,L286)</f>
        <v>#REF!</v>
      </c>
      <c r="M259" s="28" t="e">
        <f>SUM(M260,M269,M278,M286)</f>
        <v>#REF!</v>
      </c>
      <c r="N259" s="29" t="s">
        <v>156</v>
      </c>
      <c r="O259" s="30" t="e">
        <f>SUM(O260,O269,O278,O286)</f>
        <v>#REF!</v>
      </c>
      <c r="P259" s="28" t="e">
        <f>SUM(P260,P269,P278,P286)</f>
        <v>#REF!</v>
      </c>
      <c r="Q259" s="29" t="s">
        <v>156</v>
      </c>
      <c r="R259" s="30" t="e">
        <f>SUM(R260,R269,R278,R286)</f>
        <v>#REF!</v>
      </c>
      <c r="S259" s="28" t="e">
        <f>SUM(S260,S269,S278,S286)</f>
        <v>#REF!</v>
      </c>
      <c r="T259" s="29" t="s">
        <v>156</v>
      </c>
      <c r="U259" s="30" t="e">
        <f>SUM(U260,U269,U278,U286)</f>
        <v>#REF!</v>
      </c>
      <c r="V259" s="28" t="e">
        <f>SUM(V260,V269,V278,V286)</f>
        <v>#REF!</v>
      </c>
      <c r="W259" s="29" t="s">
        <v>156</v>
      </c>
      <c r="X259" s="30" t="e">
        <f>SUM(X260,X269,X278,X286)</f>
        <v>#REF!</v>
      </c>
      <c r="Y259" s="28" t="e">
        <f>SUM(Y260,Y269,Y278,Y286)</f>
        <v>#REF!</v>
      </c>
      <c r="Z259" s="29" t="s">
        <v>156</v>
      </c>
      <c r="AA259" s="30" t="e">
        <f>SUM(AA260,AA269,AA278,AA286)</f>
        <v>#REF!</v>
      </c>
      <c r="AB259" s="28" t="e">
        <f>SUM(AB260,AB269,AB278,AB286)</f>
        <v>#REF!</v>
      </c>
      <c r="AC259" s="29" t="s">
        <v>156</v>
      </c>
      <c r="AD259" s="30" t="e">
        <f>SUM(AD260,AD269,AD278,AD286)</f>
        <v>#REF!</v>
      </c>
      <c r="AE259" s="28" t="e">
        <f>SUM(AE260,AE269,AE278,AE286)</f>
        <v>#REF!</v>
      </c>
      <c r="AF259" s="29" t="s">
        <v>156</v>
      </c>
      <c r="AG259" s="30" t="e">
        <f>SUM(AG260,AG269,AG278,AG286)</f>
        <v>#REF!</v>
      </c>
      <c r="AH259" s="28" t="e">
        <f>SUM(AH260,AH269,AH278,AH286)</f>
        <v>#REF!</v>
      </c>
      <c r="AI259" s="29" t="s">
        <v>156</v>
      </c>
      <c r="AJ259" s="30" t="e">
        <f>SUM(AJ260,AJ269,AJ278,AJ286)</f>
        <v>#REF!</v>
      </c>
      <c r="AK259" s="28" t="e">
        <f>SUM(AK260,AK269,AK278,AK286)</f>
        <v>#REF!</v>
      </c>
      <c r="AL259" s="29" t="s">
        <v>156</v>
      </c>
      <c r="AM259" s="30" t="e">
        <f>SUM(AM260,AM269,AM278,AM286)</f>
        <v>#REF!</v>
      </c>
      <c r="AN259" s="28" t="e">
        <f>SUM(AN260,AN269,AN278,AN286)</f>
        <v>#REF!</v>
      </c>
      <c r="AO259" s="29" t="s">
        <v>156</v>
      </c>
      <c r="AP259" s="30" t="e">
        <f>SUM(AP260,AP269,AP278,AP286)</f>
        <v>#REF!</v>
      </c>
      <c r="AQ259" s="28" t="e">
        <f>SUM(AQ260,AQ269,AQ278,AQ286)</f>
        <v>#REF!</v>
      </c>
      <c r="AR259" s="29" t="s">
        <v>156</v>
      </c>
      <c r="AS259" s="30" t="e">
        <f>SUM(AS260,AS269,AS278,AS286)</f>
        <v>#REF!</v>
      </c>
      <c r="AT259" s="28" t="e">
        <f>SUM(AT260,AT269,AT278,AT286)</f>
        <v>#REF!</v>
      </c>
      <c r="AU259" s="29" t="s">
        <v>156</v>
      </c>
      <c r="AV259" s="30" t="e">
        <f>SUM(AV260,AV269,AV278,AV286)</f>
        <v>#REF!</v>
      </c>
      <c r="AW259" s="28" t="e">
        <f>SUM(AW260,AW269,AW278,AW286)</f>
        <v>#REF!</v>
      </c>
      <c r="AX259" s="29" t="s">
        <v>156</v>
      </c>
      <c r="AY259" s="30" t="e">
        <f>SUM(AY260,AY269,AY278,AY286)</f>
        <v>#REF!</v>
      </c>
      <c r="AZ259" s="28" t="e">
        <f>SUM(AZ260,AZ269,AZ278,AZ286)</f>
        <v>#REF!</v>
      </c>
      <c r="BA259" s="29" t="s">
        <v>156</v>
      </c>
      <c r="BB259" s="30" t="e">
        <f>SUM(BB260,BB269,BB278,BB286)</f>
        <v>#REF!</v>
      </c>
      <c r="BC259" s="28" t="e">
        <f>SUM(BC260,BC269,BC278,BC286)</f>
        <v>#REF!</v>
      </c>
      <c r="BD259" s="29" t="s">
        <v>156</v>
      </c>
      <c r="BE259" s="30" t="e">
        <f>SUM(BE260,BE269,BE278,BE286)</f>
        <v>#REF!</v>
      </c>
      <c r="BF259" s="28" t="e">
        <f>SUM(BF260,BF269,BF278,BF286)</f>
        <v>#REF!</v>
      </c>
      <c r="BG259" s="29" t="s">
        <v>156</v>
      </c>
      <c r="BH259" s="30" t="e">
        <f>SUM(BH260,BH269,BH278,BH286)</f>
        <v>#REF!</v>
      </c>
      <c r="BI259" s="28" t="e">
        <f>SUM(BI260,BI269,BI278,BI286)</f>
        <v>#REF!</v>
      </c>
      <c r="BJ259" s="29" t="s">
        <v>156</v>
      </c>
      <c r="BK259" s="30" t="e">
        <f>SUM(BK260,BK269,BK278,BK286)</f>
        <v>#REF!</v>
      </c>
      <c r="BL259" s="28" t="e">
        <f>SUM(BL260,BL269,BL278,BL286)</f>
        <v>#REF!</v>
      </c>
      <c r="BM259" s="29" t="s">
        <v>156</v>
      </c>
      <c r="BN259" s="30" t="e">
        <f>SUM(BN260,BN269,BN278,BN286)</f>
        <v>#REF!</v>
      </c>
      <c r="BO259" s="28" t="e">
        <f>SUM(BO260,BO269,BO278,BO286)</f>
        <v>#REF!</v>
      </c>
      <c r="BP259" s="29" t="s">
        <v>156</v>
      </c>
      <c r="BQ259" s="30" t="e">
        <f>SUM(BQ260,BQ269,BQ278,BQ286)</f>
        <v>#REF!</v>
      </c>
      <c r="BR259" s="28" t="e">
        <f>SUM(BR260,BR269,BR278,BR286)</f>
        <v>#REF!</v>
      </c>
      <c r="BS259" s="29" t="s">
        <v>156</v>
      </c>
      <c r="BT259" s="30" t="e">
        <f>SUM(BT260,BT269,BT278,BT286)</f>
        <v>#REF!</v>
      </c>
      <c r="BU259" s="28" t="e">
        <f>SUM(BU260,BU269,BU278,BU286)</f>
        <v>#REF!</v>
      </c>
      <c r="BV259" s="29" t="s">
        <v>156</v>
      </c>
      <c r="BW259" s="30" t="e">
        <f>SUM(BW260,BW269,BW278,BW286)</f>
        <v>#REF!</v>
      </c>
    </row>
    <row r="260" spans="1:75" s="36" customFormat="1" ht="25.5" customHeight="1">
      <c r="A260" s="32"/>
      <c r="B260" s="118" t="s">
        <v>2</v>
      </c>
      <c r="C260" s="119"/>
      <c r="D260" s="33" t="e">
        <f t="shared" si="12"/>
        <v>#REF!</v>
      </c>
      <c r="E260" s="34" t="s">
        <v>1</v>
      </c>
      <c r="F260" s="35" t="e">
        <f t="shared" si="13"/>
        <v>#REF!</v>
      </c>
      <c r="G260" s="33" t="e">
        <f>SUM(G261:G268)</f>
        <v>#REF!</v>
      </c>
      <c r="H260" s="34" t="s">
        <v>156</v>
      </c>
      <c r="I260" s="35" t="e">
        <f>SUM(I261:I268)</f>
        <v>#REF!</v>
      </c>
      <c r="J260" s="33" t="e">
        <f>SUM(J261:J268)</f>
        <v>#REF!</v>
      </c>
      <c r="K260" s="34" t="s">
        <v>156</v>
      </c>
      <c r="L260" s="35" t="e">
        <f>SUM(L261:L268)</f>
        <v>#REF!</v>
      </c>
      <c r="M260" s="33" t="e">
        <f>SUM(M261:M268)</f>
        <v>#REF!</v>
      </c>
      <c r="N260" s="34" t="s">
        <v>156</v>
      </c>
      <c r="O260" s="35" t="e">
        <f>SUM(O261:O268)</f>
        <v>#REF!</v>
      </c>
      <c r="P260" s="33" t="e">
        <f>SUM(P261:P268)</f>
        <v>#REF!</v>
      </c>
      <c r="Q260" s="34" t="s">
        <v>156</v>
      </c>
      <c r="R260" s="35" t="e">
        <f>SUM(R261:R268)</f>
        <v>#REF!</v>
      </c>
      <c r="S260" s="33" t="e">
        <f>SUM(S261:S268)</f>
        <v>#REF!</v>
      </c>
      <c r="T260" s="34" t="s">
        <v>156</v>
      </c>
      <c r="U260" s="35" t="e">
        <f>SUM(U261:U268)</f>
        <v>#REF!</v>
      </c>
      <c r="V260" s="33" t="e">
        <f>SUM(V261:V268)</f>
        <v>#REF!</v>
      </c>
      <c r="W260" s="34" t="s">
        <v>156</v>
      </c>
      <c r="X260" s="35" t="e">
        <f>SUM(X261:X268)</f>
        <v>#REF!</v>
      </c>
      <c r="Y260" s="33" t="e">
        <f>SUM(Y261:Y268)</f>
        <v>#REF!</v>
      </c>
      <c r="Z260" s="34" t="s">
        <v>156</v>
      </c>
      <c r="AA260" s="35" t="e">
        <f>SUM(AA261:AA268)</f>
        <v>#REF!</v>
      </c>
      <c r="AB260" s="33" t="e">
        <f>SUM(AB261:AB268)</f>
        <v>#REF!</v>
      </c>
      <c r="AC260" s="34" t="s">
        <v>156</v>
      </c>
      <c r="AD260" s="35" t="e">
        <f>SUM(AD261:AD268)</f>
        <v>#REF!</v>
      </c>
      <c r="AE260" s="33" t="e">
        <f>SUM(AE261:AE268)</f>
        <v>#REF!</v>
      </c>
      <c r="AF260" s="34" t="s">
        <v>156</v>
      </c>
      <c r="AG260" s="35" t="e">
        <f>SUM(AG261:AG268)</f>
        <v>#REF!</v>
      </c>
      <c r="AH260" s="33" t="e">
        <f>SUM(AH261:AH268)</f>
        <v>#REF!</v>
      </c>
      <c r="AI260" s="34" t="s">
        <v>156</v>
      </c>
      <c r="AJ260" s="35" t="e">
        <f>SUM(AJ261:AJ268)</f>
        <v>#REF!</v>
      </c>
      <c r="AK260" s="33" t="e">
        <f>SUM(AK261:AK268)</f>
        <v>#REF!</v>
      </c>
      <c r="AL260" s="34" t="s">
        <v>156</v>
      </c>
      <c r="AM260" s="35" t="e">
        <f>SUM(AM261:AM268)</f>
        <v>#REF!</v>
      </c>
      <c r="AN260" s="33" t="e">
        <f>SUM(AN261:AN268)</f>
        <v>#REF!</v>
      </c>
      <c r="AO260" s="34" t="s">
        <v>156</v>
      </c>
      <c r="AP260" s="35" t="e">
        <f>SUM(AP261:AP268)</f>
        <v>#REF!</v>
      </c>
      <c r="AQ260" s="33" t="e">
        <f>SUM(AQ261:AQ268)</f>
        <v>#REF!</v>
      </c>
      <c r="AR260" s="34" t="s">
        <v>156</v>
      </c>
      <c r="AS260" s="35" t="e">
        <f>SUM(AS261:AS268)</f>
        <v>#REF!</v>
      </c>
      <c r="AT260" s="33" t="e">
        <f>SUM(AT261:AT268)</f>
        <v>#REF!</v>
      </c>
      <c r="AU260" s="34" t="s">
        <v>156</v>
      </c>
      <c r="AV260" s="35" t="e">
        <f>SUM(AV261:AV268)</f>
        <v>#REF!</v>
      </c>
      <c r="AW260" s="33" t="e">
        <f>SUM(AW261:AW268)</f>
        <v>#REF!</v>
      </c>
      <c r="AX260" s="34" t="s">
        <v>156</v>
      </c>
      <c r="AY260" s="35" t="e">
        <f>SUM(AY261:AY268)</f>
        <v>#REF!</v>
      </c>
      <c r="AZ260" s="33" t="e">
        <f>SUM(AZ261:AZ268)</f>
        <v>#REF!</v>
      </c>
      <c r="BA260" s="34" t="s">
        <v>156</v>
      </c>
      <c r="BB260" s="35" t="e">
        <f>SUM(BB261:BB268)</f>
        <v>#REF!</v>
      </c>
      <c r="BC260" s="33" t="e">
        <f>SUM(BC261:BC268)</f>
        <v>#REF!</v>
      </c>
      <c r="BD260" s="34" t="s">
        <v>156</v>
      </c>
      <c r="BE260" s="35" t="e">
        <f>SUM(BE261:BE268)</f>
        <v>#REF!</v>
      </c>
      <c r="BF260" s="33" t="e">
        <f>SUM(BF261:BF268)</f>
        <v>#REF!</v>
      </c>
      <c r="BG260" s="34" t="s">
        <v>156</v>
      </c>
      <c r="BH260" s="35" t="e">
        <f>SUM(BH261:BH268)</f>
        <v>#REF!</v>
      </c>
      <c r="BI260" s="33" t="e">
        <f>SUM(BI261:BI268)</f>
        <v>#REF!</v>
      </c>
      <c r="BJ260" s="34" t="s">
        <v>156</v>
      </c>
      <c r="BK260" s="35" t="e">
        <f>SUM(BK261:BK268)</f>
        <v>#REF!</v>
      </c>
      <c r="BL260" s="33" t="e">
        <f>SUM(BL261:BL268)</f>
        <v>#REF!</v>
      </c>
      <c r="BM260" s="34" t="s">
        <v>156</v>
      </c>
      <c r="BN260" s="35" t="e">
        <f>SUM(BN261:BN268)</f>
        <v>#REF!</v>
      </c>
      <c r="BO260" s="33" t="e">
        <f>SUM(BO261:BO268)</f>
        <v>#REF!</v>
      </c>
      <c r="BP260" s="34" t="s">
        <v>156</v>
      </c>
      <c r="BQ260" s="35" t="e">
        <f>SUM(BQ261:BQ268)</f>
        <v>#REF!</v>
      </c>
      <c r="BR260" s="33" t="e">
        <f>SUM(BR261:BR268)</f>
        <v>#REF!</v>
      </c>
      <c r="BS260" s="34" t="s">
        <v>156</v>
      </c>
      <c r="BT260" s="35" t="e">
        <f>SUM(BT261:BT268)</f>
        <v>#REF!</v>
      </c>
      <c r="BU260" s="33" t="e">
        <f>SUM(BU261:BU268)</f>
        <v>#REF!</v>
      </c>
      <c r="BV260" s="34" t="s">
        <v>156</v>
      </c>
      <c r="BW260" s="35" t="e">
        <f>SUM(BW261:BW268)</f>
        <v>#REF!</v>
      </c>
    </row>
    <row r="261" spans="1:75" ht="25.5" customHeight="1">
      <c r="A261" s="32"/>
      <c r="B261" s="37"/>
      <c r="C261" s="38" t="s">
        <v>3</v>
      </c>
      <c r="D261" s="24" t="e">
        <f t="shared" si="12"/>
        <v>#REF!</v>
      </c>
      <c r="E261" s="16" t="s">
        <v>1</v>
      </c>
      <c r="F261" s="25" t="e">
        <f t="shared" si="13"/>
        <v>#REF!</v>
      </c>
      <c r="G261" s="24" t="e">
        <f>G9-SUM(G93,G177)</f>
        <v>#REF!</v>
      </c>
      <c r="H261" s="16" t="s">
        <v>156</v>
      </c>
      <c r="I261" s="25" t="e">
        <f>I9-SUM(I93,I177)</f>
        <v>#REF!</v>
      </c>
      <c r="J261" s="24" t="e">
        <f>J9-SUM(J93,J177)</f>
        <v>#REF!</v>
      </c>
      <c r="K261" s="16" t="s">
        <v>156</v>
      </c>
      <c r="L261" s="25" t="e">
        <f t="shared" ref="L261:M268" si="14">L9-SUM(L93,L177)</f>
        <v>#REF!</v>
      </c>
      <c r="M261" s="24" t="e">
        <f t="shared" si="14"/>
        <v>#REF!</v>
      </c>
      <c r="N261" s="16" t="s">
        <v>156</v>
      </c>
      <c r="O261" s="25" t="e">
        <f t="shared" ref="O261:P268" si="15">O9-SUM(O93,O177)</f>
        <v>#REF!</v>
      </c>
      <c r="P261" s="24" t="e">
        <f t="shared" si="15"/>
        <v>#REF!</v>
      </c>
      <c r="Q261" s="16" t="s">
        <v>156</v>
      </c>
      <c r="R261" s="25" t="e">
        <f t="shared" ref="R261:S268" si="16">R9-SUM(R93,R177)</f>
        <v>#REF!</v>
      </c>
      <c r="S261" s="24" t="e">
        <f t="shared" si="16"/>
        <v>#REF!</v>
      </c>
      <c r="T261" s="16" t="s">
        <v>156</v>
      </c>
      <c r="U261" s="25" t="e">
        <f t="shared" ref="U261:V268" si="17">U9-SUM(U93,U177)</f>
        <v>#REF!</v>
      </c>
      <c r="V261" s="24" t="e">
        <f t="shared" si="17"/>
        <v>#REF!</v>
      </c>
      <c r="W261" s="16" t="s">
        <v>156</v>
      </c>
      <c r="X261" s="25" t="e">
        <f t="shared" ref="X261:Y268" si="18">X9-SUM(X93,X177)</f>
        <v>#REF!</v>
      </c>
      <c r="Y261" s="24" t="e">
        <f t="shared" si="18"/>
        <v>#REF!</v>
      </c>
      <c r="Z261" s="16" t="s">
        <v>156</v>
      </c>
      <c r="AA261" s="25" t="e">
        <f t="shared" ref="AA261:AB268" si="19">AA9-SUM(AA93,AA177)</f>
        <v>#REF!</v>
      </c>
      <c r="AB261" s="24" t="e">
        <f t="shared" si="19"/>
        <v>#REF!</v>
      </c>
      <c r="AC261" s="16" t="s">
        <v>156</v>
      </c>
      <c r="AD261" s="25" t="e">
        <f t="shared" ref="AD261:AE268" si="20">AD9-SUM(AD93,AD177)</f>
        <v>#REF!</v>
      </c>
      <c r="AE261" s="24" t="e">
        <f t="shared" si="20"/>
        <v>#REF!</v>
      </c>
      <c r="AF261" s="16" t="s">
        <v>156</v>
      </c>
      <c r="AG261" s="25" t="e">
        <f t="shared" ref="AG261:AH268" si="21">AG9-SUM(AG93,AG177)</f>
        <v>#REF!</v>
      </c>
      <c r="AH261" s="24" t="e">
        <f t="shared" si="21"/>
        <v>#REF!</v>
      </c>
      <c r="AI261" s="16" t="s">
        <v>156</v>
      </c>
      <c r="AJ261" s="25" t="e">
        <f t="shared" ref="AJ261:AK268" si="22">AJ9-SUM(AJ93,AJ177)</f>
        <v>#REF!</v>
      </c>
      <c r="AK261" s="24" t="e">
        <f t="shared" si="22"/>
        <v>#REF!</v>
      </c>
      <c r="AL261" s="16" t="s">
        <v>156</v>
      </c>
      <c r="AM261" s="25" t="e">
        <f t="shared" ref="AM261:AN268" si="23">AM9-SUM(AM93,AM177)</f>
        <v>#REF!</v>
      </c>
      <c r="AN261" s="24" t="e">
        <f t="shared" si="23"/>
        <v>#REF!</v>
      </c>
      <c r="AO261" s="16" t="s">
        <v>156</v>
      </c>
      <c r="AP261" s="25" t="e">
        <f t="shared" ref="AP261:AQ268" si="24">AP9-SUM(AP93,AP177)</f>
        <v>#REF!</v>
      </c>
      <c r="AQ261" s="24" t="e">
        <f t="shared" si="24"/>
        <v>#REF!</v>
      </c>
      <c r="AR261" s="16" t="s">
        <v>156</v>
      </c>
      <c r="AS261" s="25" t="e">
        <f t="shared" ref="AS261:AT268" si="25">AS9-SUM(AS93,AS177)</f>
        <v>#REF!</v>
      </c>
      <c r="AT261" s="24" t="e">
        <f t="shared" si="25"/>
        <v>#REF!</v>
      </c>
      <c r="AU261" s="16" t="s">
        <v>156</v>
      </c>
      <c r="AV261" s="25" t="e">
        <f t="shared" ref="AV261:AW268" si="26">AV9-SUM(AV93,AV177)</f>
        <v>#REF!</v>
      </c>
      <c r="AW261" s="24" t="e">
        <f t="shared" si="26"/>
        <v>#REF!</v>
      </c>
      <c r="AX261" s="16" t="s">
        <v>156</v>
      </c>
      <c r="AY261" s="25" t="e">
        <f t="shared" ref="AY261:AZ268" si="27">AY9-SUM(AY93,AY177)</f>
        <v>#REF!</v>
      </c>
      <c r="AZ261" s="24" t="e">
        <f t="shared" si="27"/>
        <v>#REF!</v>
      </c>
      <c r="BA261" s="16" t="s">
        <v>156</v>
      </c>
      <c r="BB261" s="25" t="e">
        <f t="shared" ref="BB261:BC268" si="28">BB9-SUM(BB93,BB177)</f>
        <v>#REF!</v>
      </c>
      <c r="BC261" s="24" t="e">
        <f t="shared" si="28"/>
        <v>#REF!</v>
      </c>
      <c r="BD261" s="16" t="s">
        <v>156</v>
      </c>
      <c r="BE261" s="25" t="e">
        <f t="shared" ref="BE261:BF268" si="29">BE9-SUM(BE93,BE177)</f>
        <v>#REF!</v>
      </c>
      <c r="BF261" s="24" t="e">
        <f t="shared" si="29"/>
        <v>#REF!</v>
      </c>
      <c r="BG261" s="16" t="s">
        <v>156</v>
      </c>
      <c r="BH261" s="25" t="e">
        <f t="shared" ref="BH261:BI268" si="30">BH9-SUM(BH93,BH177)</f>
        <v>#REF!</v>
      </c>
      <c r="BI261" s="24" t="e">
        <f t="shared" si="30"/>
        <v>#REF!</v>
      </c>
      <c r="BJ261" s="16" t="s">
        <v>156</v>
      </c>
      <c r="BK261" s="25" t="e">
        <f t="shared" ref="BK261:BL268" si="31">BK9-SUM(BK93,BK177)</f>
        <v>#REF!</v>
      </c>
      <c r="BL261" s="24" t="e">
        <f t="shared" si="31"/>
        <v>#REF!</v>
      </c>
      <c r="BM261" s="16" t="s">
        <v>156</v>
      </c>
      <c r="BN261" s="25" t="e">
        <f t="shared" ref="BN261:BO268" si="32">BN9-SUM(BN93,BN177)</f>
        <v>#REF!</v>
      </c>
      <c r="BO261" s="24" t="e">
        <f t="shared" si="32"/>
        <v>#REF!</v>
      </c>
      <c r="BP261" s="16" t="s">
        <v>156</v>
      </c>
      <c r="BQ261" s="25" t="e">
        <f t="shared" ref="BQ261:BR268" si="33">BQ9-SUM(BQ93,BQ177)</f>
        <v>#REF!</v>
      </c>
      <c r="BR261" s="24" t="e">
        <f t="shared" si="33"/>
        <v>#REF!</v>
      </c>
      <c r="BS261" s="16" t="s">
        <v>156</v>
      </c>
      <c r="BT261" s="25" t="e">
        <f t="shared" ref="BT261:BU268" si="34">BT9-SUM(BT93,BT177)</f>
        <v>#REF!</v>
      </c>
      <c r="BU261" s="24" t="e">
        <f t="shared" si="34"/>
        <v>#REF!</v>
      </c>
      <c r="BV261" s="16" t="s">
        <v>156</v>
      </c>
      <c r="BW261" s="25" t="e">
        <f t="shared" ref="BW261:BW268" si="35">BW9-SUM(BW93,BW177)</f>
        <v>#REF!</v>
      </c>
    </row>
    <row r="262" spans="1:75" ht="25.5" customHeight="1">
      <c r="A262" s="32"/>
      <c r="B262" s="37"/>
      <c r="C262" s="38" t="s">
        <v>4</v>
      </c>
      <c r="D262" s="24" t="e">
        <f t="shared" si="12"/>
        <v>#REF!</v>
      </c>
      <c r="E262" s="16" t="s">
        <v>1</v>
      </c>
      <c r="F262" s="25" t="e">
        <f t="shared" si="13"/>
        <v>#REF!</v>
      </c>
      <c r="G262" s="24" t="e">
        <f t="shared" ref="G262:G268" si="36">G10-SUM(G94,G178)</f>
        <v>#REF!</v>
      </c>
      <c r="H262" s="16" t="s">
        <v>156</v>
      </c>
      <c r="I262" s="25" t="e">
        <f t="shared" ref="I262:J268" si="37">I10-SUM(I94,I178)</f>
        <v>#REF!</v>
      </c>
      <c r="J262" s="24" t="e">
        <f t="shared" si="37"/>
        <v>#REF!</v>
      </c>
      <c r="K262" s="16" t="s">
        <v>156</v>
      </c>
      <c r="L262" s="25" t="e">
        <f t="shared" si="14"/>
        <v>#REF!</v>
      </c>
      <c r="M262" s="24" t="e">
        <f t="shared" si="14"/>
        <v>#REF!</v>
      </c>
      <c r="N262" s="16" t="s">
        <v>156</v>
      </c>
      <c r="O262" s="25" t="e">
        <f t="shared" si="15"/>
        <v>#REF!</v>
      </c>
      <c r="P262" s="24" t="e">
        <f t="shared" si="15"/>
        <v>#REF!</v>
      </c>
      <c r="Q262" s="16" t="s">
        <v>156</v>
      </c>
      <c r="R262" s="25" t="e">
        <f t="shared" si="16"/>
        <v>#REF!</v>
      </c>
      <c r="S262" s="24" t="e">
        <f t="shared" si="16"/>
        <v>#REF!</v>
      </c>
      <c r="T262" s="16" t="s">
        <v>156</v>
      </c>
      <c r="U262" s="25" t="e">
        <f t="shared" si="17"/>
        <v>#REF!</v>
      </c>
      <c r="V262" s="24" t="e">
        <f t="shared" si="17"/>
        <v>#REF!</v>
      </c>
      <c r="W262" s="16" t="s">
        <v>156</v>
      </c>
      <c r="X262" s="25" t="e">
        <f t="shared" si="18"/>
        <v>#REF!</v>
      </c>
      <c r="Y262" s="24" t="e">
        <f t="shared" si="18"/>
        <v>#REF!</v>
      </c>
      <c r="Z262" s="16" t="s">
        <v>156</v>
      </c>
      <c r="AA262" s="25" t="e">
        <f t="shared" si="19"/>
        <v>#REF!</v>
      </c>
      <c r="AB262" s="24" t="e">
        <f t="shared" si="19"/>
        <v>#REF!</v>
      </c>
      <c r="AC262" s="16" t="s">
        <v>156</v>
      </c>
      <c r="AD262" s="25" t="e">
        <f t="shared" si="20"/>
        <v>#REF!</v>
      </c>
      <c r="AE262" s="24" t="e">
        <f t="shared" si="20"/>
        <v>#REF!</v>
      </c>
      <c r="AF262" s="16" t="s">
        <v>156</v>
      </c>
      <c r="AG262" s="25" t="e">
        <f t="shared" si="21"/>
        <v>#REF!</v>
      </c>
      <c r="AH262" s="24" t="e">
        <f t="shared" si="21"/>
        <v>#REF!</v>
      </c>
      <c r="AI262" s="16" t="s">
        <v>156</v>
      </c>
      <c r="AJ262" s="25" t="e">
        <f t="shared" si="22"/>
        <v>#REF!</v>
      </c>
      <c r="AK262" s="24" t="e">
        <f t="shared" si="22"/>
        <v>#REF!</v>
      </c>
      <c r="AL262" s="16" t="s">
        <v>156</v>
      </c>
      <c r="AM262" s="25" t="e">
        <f t="shared" si="23"/>
        <v>#REF!</v>
      </c>
      <c r="AN262" s="24" t="e">
        <f t="shared" si="23"/>
        <v>#REF!</v>
      </c>
      <c r="AO262" s="16" t="s">
        <v>156</v>
      </c>
      <c r="AP262" s="25" t="e">
        <f t="shared" si="24"/>
        <v>#REF!</v>
      </c>
      <c r="AQ262" s="24" t="e">
        <f t="shared" si="24"/>
        <v>#REF!</v>
      </c>
      <c r="AR262" s="16" t="s">
        <v>156</v>
      </c>
      <c r="AS262" s="25" t="e">
        <f t="shared" si="25"/>
        <v>#REF!</v>
      </c>
      <c r="AT262" s="24" t="e">
        <f t="shared" si="25"/>
        <v>#REF!</v>
      </c>
      <c r="AU262" s="16" t="s">
        <v>156</v>
      </c>
      <c r="AV262" s="25" t="e">
        <f t="shared" si="26"/>
        <v>#REF!</v>
      </c>
      <c r="AW262" s="24" t="e">
        <f t="shared" si="26"/>
        <v>#REF!</v>
      </c>
      <c r="AX262" s="16" t="s">
        <v>156</v>
      </c>
      <c r="AY262" s="25" t="e">
        <f t="shared" si="27"/>
        <v>#REF!</v>
      </c>
      <c r="AZ262" s="24" t="e">
        <f t="shared" si="27"/>
        <v>#REF!</v>
      </c>
      <c r="BA262" s="16" t="s">
        <v>156</v>
      </c>
      <c r="BB262" s="25" t="e">
        <f t="shared" si="28"/>
        <v>#REF!</v>
      </c>
      <c r="BC262" s="24" t="e">
        <f t="shared" si="28"/>
        <v>#REF!</v>
      </c>
      <c r="BD262" s="16" t="s">
        <v>156</v>
      </c>
      <c r="BE262" s="25" t="e">
        <f t="shared" si="29"/>
        <v>#REF!</v>
      </c>
      <c r="BF262" s="24" t="e">
        <f t="shared" si="29"/>
        <v>#REF!</v>
      </c>
      <c r="BG262" s="16" t="s">
        <v>156</v>
      </c>
      <c r="BH262" s="25" t="e">
        <f t="shared" si="30"/>
        <v>#REF!</v>
      </c>
      <c r="BI262" s="24" t="e">
        <f t="shared" si="30"/>
        <v>#REF!</v>
      </c>
      <c r="BJ262" s="16" t="s">
        <v>156</v>
      </c>
      <c r="BK262" s="25" t="e">
        <f t="shared" si="31"/>
        <v>#REF!</v>
      </c>
      <c r="BL262" s="24" t="e">
        <f t="shared" si="31"/>
        <v>#REF!</v>
      </c>
      <c r="BM262" s="16" t="s">
        <v>156</v>
      </c>
      <c r="BN262" s="25" t="e">
        <f t="shared" si="32"/>
        <v>#REF!</v>
      </c>
      <c r="BO262" s="24" t="e">
        <f t="shared" si="32"/>
        <v>#REF!</v>
      </c>
      <c r="BP262" s="16" t="s">
        <v>156</v>
      </c>
      <c r="BQ262" s="25" t="e">
        <f t="shared" si="33"/>
        <v>#REF!</v>
      </c>
      <c r="BR262" s="24" t="e">
        <f t="shared" si="33"/>
        <v>#REF!</v>
      </c>
      <c r="BS262" s="16" t="s">
        <v>156</v>
      </c>
      <c r="BT262" s="25" t="e">
        <f t="shared" si="34"/>
        <v>#REF!</v>
      </c>
      <c r="BU262" s="24" t="e">
        <f t="shared" si="34"/>
        <v>#REF!</v>
      </c>
      <c r="BV262" s="16" t="s">
        <v>156</v>
      </c>
      <c r="BW262" s="25" t="e">
        <f t="shared" si="35"/>
        <v>#REF!</v>
      </c>
    </row>
    <row r="263" spans="1:75" ht="25.5" customHeight="1">
      <c r="A263" s="32"/>
      <c r="B263" s="37"/>
      <c r="C263" s="38" t="s">
        <v>5</v>
      </c>
      <c r="D263" s="24" t="e">
        <f t="shared" si="12"/>
        <v>#REF!</v>
      </c>
      <c r="E263" s="16" t="s">
        <v>1</v>
      </c>
      <c r="F263" s="25" t="e">
        <f t="shared" si="13"/>
        <v>#REF!</v>
      </c>
      <c r="G263" s="24" t="e">
        <f t="shared" si="36"/>
        <v>#REF!</v>
      </c>
      <c r="H263" s="16" t="s">
        <v>156</v>
      </c>
      <c r="I263" s="25" t="e">
        <f t="shared" si="37"/>
        <v>#REF!</v>
      </c>
      <c r="J263" s="24" t="e">
        <f t="shared" si="37"/>
        <v>#REF!</v>
      </c>
      <c r="K263" s="16" t="s">
        <v>156</v>
      </c>
      <c r="L263" s="25" t="e">
        <f t="shared" si="14"/>
        <v>#REF!</v>
      </c>
      <c r="M263" s="24" t="e">
        <f t="shared" si="14"/>
        <v>#REF!</v>
      </c>
      <c r="N263" s="16" t="s">
        <v>156</v>
      </c>
      <c r="O263" s="25" t="e">
        <f t="shared" si="15"/>
        <v>#REF!</v>
      </c>
      <c r="P263" s="24" t="e">
        <f t="shared" si="15"/>
        <v>#REF!</v>
      </c>
      <c r="Q263" s="16" t="s">
        <v>156</v>
      </c>
      <c r="R263" s="25" t="e">
        <f t="shared" si="16"/>
        <v>#REF!</v>
      </c>
      <c r="S263" s="24" t="e">
        <f t="shared" si="16"/>
        <v>#REF!</v>
      </c>
      <c r="T263" s="16" t="s">
        <v>156</v>
      </c>
      <c r="U263" s="25" t="e">
        <f t="shared" si="17"/>
        <v>#REF!</v>
      </c>
      <c r="V263" s="24" t="e">
        <f t="shared" si="17"/>
        <v>#REF!</v>
      </c>
      <c r="W263" s="16" t="s">
        <v>156</v>
      </c>
      <c r="X263" s="25" t="e">
        <f t="shared" si="18"/>
        <v>#REF!</v>
      </c>
      <c r="Y263" s="24" t="e">
        <f t="shared" si="18"/>
        <v>#REF!</v>
      </c>
      <c r="Z263" s="16" t="s">
        <v>156</v>
      </c>
      <c r="AA263" s="25" t="e">
        <f t="shared" si="19"/>
        <v>#REF!</v>
      </c>
      <c r="AB263" s="24" t="e">
        <f t="shared" si="19"/>
        <v>#REF!</v>
      </c>
      <c r="AC263" s="16" t="s">
        <v>156</v>
      </c>
      <c r="AD263" s="25" t="e">
        <f t="shared" si="20"/>
        <v>#REF!</v>
      </c>
      <c r="AE263" s="24" t="e">
        <f t="shared" si="20"/>
        <v>#REF!</v>
      </c>
      <c r="AF263" s="16" t="s">
        <v>156</v>
      </c>
      <c r="AG263" s="25" t="e">
        <f t="shared" si="21"/>
        <v>#REF!</v>
      </c>
      <c r="AH263" s="24" t="e">
        <f t="shared" si="21"/>
        <v>#REF!</v>
      </c>
      <c r="AI263" s="16" t="s">
        <v>156</v>
      </c>
      <c r="AJ263" s="25" t="e">
        <f t="shared" si="22"/>
        <v>#REF!</v>
      </c>
      <c r="AK263" s="24" t="e">
        <f t="shared" si="22"/>
        <v>#REF!</v>
      </c>
      <c r="AL263" s="16" t="s">
        <v>156</v>
      </c>
      <c r="AM263" s="25" t="e">
        <f t="shared" si="23"/>
        <v>#REF!</v>
      </c>
      <c r="AN263" s="24" t="e">
        <f t="shared" si="23"/>
        <v>#REF!</v>
      </c>
      <c r="AO263" s="16" t="s">
        <v>156</v>
      </c>
      <c r="AP263" s="25" t="e">
        <f t="shared" si="24"/>
        <v>#REF!</v>
      </c>
      <c r="AQ263" s="24" t="e">
        <f t="shared" si="24"/>
        <v>#REF!</v>
      </c>
      <c r="AR263" s="16" t="s">
        <v>156</v>
      </c>
      <c r="AS263" s="25" t="e">
        <f t="shared" si="25"/>
        <v>#REF!</v>
      </c>
      <c r="AT263" s="24" t="e">
        <f t="shared" si="25"/>
        <v>#REF!</v>
      </c>
      <c r="AU263" s="16" t="s">
        <v>156</v>
      </c>
      <c r="AV263" s="25" t="e">
        <f t="shared" si="26"/>
        <v>#REF!</v>
      </c>
      <c r="AW263" s="24" t="e">
        <f t="shared" si="26"/>
        <v>#REF!</v>
      </c>
      <c r="AX263" s="16" t="s">
        <v>156</v>
      </c>
      <c r="AY263" s="25" t="e">
        <f t="shared" si="27"/>
        <v>#REF!</v>
      </c>
      <c r="AZ263" s="24" t="e">
        <f t="shared" si="27"/>
        <v>#REF!</v>
      </c>
      <c r="BA263" s="16" t="s">
        <v>156</v>
      </c>
      <c r="BB263" s="25" t="e">
        <f t="shared" si="28"/>
        <v>#REF!</v>
      </c>
      <c r="BC263" s="24" t="e">
        <f t="shared" si="28"/>
        <v>#REF!</v>
      </c>
      <c r="BD263" s="16" t="s">
        <v>156</v>
      </c>
      <c r="BE263" s="25" t="e">
        <f t="shared" si="29"/>
        <v>#REF!</v>
      </c>
      <c r="BF263" s="24" t="e">
        <f t="shared" si="29"/>
        <v>#REF!</v>
      </c>
      <c r="BG263" s="16" t="s">
        <v>156</v>
      </c>
      <c r="BH263" s="25" t="e">
        <f t="shared" si="30"/>
        <v>#REF!</v>
      </c>
      <c r="BI263" s="24" t="e">
        <f t="shared" si="30"/>
        <v>#REF!</v>
      </c>
      <c r="BJ263" s="16" t="s">
        <v>156</v>
      </c>
      <c r="BK263" s="25" t="e">
        <f t="shared" si="31"/>
        <v>#REF!</v>
      </c>
      <c r="BL263" s="24" t="e">
        <f t="shared" si="31"/>
        <v>#REF!</v>
      </c>
      <c r="BM263" s="16" t="s">
        <v>156</v>
      </c>
      <c r="BN263" s="25" t="e">
        <f t="shared" si="32"/>
        <v>#REF!</v>
      </c>
      <c r="BO263" s="24" t="e">
        <f t="shared" si="32"/>
        <v>#REF!</v>
      </c>
      <c r="BP263" s="16" t="s">
        <v>156</v>
      </c>
      <c r="BQ263" s="25" t="e">
        <f t="shared" si="33"/>
        <v>#REF!</v>
      </c>
      <c r="BR263" s="24" t="e">
        <f t="shared" si="33"/>
        <v>#REF!</v>
      </c>
      <c r="BS263" s="16" t="s">
        <v>156</v>
      </c>
      <c r="BT263" s="25" t="e">
        <f t="shared" si="34"/>
        <v>#REF!</v>
      </c>
      <c r="BU263" s="24" t="e">
        <f t="shared" si="34"/>
        <v>#REF!</v>
      </c>
      <c r="BV263" s="16" t="s">
        <v>156</v>
      </c>
      <c r="BW263" s="25" t="e">
        <f t="shared" si="35"/>
        <v>#REF!</v>
      </c>
    </row>
    <row r="264" spans="1:75" ht="25.5" customHeight="1">
      <c r="A264" s="32"/>
      <c r="B264" s="37"/>
      <c r="C264" s="38" t="s">
        <v>6</v>
      </c>
      <c r="D264" s="24" t="e">
        <f t="shared" si="12"/>
        <v>#REF!</v>
      </c>
      <c r="E264" s="16" t="s">
        <v>1</v>
      </c>
      <c r="F264" s="25" t="e">
        <f t="shared" si="13"/>
        <v>#REF!</v>
      </c>
      <c r="G264" s="24" t="e">
        <f t="shared" si="36"/>
        <v>#REF!</v>
      </c>
      <c r="H264" s="16" t="s">
        <v>156</v>
      </c>
      <c r="I264" s="25" t="e">
        <f t="shared" si="37"/>
        <v>#REF!</v>
      </c>
      <c r="J264" s="24" t="e">
        <f t="shared" si="37"/>
        <v>#REF!</v>
      </c>
      <c r="K264" s="16" t="s">
        <v>156</v>
      </c>
      <c r="L264" s="25" t="e">
        <f t="shared" si="14"/>
        <v>#REF!</v>
      </c>
      <c r="M264" s="24" t="e">
        <f t="shared" si="14"/>
        <v>#REF!</v>
      </c>
      <c r="N264" s="16" t="s">
        <v>156</v>
      </c>
      <c r="O264" s="25" t="e">
        <f t="shared" si="15"/>
        <v>#REF!</v>
      </c>
      <c r="P264" s="24" t="e">
        <f t="shared" si="15"/>
        <v>#REF!</v>
      </c>
      <c r="Q264" s="16" t="s">
        <v>156</v>
      </c>
      <c r="R264" s="25" t="e">
        <f t="shared" si="16"/>
        <v>#REF!</v>
      </c>
      <c r="S264" s="24" t="e">
        <f t="shared" si="16"/>
        <v>#REF!</v>
      </c>
      <c r="T264" s="16" t="s">
        <v>156</v>
      </c>
      <c r="U264" s="25" t="e">
        <f t="shared" si="17"/>
        <v>#REF!</v>
      </c>
      <c r="V264" s="24" t="e">
        <f t="shared" si="17"/>
        <v>#REF!</v>
      </c>
      <c r="W264" s="16" t="s">
        <v>156</v>
      </c>
      <c r="X264" s="25" t="e">
        <f t="shared" si="18"/>
        <v>#REF!</v>
      </c>
      <c r="Y264" s="24" t="e">
        <f t="shared" si="18"/>
        <v>#REF!</v>
      </c>
      <c r="Z264" s="16" t="s">
        <v>156</v>
      </c>
      <c r="AA264" s="25" t="e">
        <f t="shared" si="19"/>
        <v>#REF!</v>
      </c>
      <c r="AB264" s="24" t="e">
        <f t="shared" si="19"/>
        <v>#REF!</v>
      </c>
      <c r="AC264" s="16" t="s">
        <v>156</v>
      </c>
      <c r="AD264" s="25" t="e">
        <f t="shared" si="20"/>
        <v>#REF!</v>
      </c>
      <c r="AE264" s="24" t="e">
        <f t="shared" si="20"/>
        <v>#REF!</v>
      </c>
      <c r="AF264" s="16" t="s">
        <v>156</v>
      </c>
      <c r="AG264" s="25" t="e">
        <f t="shared" si="21"/>
        <v>#REF!</v>
      </c>
      <c r="AH264" s="24" t="e">
        <f t="shared" si="21"/>
        <v>#REF!</v>
      </c>
      <c r="AI264" s="16" t="s">
        <v>156</v>
      </c>
      <c r="AJ264" s="25" t="e">
        <f t="shared" si="22"/>
        <v>#REF!</v>
      </c>
      <c r="AK264" s="24" t="e">
        <f t="shared" si="22"/>
        <v>#REF!</v>
      </c>
      <c r="AL264" s="16" t="s">
        <v>156</v>
      </c>
      <c r="AM264" s="25" t="e">
        <f t="shared" si="23"/>
        <v>#REF!</v>
      </c>
      <c r="AN264" s="24" t="e">
        <f t="shared" si="23"/>
        <v>#REF!</v>
      </c>
      <c r="AO264" s="16" t="s">
        <v>156</v>
      </c>
      <c r="AP264" s="25" t="e">
        <f t="shared" si="24"/>
        <v>#REF!</v>
      </c>
      <c r="AQ264" s="24" t="e">
        <f t="shared" si="24"/>
        <v>#REF!</v>
      </c>
      <c r="AR264" s="16" t="s">
        <v>156</v>
      </c>
      <c r="AS264" s="25" t="e">
        <f t="shared" si="25"/>
        <v>#REF!</v>
      </c>
      <c r="AT264" s="24" t="e">
        <f t="shared" si="25"/>
        <v>#REF!</v>
      </c>
      <c r="AU264" s="16" t="s">
        <v>156</v>
      </c>
      <c r="AV264" s="25" t="e">
        <f t="shared" si="26"/>
        <v>#REF!</v>
      </c>
      <c r="AW264" s="24" t="e">
        <f t="shared" si="26"/>
        <v>#REF!</v>
      </c>
      <c r="AX264" s="16" t="s">
        <v>156</v>
      </c>
      <c r="AY264" s="25" t="e">
        <f t="shared" si="27"/>
        <v>#REF!</v>
      </c>
      <c r="AZ264" s="24" t="e">
        <f t="shared" si="27"/>
        <v>#REF!</v>
      </c>
      <c r="BA264" s="16" t="s">
        <v>156</v>
      </c>
      <c r="BB264" s="25" t="e">
        <f t="shared" si="28"/>
        <v>#REF!</v>
      </c>
      <c r="BC264" s="24" t="e">
        <f t="shared" si="28"/>
        <v>#REF!</v>
      </c>
      <c r="BD264" s="16" t="s">
        <v>156</v>
      </c>
      <c r="BE264" s="25" t="e">
        <f t="shared" si="29"/>
        <v>#REF!</v>
      </c>
      <c r="BF264" s="24" t="e">
        <f t="shared" si="29"/>
        <v>#REF!</v>
      </c>
      <c r="BG264" s="16" t="s">
        <v>156</v>
      </c>
      <c r="BH264" s="25" t="e">
        <f t="shared" si="30"/>
        <v>#REF!</v>
      </c>
      <c r="BI264" s="24" t="e">
        <f t="shared" si="30"/>
        <v>#REF!</v>
      </c>
      <c r="BJ264" s="16" t="s">
        <v>156</v>
      </c>
      <c r="BK264" s="25" t="e">
        <f t="shared" si="31"/>
        <v>#REF!</v>
      </c>
      <c r="BL264" s="24" t="e">
        <f t="shared" si="31"/>
        <v>#REF!</v>
      </c>
      <c r="BM264" s="16" t="s">
        <v>156</v>
      </c>
      <c r="BN264" s="25" t="e">
        <f t="shared" si="32"/>
        <v>#REF!</v>
      </c>
      <c r="BO264" s="24" t="e">
        <f t="shared" si="32"/>
        <v>#REF!</v>
      </c>
      <c r="BP264" s="16" t="s">
        <v>156</v>
      </c>
      <c r="BQ264" s="25" t="e">
        <f t="shared" si="33"/>
        <v>#REF!</v>
      </c>
      <c r="BR264" s="24" t="e">
        <f t="shared" si="33"/>
        <v>#REF!</v>
      </c>
      <c r="BS264" s="16" t="s">
        <v>156</v>
      </c>
      <c r="BT264" s="25" t="e">
        <f t="shared" si="34"/>
        <v>#REF!</v>
      </c>
      <c r="BU264" s="24" t="e">
        <f t="shared" si="34"/>
        <v>#REF!</v>
      </c>
      <c r="BV264" s="16" t="s">
        <v>156</v>
      </c>
      <c r="BW264" s="25" t="e">
        <f t="shared" si="35"/>
        <v>#REF!</v>
      </c>
    </row>
    <row r="265" spans="1:75" ht="25.5" customHeight="1">
      <c r="A265" s="32"/>
      <c r="B265" s="37"/>
      <c r="C265" s="38" t="s">
        <v>7</v>
      </c>
      <c r="D265" s="24" t="e">
        <f t="shared" si="12"/>
        <v>#REF!</v>
      </c>
      <c r="E265" s="16" t="s">
        <v>1</v>
      </c>
      <c r="F265" s="25" t="e">
        <f t="shared" si="13"/>
        <v>#REF!</v>
      </c>
      <c r="G265" s="24" t="e">
        <f t="shared" si="36"/>
        <v>#REF!</v>
      </c>
      <c r="H265" s="16" t="s">
        <v>156</v>
      </c>
      <c r="I265" s="25" t="e">
        <f t="shared" si="37"/>
        <v>#REF!</v>
      </c>
      <c r="J265" s="24" t="e">
        <f t="shared" si="37"/>
        <v>#REF!</v>
      </c>
      <c r="K265" s="16" t="s">
        <v>156</v>
      </c>
      <c r="L265" s="25" t="e">
        <f t="shared" si="14"/>
        <v>#REF!</v>
      </c>
      <c r="M265" s="24" t="e">
        <f t="shared" si="14"/>
        <v>#REF!</v>
      </c>
      <c r="N265" s="16" t="s">
        <v>156</v>
      </c>
      <c r="O265" s="25" t="e">
        <f t="shared" si="15"/>
        <v>#REF!</v>
      </c>
      <c r="P265" s="24" t="e">
        <f t="shared" si="15"/>
        <v>#REF!</v>
      </c>
      <c r="Q265" s="16" t="s">
        <v>156</v>
      </c>
      <c r="R265" s="25" t="e">
        <f t="shared" si="16"/>
        <v>#REF!</v>
      </c>
      <c r="S265" s="24" t="e">
        <f t="shared" si="16"/>
        <v>#REF!</v>
      </c>
      <c r="T265" s="16" t="s">
        <v>156</v>
      </c>
      <c r="U265" s="25" t="e">
        <f t="shared" si="17"/>
        <v>#REF!</v>
      </c>
      <c r="V265" s="24" t="e">
        <f t="shared" si="17"/>
        <v>#REF!</v>
      </c>
      <c r="W265" s="16" t="s">
        <v>156</v>
      </c>
      <c r="X265" s="25" t="e">
        <f t="shared" si="18"/>
        <v>#REF!</v>
      </c>
      <c r="Y265" s="24" t="e">
        <f t="shared" si="18"/>
        <v>#REF!</v>
      </c>
      <c r="Z265" s="16" t="s">
        <v>156</v>
      </c>
      <c r="AA265" s="25" t="e">
        <f t="shared" si="19"/>
        <v>#REF!</v>
      </c>
      <c r="AB265" s="24" t="e">
        <f t="shared" si="19"/>
        <v>#REF!</v>
      </c>
      <c r="AC265" s="16" t="s">
        <v>156</v>
      </c>
      <c r="AD265" s="25" t="e">
        <f t="shared" si="20"/>
        <v>#REF!</v>
      </c>
      <c r="AE265" s="24" t="e">
        <f t="shared" si="20"/>
        <v>#REF!</v>
      </c>
      <c r="AF265" s="16" t="s">
        <v>156</v>
      </c>
      <c r="AG265" s="25" t="e">
        <f t="shared" si="21"/>
        <v>#REF!</v>
      </c>
      <c r="AH265" s="24" t="e">
        <f t="shared" si="21"/>
        <v>#REF!</v>
      </c>
      <c r="AI265" s="16" t="s">
        <v>156</v>
      </c>
      <c r="AJ265" s="25" t="e">
        <f t="shared" si="22"/>
        <v>#REF!</v>
      </c>
      <c r="AK265" s="24" t="e">
        <f t="shared" si="22"/>
        <v>#REF!</v>
      </c>
      <c r="AL265" s="16" t="s">
        <v>156</v>
      </c>
      <c r="AM265" s="25" t="e">
        <f t="shared" si="23"/>
        <v>#REF!</v>
      </c>
      <c r="AN265" s="24" t="e">
        <f t="shared" si="23"/>
        <v>#REF!</v>
      </c>
      <c r="AO265" s="16" t="s">
        <v>156</v>
      </c>
      <c r="AP265" s="25" t="e">
        <f t="shared" si="24"/>
        <v>#REF!</v>
      </c>
      <c r="AQ265" s="24" t="e">
        <f t="shared" si="24"/>
        <v>#REF!</v>
      </c>
      <c r="AR265" s="16" t="s">
        <v>156</v>
      </c>
      <c r="AS265" s="25" t="e">
        <f t="shared" si="25"/>
        <v>#REF!</v>
      </c>
      <c r="AT265" s="24" t="e">
        <f t="shared" si="25"/>
        <v>#REF!</v>
      </c>
      <c r="AU265" s="16" t="s">
        <v>156</v>
      </c>
      <c r="AV265" s="25" t="e">
        <f t="shared" si="26"/>
        <v>#REF!</v>
      </c>
      <c r="AW265" s="24" t="e">
        <f t="shared" si="26"/>
        <v>#REF!</v>
      </c>
      <c r="AX265" s="16" t="s">
        <v>156</v>
      </c>
      <c r="AY265" s="25" t="e">
        <f t="shared" si="27"/>
        <v>#REF!</v>
      </c>
      <c r="AZ265" s="24" t="e">
        <f t="shared" si="27"/>
        <v>#REF!</v>
      </c>
      <c r="BA265" s="16" t="s">
        <v>156</v>
      </c>
      <c r="BB265" s="25" t="e">
        <f t="shared" si="28"/>
        <v>#REF!</v>
      </c>
      <c r="BC265" s="24" t="e">
        <f t="shared" si="28"/>
        <v>#REF!</v>
      </c>
      <c r="BD265" s="16" t="s">
        <v>156</v>
      </c>
      <c r="BE265" s="25" t="e">
        <f t="shared" si="29"/>
        <v>#REF!</v>
      </c>
      <c r="BF265" s="24" t="e">
        <f t="shared" si="29"/>
        <v>#REF!</v>
      </c>
      <c r="BG265" s="16" t="s">
        <v>156</v>
      </c>
      <c r="BH265" s="25" t="e">
        <f t="shared" si="30"/>
        <v>#REF!</v>
      </c>
      <c r="BI265" s="24" t="e">
        <f t="shared" si="30"/>
        <v>#REF!</v>
      </c>
      <c r="BJ265" s="16" t="s">
        <v>156</v>
      </c>
      <c r="BK265" s="25" t="e">
        <f t="shared" si="31"/>
        <v>#REF!</v>
      </c>
      <c r="BL265" s="24" t="e">
        <f t="shared" si="31"/>
        <v>#REF!</v>
      </c>
      <c r="BM265" s="16" t="s">
        <v>156</v>
      </c>
      <c r="BN265" s="25" t="e">
        <f t="shared" si="32"/>
        <v>#REF!</v>
      </c>
      <c r="BO265" s="24" t="e">
        <f t="shared" si="32"/>
        <v>#REF!</v>
      </c>
      <c r="BP265" s="16" t="s">
        <v>156</v>
      </c>
      <c r="BQ265" s="25" t="e">
        <f t="shared" si="33"/>
        <v>#REF!</v>
      </c>
      <c r="BR265" s="24" t="e">
        <f t="shared" si="33"/>
        <v>#REF!</v>
      </c>
      <c r="BS265" s="16" t="s">
        <v>156</v>
      </c>
      <c r="BT265" s="25" t="e">
        <f t="shared" si="34"/>
        <v>#REF!</v>
      </c>
      <c r="BU265" s="24" t="e">
        <f t="shared" si="34"/>
        <v>#REF!</v>
      </c>
      <c r="BV265" s="16" t="s">
        <v>156</v>
      </c>
      <c r="BW265" s="25" t="e">
        <f t="shared" si="35"/>
        <v>#REF!</v>
      </c>
    </row>
    <row r="266" spans="1:75" ht="25.5" customHeight="1">
      <c r="A266" s="32"/>
      <c r="B266" s="37"/>
      <c r="C266" s="38" t="s">
        <v>8</v>
      </c>
      <c r="D266" s="24" t="e">
        <f t="shared" si="12"/>
        <v>#REF!</v>
      </c>
      <c r="E266" s="16" t="s">
        <v>1</v>
      </c>
      <c r="F266" s="25" t="e">
        <f t="shared" si="13"/>
        <v>#REF!</v>
      </c>
      <c r="G266" s="24" t="e">
        <f t="shared" si="36"/>
        <v>#REF!</v>
      </c>
      <c r="H266" s="16" t="s">
        <v>156</v>
      </c>
      <c r="I266" s="25" t="e">
        <f t="shared" si="37"/>
        <v>#REF!</v>
      </c>
      <c r="J266" s="24" t="e">
        <f t="shared" si="37"/>
        <v>#REF!</v>
      </c>
      <c r="K266" s="16" t="s">
        <v>156</v>
      </c>
      <c r="L266" s="25" t="e">
        <f t="shared" si="14"/>
        <v>#REF!</v>
      </c>
      <c r="M266" s="24" t="e">
        <f t="shared" si="14"/>
        <v>#REF!</v>
      </c>
      <c r="N266" s="16" t="s">
        <v>156</v>
      </c>
      <c r="O266" s="25" t="e">
        <f t="shared" si="15"/>
        <v>#REF!</v>
      </c>
      <c r="P266" s="24" t="e">
        <f t="shared" si="15"/>
        <v>#REF!</v>
      </c>
      <c r="Q266" s="16" t="s">
        <v>156</v>
      </c>
      <c r="R266" s="25" t="e">
        <f t="shared" si="16"/>
        <v>#REF!</v>
      </c>
      <c r="S266" s="24" t="e">
        <f t="shared" si="16"/>
        <v>#REF!</v>
      </c>
      <c r="T266" s="16" t="s">
        <v>156</v>
      </c>
      <c r="U266" s="25" t="e">
        <f t="shared" si="17"/>
        <v>#REF!</v>
      </c>
      <c r="V266" s="24" t="e">
        <f t="shared" si="17"/>
        <v>#REF!</v>
      </c>
      <c r="W266" s="16" t="s">
        <v>156</v>
      </c>
      <c r="X266" s="25" t="e">
        <f t="shared" si="18"/>
        <v>#REF!</v>
      </c>
      <c r="Y266" s="24" t="e">
        <f t="shared" si="18"/>
        <v>#REF!</v>
      </c>
      <c r="Z266" s="16" t="s">
        <v>156</v>
      </c>
      <c r="AA266" s="25" t="e">
        <f t="shared" si="19"/>
        <v>#REF!</v>
      </c>
      <c r="AB266" s="24" t="e">
        <f t="shared" si="19"/>
        <v>#REF!</v>
      </c>
      <c r="AC266" s="16" t="s">
        <v>156</v>
      </c>
      <c r="AD266" s="25" t="e">
        <f t="shared" si="20"/>
        <v>#REF!</v>
      </c>
      <c r="AE266" s="24" t="e">
        <f t="shared" si="20"/>
        <v>#REF!</v>
      </c>
      <c r="AF266" s="16" t="s">
        <v>156</v>
      </c>
      <c r="AG266" s="25" t="e">
        <f t="shared" si="21"/>
        <v>#REF!</v>
      </c>
      <c r="AH266" s="24" t="e">
        <f t="shared" si="21"/>
        <v>#REF!</v>
      </c>
      <c r="AI266" s="16" t="s">
        <v>156</v>
      </c>
      <c r="AJ266" s="25" t="e">
        <f t="shared" si="22"/>
        <v>#REF!</v>
      </c>
      <c r="AK266" s="24" t="e">
        <f t="shared" si="22"/>
        <v>#REF!</v>
      </c>
      <c r="AL266" s="16" t="s">
        <v>156</v>
      </c>
      <c r="AM266" s="25" t="e">
        <f t="shared" si="23"/>
        <v>#REF!</v>
      </c>
      <c r="AN266" s="24" t="e">
        <f t="shared" si="23"/>
        <v>#REF!</v>
      </c>
      <c r="AO266" s="16" t="s">
        <v>156</v>
      </c>
      <c r="AP266" s="25" t="e">
        <f t="shared" si="24"/>
        <v>#REF!</v>
      </c>
      <c r="AQ266" s="24" t="e">
        <f t="shared" si="24"/>
        <v>#REF!</v>
      </c>
      <c r="AR266" s="16" t="s">
        <v>156</v>
      </c>
      <c r="AS266" s="25" t="e">
        <f t="shared" si="25"/>
        <v>#REF!</v>
      </c>
      <c r="AT266" s="24" t="e">
        <f t="shared" si="25"/>
        <v>#REF!</v>
      </c>
      <c r="AU266" s="16" t="s">
        <v>156</v>
      </c>
      <c r="AV266" s="25" t="e">
        <f t="shared" si="26"/>
        <v>#REF!</v>
      </c>
      <c r="AW266" s="24" t="e">
        <f t="shared" si="26"/>
        <v>#REF!</v>
      </c>
      <c r="AX266" s="16" t="s">
        <v>156</v>
      </c>
      <c r="AY266" s="25" t="e">
        <f t="shared" si="27"/>
        <v>#REF!</v>
      </c>
      <c r="AZ266" s="24" t="e">
        <f t="shared" si="27"/>
        <v>#REF!</v>
      </c>
      <c r="BA266" s="16" t="s">
        <v>156</v>
      </c>
      <c r="BB266" s="25" t="e">
        <f t="shared" si="28"/>
        <v>#REF!</v>
      </c>
      <c r="BC266" s="24" t="e">
        <f t="shared" si="28"/>
        <v>#REF!</v>
      </c>
      <c r="BD266" s="16" t="s">
        <v>156</v>
      </c>
      <c r="BE266" s="25" t="e">
        <f t="shared" si="29"/>
        <v>#REF!</v>
      </c>
      <c r="BF266" s="24" t="e">
        <f t="shared" si="29"/>
        <v>#REF!</v>
      </c>
      <c r="BG266" s="16" t="s">
        <v>156</v>
      </c>
      <c r="BH266" s="25" t="e">
        <f t="shared" si="30"/>
        <v>#REF!</v>
      </c>
      <c r="BI266" s="24" t="e">
        <f t="shared" si="30"/>
        <v>#REF!</v>
      </c>
      <c r="BJ266" s="16" t="s">
        <v>156</v>
      </c>
      <c r="BK266" s="25" t="e">
        <f t="shared" si="31"/>
        <v>#REF!</v>
      </c>
      <c r="BL266" s="24" t="e">
        <f t="shared" si="31"/>
        <v>#REF!</v>
      </c>
      <c r="BM266" s="16" t="s">
        <v>156</v>
      </c>
      <c r="BN266" s="25" t="e">
        <f t="shared" si="32"/>
        <v>#REF!</v>
      </c>
      <c r="BO266" s="24" t="e">
        <f t="shared" si="32"/>
        <v>#REF!</v>
      </c>
      <c r="BP266" s="16" t="s">
        <v>156</v>
      </c>
      <c r="BQ266" s="25" t="e">
        <f t="shared" si="33"/>
        <v>#REF!</v>
      </c>
      <c r="BR266" s="24" t="e">
        <f t="shared" si="33"/>
        <v>#REF!</v>
      </c>
      <c r="BS266" s="16" t="s">
        <v>156</v>
      </c>
      <c r="BT266" s="25" t="e">
        <f t="shared" si="34"/>
        <v>#REF!</v>
      </c>
      <c r="BU266" s="24" t="e">
        <f t="shared" si="34"/>
        <v>#REF!</v>
      </c>
      <c r="BV266" s="16" t="s">
        <v>156</v>
      </c>
      <c r="BW266" s="25" t="e">
        <f t="shared" si="35"/>
        <v>#REF!</v>
      </c>
    </row>
    <row r="267" spans="1:75" ht="25.5" customHeight="1">
      <c r="A267" s="32"/>
      <c r="B267" s="37"/>
      <c r="C267" s="38" t="s">
        <v>9</v>
      </c>
      <c r="D267" s="24" t="e">
        <f t="shared" si="12"/>
        <v>#REF!</v>
      </c>
      <c r="E267" s="16" t="s">
        <v>1</v>
      </c>
      <c r="F267" s="25" t="e">
        <f t="shared" si="13"/>
        <v>#REF!</v>
      </c>
      <c r="G267" s="24" t="e">
        <f t="shared" si="36"/>
        <v>#REF!</v>
      </c>
      <c r="H267" s="16" t="s">
        <v>156</v>
      </c>
      <c r="I267" s="25" t="e">
        <f t="shared" si="37"/>
        <v>#REF!</v>
      </c>
      <c r="J267" s="24" t="e">
        <f t="shared" si="37"/>
        <v>#REF!</v>
      </c>
      <c r="K267" s="16" t="s">
        <v>156</v>
      </c>
      <c r="L267" s="25" t="e">
        <f t="shared" si="14"/>
        <v>#REF!</v>
      </c>
      <c r="M267" s="24" t="e">
        <f t="shared" si="14"/>
        <v>#REF!</v>
      </c>
      <c r="N267" s="16" t="s">
        <v>156</v>
      </c>
      <c r="O267" s="25" t="e">
        <f t="shared" si="15"/>
        <v>#REF!</v>
      </c>
      <c r="P267" s="24" t="e">
        <f t="shared" si="15"/>
        <v>#REF!</v>
      </c>
      <c r="Q267" s="16" t="s">
        <v>156</v>
      </c>
      <c r="R267" s="25" t="e">
        <f t="shared" si="16"/>
        <v>#REF!</v>
      </c>
      <c r="S267" s="24" t="e">
        <f t="shared" si="16"/>
        <v>#REF!</v>
      </c>
      <c r="T267" s="16" t="s">
        <v>156</v>
      </c>
      <c r="U267" s="25" t="e">
        <f t="shared" si="17"/>
        <v>#REF!</v>
      </c>
      <c r="V267" s="24" t="e">
        <f t="shared" si="17"/>
        <v>#REF!</v>
      </c>
      <c r="W267" s="16" t="s">
        <v>156</v>
      </c>
      <c r="X267" s="25" t="e">
        <f t="shared" si="18"/>
        <v>#REF!</v>
      </c>
      <c r="Y267" s="24" t="e">
        <f t="shared" si="18"/>
        <v>#REF!</v>
      </c>
      <c r="Z267" s="16" t="s">
        <v>156</v>
      </c>
      <c r="AA267" s="25" t="e">
        <f t="shared" si="19"/>
        <v>#REF!</v>
      </c>
      <c r="AB267" s="24" t="e">
        <f t="shared" si="19"/>
        <v>#REF!</v>
      </c>
      <c r="AC267" s="16" t="s">
        <v>156</v>
      </c>
      <c r="AD267" s="25" t="e">
        <f t="shared" si="20"/>
        <v>#REF!</v>
      </c>
      <c r="AE267" s="24" t="e">
        <f t="shared" si="20"/>
        <v>#REF!</v>
      </c>
      <c r="AF267" s="16" t="s">
        <v>156</v>
      </c>
      <c r="AG267" s="25" t="e">
        <f t="shared" si="21"/>
        <v>#REF!</v>
      </c>
      <c r="AH267" s="24" t="e">
        <f t="shared" si="21"/>
        <v>#REF!</v>
      </c>
      <c r="AI267" s="16" t="s">
        <v>156</v>
      </c>
      <c r="AJ267" s="25" t="e">
        <f t="shared" si="22"/>
        <v>#REF!</v>
      </c>
      <c r="AK267" s="24" t="e">
        <f t="shared" si="22"/>
        <v>#REF!</v>
      </c>
      <c r="AL267" s="16" t="s">
        <v>156</v>
      </c>
      <c r="AM267" s="25" t="e">
        <f t="shared" si="23"/>
        <v>#REF!</v>
      </c>
      <c r="AN267" s="24" t="e">
        <f t="shared" si="23"/>
        <v>#REF!</v>
      </c>
      <c r="AO267" s="16" t="s">
        <v>156</v>
      </c>
      <c r="AP267" s="25" t="e">
        <f t="shared" si="24"/>
        <v>#REF!</v>
      </c>
      <c r="AQ267" s="24" t="e">
        <f t="shared" si="24"/>
        <v>#REF!</v>
      </c>
      <c r="AR267" s="16" t="s">
        <v>156</v>
      </c>
      <c r="AS267" s="25" t="e">
        <f t="shared" si="25"/>
        <v>#REF!</v>
      </c>
      <c r="AT267" s="24" t="e">
        <f t="shared" si="25"/>
        <v>#REF!</v>
      </c>
      <c r="AU267" s="16" t="s">
        <v>156</v>
      </c>
      <c r="AV267" s="25" t="e">
        <f t="shared" si="26"/>
        <v>#REF!</v>
      </c>
      <c r="AW267" s="24" t="e">
        <f t="shared" si="26"/>
        <v>#REF!</v>
      </c>
      <c r="AX267" s="16" t="s">
        <v>156</v>
      </c>
      <c r="AY267" s="25" t="e">
        <f t="shared" si="27"/>
        <v>#REF!</v>
      </c>
      <c r="AZ267" s="24" t="e">
        <f t="shared" si="27"/>
        <v>#REF!</v>
      </c>
      <c r="BA267" s="16" t="s">
        <v>156</v>
      </c>
      <c r="BB267" s="25" t="e">
        <f t="shared" si="28"/>
        <v>#REF!</v>
      </c>
      <c r="BC267" s="24" t="e">
        <f t="shared" si="28"/>
        <v>#REF!</v>
      </c>
      <c r="BD267" s="16" t="s">
        <v>156</v>
      </c>
      <c r="BE267" s="25" t="e">
        <f t="shared" si="29"/>
        <v>#REF!</v>
      </c>
      <c r="BF267" s="24" t="e">
        <f t="shared" si="29"/>
        <v>#REF!</v>
      </c>
      <c r="BG267" s="16" t="s">
        <v>156</v>
      </c>
      <c r="BH267" s="25" t="e">
        <f t="shared" si="30"/>
        <v>#REF!</v>
      </c>
      <c r="BI267" s="24" t="e">
        <f t="shared" si="30"/>
        <v>#REF!</v>
      </c>
      <c r="BJ267" s="16" t="s">
        <v>156</v>
      </c>
      <c r="BK267" s="25" t="e">
        <f t="shared" si="31"/>
        <v>#REF!</v>
      </c>
      <c r="BL267" s="24" t="e">
        <f t="shared" si="31"/>
        <v>#REF!</v>
      </c>
      <c r="BM267" s="16" t="s">
        <v>156</v>
      </c>
      <c r="BN267" s="25" t="e">
        <f t="shared" si="32"/>
        <v>#REF!</v>
      </c>
      <c r="BO267" s="24" t="e">
        <f t="shared" si="32"/>
        <v>#REF!</v>
      </c>
      <c r="BP267" s="16" t="s">
        <v>156</v>
      </c>
      <c r="BQ267" s="25" t="e">
        <f t="shared" si="33"/>
        <v>#REF!</v>
      </c>
      <c r="BR267" s="24" t="e">
        <f t="shared" si="33"/>
        <v>#REF!</v>
      </c>
      <c r="BS267" s="16" t="s">
        <v>156</v>
      </c>
      <c r="BT267" s="25" t="e">
        <f t="shared" si="34"/>
        <v>#REF!</v>
      </c>
      <c r="BU267" s="24" t="e">
        <f t="shared" si="34"/>
        <v>#REF!</v>
      </c>
      <c r="BV267" s="16" t="s">
        <v>156</v>
      </c>
      <c r="BW267" s="25" t="e">
        <f t="shared" si="35"/>
        <v>#REF!</v>
      </c>
    </row>
    <row r="268" spans="1:75" ht="25.5" customHeight="1">
      <c r="A268" s="32"/>
      <c r="B268" s="39"/>
      <c r="C268" s="38" t="s">
        <v>10</v>
      </c>
      <c r="D268" s="24" t="e">
        <f t="shared" si="12"/>
        <v>#REF!</v>
      </c>
      <c r="E268" s="16" t="s">
        <v>1</v>
      </c>
      <c r="F268" s="25" t="e">
        <f t="shared" si="13"/>
        <v>#REF!</v>
      </c>
      <c r="G268" s="24" t="e">
        <f t="shared" si="36"/>
        <v>#REF!</v>
      </c>
      <c r="H268" s="16" t="s">
        <v>156</v>
      </c>
      <c r="I268" s="25" t="e">
        <f t="shared" si="37"/>
        <v>#REF!</v>
      </c>
      <c r="J268" s="24" t="e">
        <f t="shared" si="37"/>
        <v>#REF!</v>
      </c>
      <c r="K268" s="16" t="s">
        <v>156</v>
      </c>
      <c r="L268" s="25" t="e">
        <f t="shared" si="14"/>
        <v>#REF!</v>
      </c>
      <c r="M268" s="24" t="e">
        <f t="shared" si="14"/>
        <v>#REF!</v>
      </c>
      <c r="N268" s="16" t="s">
        <v>156</v>
      </c>
      <c r="O268" s="25" t="e">
        <f t="shared" si="15"/>
        <v>#REF!</v>
      </c>
      <c r="P268" s="24" t="e">
        <f t="shared" si="15"/>
        <v>#REF!</v>
      </c>
      <c r="Q268" s="16" t="s">
        <v>156</v>
      </c>
      <c r="R268" s="25" t="e">
        <f t="shared" si="16"/>
        <v>#REF!</v>
      </c>
      <c r="S268" s="24" t="e">
        <f t="shared" si="16"/>
        <v>#REF!</v>
      </c>
      <c r="T268" s="16" t="s">
        <v>156</v>
      </c>
      <c r="U268" s="25" t="e">
        <f t="shared" si="17"/>
        <v>#REF!</v>
      </c>
      <c r="V268" s="24" t="e">
        <f t="shared" si="17"/>
        <v>#REF!</v>
      </c>
      <c r="W268" s="16" t="s">
        <v>156</v>
      </c>
      <c r="X268" s="25" t="e">
        <f t="shared" si="18"/>
        <v>#REF!</v>
      </c>
      <c r="Y268" s="24" t="e">
        <f t="shared" si="18"/>
        <v>#REF!</v>
      </c>
      <c r="Z268" s="16" t="s">
        <v>156</v>
      </c>
      <c r="AA268" s="25" t="e">
        <f t="shared" si="19"/>
        <v>#REF!</v>
      </c>
      <c r="AB268" s="24" t="e">
        <f t="shared" si="19"/>
        <v>#REF!</v>
      </c>
      <c r="AC268" s="16" t="s">
        <v>156</v>
      </c>
      <c r="AD268" s="25" t="e">
        <f t="shared" si="20"/>
        <v>#REF!</v>
      </c>
      <c r="AE268" s="24" t="e">
        <f t="shared" si="20"/>
        <v>#REF!</v>
      </c>
      <c r="AF268" s="16" t="s">
        <v>156</v>
      </c>
      <c r="AG268" s="25" t="e">
        <f t="shared" si="21"/>
        <v>#REF!</v>
      </c>
      <c r="AH268" s="24" t="e">
        <f t="shared" si="21"/>
        <v>#REF!</v>
      </c>
      <c r="AI268" s="16" t="s">
        <v>156</v>
      </c>
      <c r="AJ268" s="25" t="e">
        <f t="shared" si="22"/>
        <v>#REF!</v>
      </c>
      <c r="AK268" s="24" t="e">
        <f t="shared" si="22"/>
        <v>#REF!</v>
      </c>
      <c r="AL268" s="16" t="s">
        <v>156</v>
      </c>
      <c r="AM268" s="25" t="e">
        <f t="shared" si="23"/>
        <v>#REF!</v>
      </c>
      <c r="AN268" s="24" t="e">
        <f t="shared" si="23"/>
        <v>#REF!</v>
      </c>
      <c r="AO268" s="16" t="s">
        <v>156</v>
      </c>
      <c r="AP268" s="25" t="e">
        <f t="shared" si="24"/>
        <v>#REF!</v>
      </c>
      <c r="AQ268" s="24" t="e">
        <f t="shared" si="24"/>
        <v>#REF!</v>
      </c>
      <c r="AR268" s="16" t="s">
        <v>156</v>
      </c>
      <c r="AS268" s="25" t="e">
        <f t="shared" si="25"/>
        <v>#REF!</v>
      </c>
      <c r="AT268" s="24" t="e">
        <f t="shared" si="25"/>
        <v>#REF!</v>
      </c>
      <c r="AU268" s="16" t="s">
        <v>156</v>
      </c>
      <c r="AV268" s="25" t="e">
        <f t="shared" si="26"/>
        <v>#REF!</v>
      </c>
      <c r="AW268" s="24" t="e">
        <f t="shared" si="26"/>
        <v>#REF!</v>
      </c>
      <c r="AX268" s="16" t="s">
        <v>156</v>
      </c>
      <c r="AY268" s="25" t="e">
        <f t="shared" si="27"/>
        <v>#REF!</v>
      </c>
      <c r="AZ268" s="24" t="e">
        <f t="shared" si="27"/>
        <v>#REF!</v>
      </c>
      <c r="BA268" s="16" t="s">
        <v>156</v>
      </c>
      <c r="BB268" s="25" t="e">
        <f t="shared" si="28"/>
        <v>#REF!</v>
      </c>
      <c r="BC268" s="24" t="e">
        <f t="shared" si="28"/>
        <v>#REF!</v>
      </c>
      <c r="BD268" s="16" t="s">
        <v>156</v>
      </c>
      <c r="BE268" s="25" t="e">
        <f t="shared" si="29"/>
        <v>#REF!</v>
      </c>
      <c r="BF268" s="24" t="e">
        <f t="shared" si="29"/>
        <v>#REF!</v>
      </c>
      <c r="BG268" s="16" t="s">
        <v>156</v>
      </c>
      <c r="BH268" s="25" t="e">
        <f t="shared" si="30"/>
        <v>#REF!</v>
      </c>
      <c r="BI268" s="24" t="e">
        <f t="shared" si="30"/>
        <v>#REF!</v>
      </c>
      <c r="BJ268" s="16" t="s">
        <v>156</v>
      </c>
      <c r="BK268" s="25" t="e">
        <f t="shared" si="31"/>
        <v>#REF!</v>
      </c>
      <c r="BL268" s="24" t="e">
        <f t="shared" si="31"/>
        <v>#REF!</v>
      </c>
      <c r="BM268" s="16" t="s">
        <v>156</v>
      </c>
      <c r="BN268" s="25" t="e">
        <f t="shared" si="32"/>
        <v>#REF!</v>
      </c>
      <c r="BO268" s="24" t="e">
        <f t="shared" si="32"/>
        <v>#REF!</v>
      </c>
      <c r="BP268" s="16" t="s">
        <v>156</v>
      </c>
      <c r="BQ268" s="25" t="e">
        <f t="shared" si="33"/>
        <v>#REF!</v>
      </c>
      <c r="BR268" s="24" t="e">
        <f t="shared" si="33"/>
        <v>#REF!</v>
      </c>
      <c r="BS268" s="16" t="s">
        <v>156</v>
      </c>
      <c r="BT268" s="25" t="e">
        <f t="shared" si="34"/>
        <v>#REF!</v>
      </c>
      <c r="BU268" s="24" t="e">
        <f t="shared" si="34"/>
        <v>#REF!</v>
      </c>
      <c r="BV268" s="16" t="s">
        <v>156</v>
      </c>
      <c r="BW268" s="25" t="e">
        <f t="shared" si="35"/>
        <v>#REF!</v>
      </c>
    </row>
    <row r="269" spans="1:75" s="36" customFormat="1" ht="25.5" customHeight="1">
      <c r="A269" s="40"/>
      <c r="B269" s="118" t="s">
        <v>11</v>
      </c>
      <c r="C269" s="119"/>
      <c r="D269" s="33" t="e">
        <f t="shared" si="12"/>
        <v>#REF!</v>
      </c>
      <c r="E269" s="34" t="s">
        <v>1</v>
      </c>
      <c r="F269" s="35" t="e">
        <f t="shared" si="13"/>
        <v>#REF!</v>
      </c>
      <c r="G269" s="33" t="e">
        <f>SUM(G270:G277)</f>
        <v>#REF!</v>
      </c>
      <c r="H269" s="34" t="s">
        <v>156</v>
      </c>
      <c r="I269" s="35" t="e">
        <f>SUM(I270:I277)</f>
        <v>#REF!</v>
      </c>
      <c r="J269" s="33" t="e">
        <f>SUM(J270:J277)</f>
        <v>#REF!</v>
      </c>
      <c r="K269" s="34" t="s">
        <v>156</v>
      </c>
      <c r="L269" s="35" t="e">
        <f>SUM(L270:L277)</f>
        <v>#REF!</v>
      </c>
      <c r="M269" s="33" t="e">
        <f>SUM(M270:M277)</f>
        <v>#REF!</v>
      </c>
      <c r="N269" s="34" t="s">
        <v>156</v>
      </c>
      <c r="O269" s="35" t="e">
        <f>SUM(O270:O277)</f>
        <v>#REF!</v>
      </c>
      <c r="P269" s="33" t="e">
        <f>SUM(P270:P277)</f>
        <v>#REF!</v>
      </c>
      <c r="Q269" s="34" t="s">
        <v>156</v>
      </c>
      <c r="R269" s="35" t="e">
        <f>SUM(R270:R277)</f>
        <v>#REF!</v>
      </c>
      <c r="S269" s="33" t="e">
        <f>SUM(S270:S277)</f>
        <v>#REF!</v>
      </c>
      <c r="T269" s="34" t="s">
        <v>156</v>
      </c>
      <c r="U269" s="35" t="e">
        <f>SUM(U270:U277)</f>
        <v>#REF!</v>
      </c>
      <c r="V269" s="33" t="e">
        <f>SUM(V270:V277)</f>
        <v>#REF!</v>
      </c>
      <c r="W269" s="34" t="s">
        <v>156</v>
      </c>
      <c r="X269" s="35" t="e">
        <f>SUM(X270:X277)</f>
        <v>#REF!</v>
      </c>
      <c r="Y269" s="33" t="e">
        <f>SUM(Y270:Y277)</f>
        <v>#REF!</v>
      </c>
      <c r="Z269" s="34" t="s">
        <v>156</v>
      </c>
      <c r="AA269" s="35" t="e">
        <f>SUM(AA270:AA277)</f>
        <v>#REF!</v>
      </c>
      <c r="AB269" s="33" t="e">
        <f>SUM(AB270:AB277)</f>
        <v>#REF!</v>
      </c>
      <c r="AC269" s="34" t="s">
        <v>156</v>
      </c>
      <c r="AD269" s="35" t="e">
        <f>SUM(AD270:AD277)</f>
        <v>#REF!</v>
      </c>
      <c r="AE269" s="33" t="e">
        <f>SUM(AE270:AE277)</f>
        <v>#REF!</v>
      </c>
      <c r="AF269" s="34" t="s">
        <v>156</v>
      </c>
      <c r="AG269" s="35" t="e">
        <f>SUM(AG270:AG277)</f>
        <v>#REF!</v>
      </c>
      <c r="AH269" s="33" t="e">
        <f>SUM(AH270:AH277)</f>
        <v>#REF!</v>
      </c>
      <c r="AI269" s="34" t="s">
        <v>156</v>
      </c>
      <c r="AJ269" s="35" t="e">
        <f>SUM(AJ270:AJ277)</f>
        <v>#REF!</v>
      </c>
      <c r="AK269" s="33" t="e">
        <f>SUM(AK270:AK277)</f>
        <v>#REF!</v>
      </c>
      <c r="AL269" s="34" t="s">
        <v>156</v>
      </c>
      <c r="AM269" s="35" t="e">
        <f>SUM(AM270:AM277)</f>
        <v>#REF!</v>
      </c>
      <c r="AN269" s="33" t="e">
        <f>SUM(AN270:AN277)</f>
        <v>#REF!</v>
      </c>
      <c r="AO269" s="34" t="s">
        <v>156</v>
      </c>
      <c r="AP269" s="35" t="e">
        <f>SUM(AP270:AP277)</f>
        <v>#REF!</v>
      </c>
      <c r="AQ269" s="33" t="e">
        <f>SUM(AQ270:AQ277)</f>
        <v>#REF!</v>
      </c>
      <c r="AR269" s="34" t="s">
        <v>156</v>
      </c>
      <c r="AS269" s="35" t="e">
        <f>SUM(AS270:AS277)</f>
        <v>#REF!</v>
      </c>
      <c r="AT269" s="33" t="e">
        <f>SUM(AT270:AT277)</f>
        <v>#REF!</v>
      </c>
      <c r="AU269" s="34" t="s">
        <v>156</v>
      </c>
      <c r="AV269" s="35" t="e">
        <f>SUM(AV270:AV277)</f>
        <v>#REF!</v>
      </c>
      <c r="AW269" s="33" t="e">
        <f>SUM(AW270:AW277)</f>
        <v>#REF!</v>
      </c>
      <c r="AX269" s="34" t="s">
        <v>156</v>
      </c>
      <c r="AY269" s="35" t="e">
        <f>SUM(AY270:AY277)</f>
        <v>#REF!</v>
      </c>
      <c r="AZ269" s="33" t="e">
        <f>SUM(AZ270:AZ277)</f>
        <v>#REF!</v>
      </c>
      <c r="BA269" s="34" t="s">
        <v>156</v>
      </c>
      <c r="BB269" s="35" t="e">
        <f>SUM(BB270:BB277)</f>
        <v>#REF!</v>
      </c>
      <c r="BC269" s="33" t="e">
        <f>SUM(BC270:BC277)</f>
        <v>#REF!</v>
      </c>
      <c r="BD269" s="34" t="s">
        <v>156</v>
      </c>
      <c r="BE269" s="35" t="e">
        <f>SUM(BE270:BE277)</f>
        <v>#REF!</v>
      </c>
      <c r="BF269" s="33" t="e">
        <f>SUM(BF270:BF277)</f>
        <v>#REF!</v>
      </c>
      <c r="BG269" s="34" t="s">
        <v>156</v>
      </c>
      <c r="BH269" s="35" t="e">
        <f>SUM(BH270:BH277)</f>
        <v>#REF!</v>
      </c>
      <c r="BI269" s="33" t="e">
        <f>SUM(BI270:BI277)</f>
        <v>#REF!</v>
      </c>
      <c r="BJ269" s="34" t="s">
        <v>156</v>
      </c>
      <c r="BK269" s="35" t="e">
        <f>SUM(BK270:BK277)</f>
        <v>#REF!</v>
      </c>
      <c r="BL269" s="33" t="e">
        <f>SUM(BL270:BL277)</f>
        <v>#REF!</v>
      </c>
      <c r="BM269" s="34" t="s">
        <v>156</v>
      </c>
      <c r="BN269" s="35" t="e">
        <f>SUM(BN270:BN277)</f>
        <v>#REF!</v>
      </c>
      <c r="BO269" s="33" t="e">
        <f>SUM(BO270:BO277)</f>
        <v>#REF!</v>
      </c>
      <c r="BP269" s="34" t="s">
        <v>156</v>
      </c>
      <c r="BQ269" s="35" t="e">
        <f>SUM(BQ270:BQ277)</f>
        <v>#REF!</v>
      </c>
      <c r="BR269" s="33" t="e">
        <f>SUM(BR270:BR277)</f>
        <v>#REF!</v>
      </c>
      <c r="BS269" s="34" t="s">
        <v>156</v>
      </c>
      <c r="BT269" s="35" t="e">
        <f>SUM(BT270:BT277)</f>
        <v>#REF!</v>
      </c>
      <c r="BU269" s="33" t="e">
        <f>SUM(BU270:BU277)</f>
        <v>#REF!</v>
      </c>
      <c r="BV269" s="34" t="s">
        <v>156</v>
      </c>
      <c r="BW269" s="35" t="e">
        <f>SUM(BW270:BW277)</f>
        <v>#REF!</v>
      </c>
    </row>
    <row r="270" spans="1:75" ht="25.5" customHeight="1">
      <c r="A270" s="40"/>
      <c r="B270" s="37"/>
      <c r="C270" s="38" t="s">
        <v>12</v>
      </c>
      <c r="D270" s="24" t="e">
        <f t="shared" si="12"/>
        <v>#REF!</v>
      </c>
      <c r="E270" s="16" t="s">
        <v>1</v>
      </c>
      <c r="F270" s="25" t="e">
        <f t="shared" si="13"/>
        <v>#REF!</v>
      </c>
      <c r="G270" s="24" t="e">
        <f t="shared" ref="G270:G297" si="38">G18-SUM(G102,G186)</f>
        <v>#REF!</v>
      </c>
      <c r="H270" s="16" t="s">
        <v>156</v>
      </c>
      <c r="I270" s="25" t="e">
        <f t="shared" ref="I270:J277" si="39">I18-SUM(I102,I186)</f>
        <v>#REF!</v>
      </c>
      <c r="J270" s="24" t="e">
        <f t="shared" si="39"/>
        <v>#REF!</v>
      </c>
      <c r="K270" s="16" t="s">
        <v>156</v>
      </c>
      <c r="L270" s="25" t="e">
        <f t="shared" ref="L270:M277" si="40">L18-SUM(L102,L186)</f>
        <v>#REF!</v>
      </c>
      <c r="M270" s="24" t="e">
        <f t="shared" si="40"/>
        <v>#REF!</v>
      </c>
      <c r="N270" s="16" t="s">
        <v>156</v>
      </c>
      <c r="O270" s="25" t="e">
        <f t="shared" ref="O270:P277" si="41">O18-SUM(O102,O186)</f>
        <v>#REF!</v>
      </c>
      <c r="P270" s="24" t="e">
        <f t="shared" si="41"/>
        <v>#REF!</v>
      </c>
      <c r="Q270" s="16" t="s">
        <v>156</v>
      </c>
      <c r="R270" s="25" t="e">
        <f t="shared" ref="R270:S277" si="42">R18-SUM(R102,R186)</f>
        <v>#REF!</v>
      </c>
      <c r="S270" s="24" t="e">
        <f t="shared" si="42"/>
        <v>#REF!</v>
      </c>
      <c r="T270" s="16" t="s">
        <v>156</v>
      </c>
      <c r="U270" s="25" t="e">
        <f t="shared" ref="U270:V277" si="43">U18-SUM(U102,U186)</f>
        <v>#REF!</v>
      </c>
      <c r="V270" s="24" t="e">
        <f t="shared" si="43"/>
        <v>#REF!</v>
      </c>
      <c r="W270" s="16" t="s">
        <v>156</v>
      </c>
      <c r="X270" s="25" t="e">
        <f t="shared" ref="X270:Y277" si="44">X18-SUM(X102,X186)</f>
        <v>#REF!</v>
      </c>
      <c r="Y270" s="24" t="e">
        <f t="shared" si="44"/>
        <v>#REF!</v>
      </c>
      <c r="Z270" s="16" t="s">
        <v>156</v>
      </c>
      <c r="AA270" s="25" t="e">
        <f t="shared" ref="AA270:AB277" si="45">AA18-SUM(AA102,AA186)</f>
        <v>#REF!</v>
      </c>
      <c r="AB270" s="24" t="e">
        <f t="shared" si="45"/>
        <v>#REF!</v>
      </c>
      <c r="AC270" s="16" t="s">
        <v>156</v>
      </c>
      <c r="AD270" s="25" t="e">
        <f t="shared" ref="AD270:AE277" si="46">AD18-SUM(AD102,AD186)</f>
        <v>#REF!</v>
      </c>
      <c r="AE270" s="24" t="e">
        <f t="shared" si="46"/>
        <v>#REF!</v>
      </c>
      <c r="AF270" s="16" t="s">
        <v>156</v>
      </c>
      <c r="AG270" s="25" t="e">
        <f t="shared" ref="AG270:AH277" si="47">AG18-SUM(AG102,AG186)</f>
        <v>#REF!</v>
      </c>
      <c r="AH270" s="24" t="e">
        <f t="shared" si="47"/>
        <v>#REF!</v>
      </c>
      <c r="AI270" s="16" t="s">
        <v>156</v>
      </c>
      <c r="AJ270" s="25" t="e">
        <f t="shared" ref="AJ270:AK277" si="48">AJ18-SUM(AJ102,AJ186)</f>
        <v>#REF!</v>
      </c>
      <c r="AK270" s="24" t="e">
        <f t="shared" si="48"/>
        <v>#REF!</v>
      </c>
      <c r="AL270" s="16" t="s">
        <v>156</v>
      </c>
      <c r="AM270" s="25" t="e">
        <f t="shared" ref="AM270:AN277" si="49">AM18-SUM(AM102,AM186)</f>
        <v>#REF!</v>
      </c>
      <c r="AN270" s="24" t="e">
        <f t="shared" si="49"/>
        <v>#REF!</v>
      </c>
      <c r="AO270" s="16" t="s">
        <v>156</v>
      </c>
      <c r="AP270" s="25" t="e">
        <f t="shared" ref="AP270:AQ277" si="50">AP18-SUM(AP102,AP186)</f>
        <v>#REF!</v>
      </c>
      <c r="AQ270" s="24" t="e">
        <f t="shared" si="50"/>
        <v>#REF!</v>
      </c>
      <c r="AR270" s="16" t="s">
        <v>156</v>
      </c>
      <c r="AS270" s="25" t="e">
        <f t="shared" ref="AS270:AT277" si="51">AS18-SUM(AS102,AS186)</f>
        <v>#REF!</v>
      </c>
      <c r="AT270" s="24" t="e">
        <f t="shared" si="51"/>
        <v>#REF!</v>
      </c>
      <c r="AU270" s="16" t="s">
        <v>156</v>
      </c>
      <c r="AV270" s="25" t="e">
        <f t="shared" ref="AV270:AW277" si="52">AV18-SUM(AV102,AV186)</f>
        <v>#REF!</v>
      </c>
      <c r="AW270" s="24" t="e">
        <f t="shared" si="52"/>
        <v>#REF!</v>
      </c>
      <c r="AX270" s="16" t="s">
        <v>156</v>
      </c>
      <c r="AY270" s="25" t="e">
        <f t="shared" ref="AY270:AZ277" si="53">AY18-SUM(AY102,AY186)</f>
        <v>#REF!</v>
      </c>
      <c r="AZ270" s="24" t="e">
        <f t="shared" si="53"/>
        <v>#REF!</v>
      </c>
      <c r="BA270" s="16" t="s">
        <v>156</v>
      </c>
      <c r="BB270" s="25" t="e">
        <f t="shared" ref="BB270:BC277" si="54">BB18-SUM(BB102,BB186)</f>
        <v>#REF!</v>
      </c>
      <c r="BC270" s="24" t="e">
        <f t="shared" si="54"/>
        <v>#REF!</v>
      </c>
      <c r="BD270" s="16" t="s">
        <v>156</v>
      </c>
      <c r="BE270" s="25" t="e">
        <f t="shared" ref="BE270:BF277" si="55">BE18-SUM(BE102,BE186)</f>
        <v>#REF!</v>
      </c>
      <c r="BF270" s="24" t="e">
        <f t="shared" si="55"/>
        <v>#REF!</v>
      </c>
      <c r="BG270" s="16" t="s">
        <v>156</v>
      </c>
      <c r="BH270" s="25" t="e">
        <f t="shared" ref="BH270:BI277" si="56">BH18-SUM(BH102,BH186)</f>
        <v>#REF!</v>
      </c>
      <c r="BI270" s="24" t="e">
        <f t="shared" si="56"/>
        <v>#REF!</v>
      </c>
      <c r="BJ270" s="16" t="s">
        <v>156</v>
      </c>
      <c r="BK270" s="25" t="e">
        <f t="shared" ref="BK270:BL277" si="57">BK18-SUM(BK102,BK186)</f>
        <v>#REF!</v>
      </c>
      <c r="BL270" s="24" t="e">
        <f t="shared" si="57"/>
        <v>#REF!</v>
      </c>
      <c r="BM270" s="16" t="s">
        <v>156</v>
      </c>
      <c r="BN270" s="25" t="e">
        <f t="shared" ref="BN270:BO277" si="58">BN18-SUM(BN102,BN186)</f>
        <v>#REF!</v>
      </c>
      <c r="BO270" s="24" t="e">
        <f t="shared" si="58"/>
        <v>#REF!</v>
      </c>
      <c r="BP270" s="16" t="s">
        <v>156</v>
      </c>
      <c r="BQ270" s="25" t="e">
        <f t="shared" ref="BQ270:BR277" si="59">BQ18-SUM(BQ102,BQ186)</f>
        <v>#REF!</v>
      </c>
      <c r="BR270" s="24" t="e">
        <f t="shared" si="59"/>
        <v>#REF!</v>
      </c>
      <c r="BS270" s="16" t="s">
        <v>156</v>
      </c>
      <c r="BT270" s="25" t="e">
        <f t="shared" ref="BT270:BU277" si="60">BT18-SUM(BT102,BT186)</f>
        <v>#REF!</v>
      </c>
      <c r="BU270" s="24" t="e">
        <f t="shared" si="60"/>
        <v>#REF!</v>
      </c>
      <c r="BV270" s="16" t="s">
        <v>156</v>
      </c>
      <c r="BW270" s="25" t="e">
        <f t="shared" ref="BW270:BW277" si="61">BW18-SUM(BW102,BW186)</f>
        <v>#REF!</v>
      </c>
    </row>
    <row r="271" spans="1:75" ht="25.5" customHeight="1">
      <c r="A271" s="40"/>
      <c r="B271" s="37"/>
      <c r="C271" s="38" t="s">
        <v>13</v>
      </c>
      <c r="D271" s="24" t="e">
        <f t="shared" si="12"/>
        <v>#REF!</v>
      </c>
      <c r="E271" s="16" t="s">
        <v>1</v>
      </c>
      <c r="F271" s="25" t="e">
        <f t="shared" si="13"/>
        <v>#REF!</v>
      </c>
      <c r="G271" s="24" t="e">
        <f t="shared" si="38"/>
        <v>#REF!</v>
      </c>
      <c r="H271" s="16" t="s">
        <v>156</v>
      </c>
      <c r="I271" s="25" t="e">
        <f t="shared" si="39"/>
        <v>#REF!</v>
      </c>
      <c r="J271" s="24" t="e">
        <f t="shared" si="39"/>
        <v>#REF!</v>
      </c>
      <c r="K271" s="16" t="s">
        <v>156</v>
      </c>
      <c r="L271" s="25" t="e">
        <f t="shared" si="40"/>
        <v>#REF!</v>
      </c>
      <c r="M271" s="24" t="e">
        <f t="shared" si="40"/>
        <v>#REF!</v>
      </c>
      <c r="N271" s="16" t="s">
        <v>156</v>
      </c>
      <c r="O271" s="25" t="e">
        <f t="shared" si="41"/>
        <v>#REF!</v>
      </c>
      <c r="P271" s="24" t="e">
        <f t="shared" si="41"/>
        <v>#REF!</v>
      </c>
      <c r="Q271" s="16" t="s">
        <v>156</v>
      </c>
      <c r="R271" s="25" t="e">
        <f t="shared" si="42"/>
        <v>#REF!</v>
      </c>
      <c r="S271" s="24" t="e">
        <f t="shared" si="42"/>
        <v>#REF!</v>
      </c>
      <c r="T271" s="16" t="s">
        <v>156</v>
      </c>
      <c r="U271" s="25" t="e">
        <f t="shared" si="43"/>
        <v>#REF!</v>
      </c>
      <c r="V271" s="24" t="e">
        <f t="shared" si="43"/>
        <v>#REF!</v>
      </c>
      <c r="W271" s="16" t="s">
        <v>156</v>
      </c>
      <c r="X271" s="25" t="e">
        <f t="shared" si="44"/>
        <v>#REF!</v>
      </c>
      <c r="Y271" s="24" t="e">
        <f t="shared" si="44"/>
        <v>#REF!</v>
      </c>
      <c r="Z271" s="16" t="s">
        <v>156</v>
      </c>
      <c r="AA271" s="25" t="e">
        <f t="shared" si="45"/>
        <v>#REF!</v>
      </c>
      <c r="AB271" s="24" t="e">
        <f t="shared" si="45"/>
        <v>#REF!</v>
      </c>
      <c r="AC271" s="16" t="s">
        <v>156</v>
      </c>
      <c r="AD271" s="25" t="e">
        <f t="shared" si="46"/>
        <v>#REF!</v>
      </c>
      <c r="AE271" s="24" t="e">
        <f t="shared" si="46"/>
        <v>#REF!</v>
      </c>
      <c r="AF271" s="16" t="s">
        <v>156</v>
      </c>
      <c r="AG271" s="25" t="e">
        <f t="shared" si="47"/>
        <v>#REF!</v>
      </c>
      <c r="AH271" s="24" t="e">
        <f t="shared" si="47"/>
        <v>#REF!</v>
      </c>
      <c r="AI271" s="16" t="s">
        <v>156</v>
      </c>
      <c r="AJ271" s="25" t="e">
        <f t="shared" si="48"/>
        <v>#REF!</v>
      </c>
      <c r="AK271" s="24" t="e">
        <f t="shared" si="48"/>
        <v>#REF!</v>
      </c>
      <c r="AL271" s="16" t="s">
        <v>156</v>
      </c>
      <c r="AM271" s="25" t="e">
        <f t="shared" si="49"/>
        <v>#REF!</v>
      </c>
      <c r="AN271" s="24" t="e">
        <f t="shared" si="49"/>
        <v>#REF!</v>
      </c>
      <c r="AO271" s="16" t="s">
        <v>156</v>
      </c>
      <c r="AP271" s="25" t="e">
        <f t="shared" si="50"/>
        <v>#REF!</v>
      </c>
      <c r="AQ271" s="24" t="e">
        <f t="shared" si="50"/>
        <v>#REF!</v>
      </c>
      <c r="AR271" s="16" t="s">
        <v>156</v>
      </c>
      <c r="AS271" s="25" t="e">
        <f t="shared" si="51"/>
        <v>#REF!</v>
      </c>
      <c r="AT271" s="24" t="e">
        <f t="shared" si="51"/>
        <v>#REF!</v>
      </c>
      <c r="AU271" s="16" t="s">
        <v>156</v>
      </c>
      <c r="AV271" s="25" t="e">
        <f t="shared" si="52"/>
        <v>#REF!</v>
      </c>
      <c r="AW271" s="24" t="e">
        <f t="shared" si="52"/>
        <v>#REF!</v>
      </c>
      <c r="AX271" s="16" t="s">
        <v>156</v>
      </c>
      <c r="AY271" s="25" t="e">
        <f t="shared" si="53"/>
        <v>#REF!</v>
      </c>
      <c r="AZ271" s="24" t="e">
        <f t="shared" si="53"/>
        <v>#REF!</v>
      </c>
      <c r="BA271" s="16" t="s">
        <v>156</v>
      </c>
      <c r="BB271" s="25" t="e">
        <f t="shared" si="54"/>
        <v>#REF!</v>
      </c>
      <c r="BC271" s="24" t="e">
        <f t="shared" si="54"/>
        <v>#REF!</v>
      </c>
      <c r="BD271" s="16" t="s">
        <v>156</v>
      </c>
      <c r="BE271" s="25" t="e">
        <f t="shared" si="55"/>
        <v>#REF!</v>
      </c>
      <c r="BF271" s="24" t="e">
        <f t="shared" si="55"/>
        <v>#REF!</v>
      </c>
      <c r="BG271" s="16" t="s">
        <v>156</v>
      </c>
      <c r="BH271" s="25" t="e">
        <f t="shared" si="56"/>
        <v>#REF!</v>
      </c>
      <c r="BI271" s="24" t="e">
        <f t="shared" si="56"/>
        <v>#REF!</v>
      </c>
      <c r="BJ271" s="16" t="s">
        <v>156</v>
      </c>
      <c r="BK271" s="25" t="e">
        <f t="shared" si="57"/>
        <v>#REF!</v>
      </c>
      <c r="BL271" s="24" t="e">
        <f t="shared" si="57"/>
        <v>#REF!</v>
      </c>
      <c r="BM271" s="16" t="s">
        <v>156</v>
      </c>
      <c r="BN271" s="25" t="e">
        <f t="shared" si="58"/>
        <v>#REF!</v>
      </c>
      <c r="BO271" s="24" t="e">
        <f t="shared" si="58"/>
        <v>#REF!</v>
      </c>
      <c r="BP271" s="16" t="s">
        <v>156</v>
      </c>
      <c r="BQ271" s="25" t="e">
        <f t="shared" si="59"/>
        <v>#REF!</v>
      </c>
      <c r="BR271" s="24" t="e">
        <f t="shared" si="59"/>
        <v>#REF!</v>
      </c>
      <c r="BS271" s="16" t="s">
        <v>156</v>
      </c>
      <c r="BT271" s="25" t="e">
        <f t="shared" si="60"/>
        <v>#REF!</v>
      </c>
      <c r="BU271" s="24" t="e">
        <f t="shared" si="60"/>
        <v>#REF!</v>
      </c>
      <c r="BV271" s="16" t="s">
        <v>156</v>
      </c>
      <c r="BW271" s="25" t="e">
        <f t="shared" si="61"/>
        <v>#REF!</v>
      </c>
    </row>
    <row r="272" spans="1:75" ht="25.5" customHeight="1">
      <c r="A272" s="40"/>
      <c r="B272" s="37"/>
      <c r="C272" s="38" t="s">
        <v>14</v>
      </c>
      <c r="D272" s="24" t="e">
        <f t="shared" si="12"/>
        <v>#REF!</v>
      </c>
      <c r="E272" s="16" t="s">
        <v>1</v>
      </c>
      <c r="F272" s="25" t="e">
        <f t="shared" si="13"/>
        <v>#REF!</v>
      </c>
      <c r="G272" s="24" t="e">
        <f t="shared" si="38"/>
        <v>#REF!</v>
      </c>
      <c r="H272" s="16" t="s">
        <v>156</v>
      </c>
      <c r="I272" s="25" t="e">
        <f t="shared" si="39"/>
        <v>#REF!</v>
      </c>
      <c r="J272" s="24" t="e">
        <f t="shared" si="39"/>
        <v>#REF!</v>
      </c>
      <c r="K272" s="16" t="s">
        <v>156</v>
      </c>
      <c r="L272" s="25" t="e">
        <f t="shared" si="40"/>
        <v>#REF!</v>
      </c>
      <c r="M272" s="24" t="e">
        <f t="shared" si="40"/>
        <v>#REF!</v>
      </c>
      <c r="N272" s="16" t="s">
        <v>156</v>
      </c>
      <c r="O272" s="25" t="e">
        <f t="shared" si="41"/>
        <v>#REF!</v>
      </c>
      <c r="P272" s="24" t="e">
        <f t="shared" si="41"/>
        <v>#REF!</v>
      </c>
      <c r="Q272" s="16" t="s">
        <v>156</v>
      </c>
      <c r="R272" s="25" t="e">
        <f t="shared" si="42"/>
        <v>#REF!</v>
      </c>
      <c r="S272" s="24" t="e">
        <f t="shared" si="42"/>
        <v>#REF!</v>
      </c>
      <c r="T272" s="16" t="s">
        <v>156</v>
      </c>
      <c r="U272" s="25" t="e">
        <f t="shared" si="43"/>
        <v>#REF!</v>
      </c>
      <c r="V272" s="24" t="e">
        <f t="shared" si="43"/>
        <v>#REF!</v>
      </c>
      <c r="W272" s="16" t="s">
        <v>156</v>
      </c>
      <c r="X272" s="25" t="e">
        <f t="shared" si="44"/>
        <v>#REF!</v>
      </c>
      <c r="Y272" s="24" t="e">
        <f t="shared" si="44"/>
        <v>#REF!</v>
      </c>
      <c r="Z272" s="16" t="s">
        <v>156</v>
      </c>
      <c r="AA272" s="25" t="e">
        <f t="shared" si="45"/>
        <v>#REF!</v>
      </c>
      <c r="AB272" s="24" t="e">
        <f t="shared" si="45"/>
        <v>#REF!</v>
      </c>
      <c r="AC272" s="16" t="s">
        <v>156</v>
      </c>
      <c r="AD272" s="25" t="e">
        <f t="shared" si="46"/>
        <v>#REF!</v>
      </c>
      <c r="AE272" s="24" t="e">
        <f t="shared" si="46"/>
        <v>#REF!</v>
      </c>
      <c r="AF272" s="16" t="s">
        <v>156</v>
      </c>
      <c r="AG272" s="25" t="e">
        <f t="shared" si="47"/>
        <v>#REF!</v>
      </c>
      <c r="AH272" s="24" t="e">
        <f t="shared" si="47"/>
        <v>#REF!</v>
      </c>
      <c r="AI272" s="16" t="s">
        <v>156</v>
      </c>
      <c r="AJ272" s="25" t="e">
        <f t="shared" si="48"/>
        <v>#REF!</v>
      </c>
      <c r="AK272" s="24" t="e">
        <f t="shared" si="48"/>
        <v>#REF!</v>
      </c>
      <c r="AL272" s="16" t="s">
        <v>156</v>
      </c>
      <c r="AM272" s="25" t="e">
        <f t="shared" si="49"/>
        <v>#REF!</v>
      </c>
      <c r="AN272" s="24" t="e">
        <f t="shared" si="49"/>
        <v>#REF!</v>
      </c>
      <c r="AO272" s="16" t="s">
        <v>156</v>
      </c>
      <c r="AP272" s="25" t="e">
        <f t="shared" si="50"/>
        <v>#REF!</v>
      </c>
      <c r="AQ272" s="24" t="e">
        <f t="shared" si="50"/>
        <v>#REF!</v>
      </c>
      <c r="AR272" s="16" t="s">
        <v>156</v>
      </c>
      <c r="AS272" s="25" t="e">
        <f t="shared" si="51"/>
        <v>#REF!</v>
      </c>
      <c r="AT272" s="24" t="e">
        <f t="shared" si="51"/>
        <v>#REF!</v>
      </c>
      <c r="AU272" s="16" t="s">
        <v>156</v>
      </c>
      <c r="AV272" s="25" t="e">
        <f t="shared" si="52"/>
        <v>#REF!</v>
      </c>
      <c r="AW272" s="24" t="e">
        <f t="shared" si="52"/>
        <v>#REF!</v>
      </c>
      <c r="AX272" s="16" t="s">
        <v>156</v>
      </c>
      <c r="AY272" s="25" t="e">
        <f t="shared" si="53"/>
        <v>#REF!</v>
      </c>
      <c r="AZ272" s="24" t="e">
        <f t="shared" si="53"/>
        <v>#REF!</v>
      </c>
      <c r="BA272" s="16" t="s">
        <v>156</v>
      </c>
      <c r="BB272" s="25" t="e">
        <f t="shared" si="54"/>
        <v>#REF!</v>
      </c>
      <c r="BC272" s="24" t="e">
        <f t="shared" si="54"/>
        <v>#REF!</v>
      </c>
      <c r="BD272" s="16" t="s">
        <v>156</v>
      </c>
      <c r="BE272" s="25" t="e">
        <f t="shared" si="55"/>
        <v>#REF!</v>
      </c>
      <c r="BF272" s="24" t="e">
        <f t="shared" si="55"/>
        <v>#REF!</v>
      </c>
      <c r="BG272" s="16" t="s">
        <v>156</v>
      </c>
      <c r="BH272" s="25" t="e">
        <f t="shared" si="56"/>
        <v>#REF!</v>
      </c>
      <c r="BI272" s="24" t="e">
        <f t="shared" si="56"/>
        <v>#REF!</v>
      </c>
      <c r="BJ272" s="16" t="s">
        <v>156</v>
      </c>
      <c r="BK272" s="25" t="e">
        <f t="shared" si="57"/>
        <v>#REF!</v>
      </c>
      <c r="BL272" s="24" t="e">
        <f t="shared" si="57"/>
        <v>#REF!</v>
      </c>
      <c r="BM272" s="16" t="s">
        <v>156</v>
      </c>
      <c r="BN272" s="25" t="e">
        <f t="shared" si="58"/>
        <v>#REF!</v>
      </c>
      <c r="BO272" s="24" t="e">
        <f t="shared" si="58"/>
        <v>#REF!</v>
      </c>
      <c r="BP272" s="16" t="s">
        <v>156</v>
      </c>
      <c r="BQ272" s="25" t="e">
        <f t="shared" si="59"/>
        <v>#REF!</v>
      </c>
      <c r="BR272" s="24" t="e">
        <f t="shared" si="59"/>
        <v>#REF!</v>
      </c>
      <c r="BS272" s="16" t="s">
        <v>156</v>
      </c>
      <c r="BT272" s="25" t="e">
        <f t="shared" si="60"/>
        <v>#REF!</v>
      </c>
      <c r="BU272" s="24" t="e">
        <f t="shared" si="60"/>
        <v>#REF!</v>
      </c>
      <c r="BV272" s="16" t="s">
        <v>156</v>
      </c>
      <c r="BW272" s="25" t="e">
        <f t="shared" si="61"/>
        <v>#REF!</v>
      </c>
    </row>
    <row r="273" spans="1:75" ht="25.5" customHeight="1">
      <c r="A273" s="40"/>
      <c r="B273" s="37"/>
      <c r="C273" s="38" t="s">
        <v>15</v>
      </c>
      <c r="D273" s="24" t="e">
        <f t="shared" si="12"/>
        <v>#REF!</v>
      </c>
      <c r="E273" s="16" t="s">
        <v>1</v>
      </c>
      <c r="F273" s="25" t="e">
        <f t="shared" si="13"/>
        <v>#REF!</v>
      </c>
      <c r="G273" s="24" t="e">
        <f t="shared" si="38"/>
        <v>#REF!</v>
      </c>
      <c r="H273" s="16" t="s">
        <v>156</v>
      </c>
      <c r="I273" s="25" t="e">
        <f t="shared" si="39"/>
        <v>#REF!</v>
      </c>
      <c r="J273" s="24" t="e">
        <f t="shared" si="39"/>
        <v>#REF!</v>
      </c>
      <c r="K273" s="16" t="s">
        <v>156</v>
      </c>
      <c r="L273" s="25" t="e">
        <f t="shared" si="40"/>
        <v>#REF!</v>
      </c>
      <c r="M273" s="24" t="e">
        <f t="shared" si="40"/>
        <v>#REF!</v>
      </c>
      <c r="N273" s="16" t="s">
        <v>156</v>
      </c>
      <c r="O273" s="25" t="e">
        <f t="shared" si="41"/>
        <v>#REF!</v>
      </c>
      <c r="P273" s="24" t="e">
        <f t="shared" si="41"/>
        <v>#REF!</v>
      </c>
      <c r="Q273" s="16" t="s">
        <v>156</v>
      </c>
      <c r="R273" s="25" t="e">
        <f t="shared" si="42"/>
        <v>#REF!</v>
      </c>
      <c r="S273" s="24" t="e">
        <f t="shared" si="42"/>
        <v>#REF!</v>
      </c>
      <c r="T273" s="16" t="s">
        <v>156</v>
      </c>
      <c r="U273" s="25" t="e">
        <f t="shared" si="43"/>
        <v>#REF!</v>
      </c>
      <c r="V273" s="24" t="e">
        <f t="shared" si="43"/>
        <v>#REF!</v>
      </c>
      <c r="W273" s="16" t="s">
        <v>156</v>
      </c>
      <c r="X273" s="25" t="e">
        <f t="shared" si="44"/>
        <v>#REF!</v>
      </c>
      <c r="Y273" s="24" t="e">
        <f t="shared" si="44"/>
        <v>#REF!</v>
      </c>
      <c r="Z273" s="16" t="s">
        <v>156</v>
      </c>
      <c r="AA273" s="25" t="e">
        <f t="shared" si="45"/>
        <v>#REF!</v>
      </c>
      <c r="AB273" s="24" t="e">
        <f t="shared" si="45"/>
        <v>#REF!</v>
      </c>
      <c r="AC273" s="16" t="s">
        <v>156</v>
      </c>
      <c r="AD273" s="25" t="e">
        <f t="shared" si="46"/>
        <v>#REF!</v>
      </c>
      <c r="AE273" s="24" t="e">
        <f t="shared" si="46"/>
        <v>#REF!</v>
      </c>
      <c r="AF273" s="16" t="s">
        <v>156</v>
      </c>
      <c r="AG273" s="25" t="e">
        <f t="shared" si="47"/>
        <v>#REF!</v>
      </c>
      <c r="AH273" s="24" t="e">
        <f t="shared" si="47"/>
        <v>#REF!</v>
      </c>
      <c r="AI273" s="16" t="s">
        <v>156</v>
      </c>
      <c r="AJ273" s="25" t="e">
        <f t="shared" si="48"/>
        <v>#REF!</v>
      </c>
      <c r="AK273" s="24" t="e">
        <f t="shared" si="48"/>
        <v>#REF!</v>
      </c>
      <c r="AL273" s="16" t="s">
        <v>156</v>
      </c>
      <c r="AM273" s="25" t="e">
        <f t="shared" si="49"/>
        <v>#REF!</v>
      </c>
      <c r="AN273" s="24" t="e">
        <f t="shared" si="49"/>
        <v>#REF!</v>
      </c>
      <c r="AO273" s="16" t="s">
        <v>156</v>
      </c>
      <c r="AP273" s="25" t="e">
        <f t="shared" si="50"/>
        <v>#REF!</v>
      </c>
      <c r="AQ273" s="24" t="e">
        <f t="shared" si="50"/>
        <v>#REF!</v>
      </c>
      <c r="AR273" s="16" t="s">
        <v>156</v>
      </c>
      <c r="AS273" s="25" t="e">
        <f t="shared" si="51"/>
        <v>#REF!</v>
      </c>
      <c r="AT273" s="24" t="e">
        <f t="shared" si="51"/>
        <v>#REF!</v>
      </c>
      <c r="AU273" s="16" t="s">
        <v>156</v>
      </c>
      <c r="AV273" s="25" t="e">
        <f t="shared" si="52"/>
        <v>#REF!</v>
      </c>
      <c r="AW273" s="24" t="e">
        <f t="shared" si="52"/>
        <v>#REF!</v>
      </c>
      <c r="AX273" s="16" t="s">
        <v>156</v>
      </c>
      <c r="AY273" s="25" t="e">
        <f t="shared" si="53"/>
        <v>#REF!</v>
      </c>
      <c r="AZ273" s="24" t="e">
        <f t="shared" si="53"/>
        <v>#REF!</v>
      </c>
      <c r="BA273" s="16" t="s">
        <v>156</v>
      </c>
      <c r="BB273" s="25" t="e">
        <f t="shared" si="54"/>
        <v>#REF!</v>
      </c>
      <c r="BC273" s="24" t="e">
        <f t="shared" si="54"/>
        <v>#REF!</v>
      </c>
      <c r="BD273" s="16" t="s">
        <v>156</v>
      </c>
      <c r="BE273" s="25" t="e">
        <f t="shared" si="55"/>
        <v>#REF!</v>
      </c>
      <c r="BF273" s="24" t="e">
        <f t="shared" si="55"/>
        <v>#REF!</v>
      </c>
      <c r="BG273" s="16" t="s">
        <v>156</v>
      </c>
      <c r="BH273" s="25" t="e">
        <f t="shared" si="56"/>
        <v>#REF!</v>
      </c>
      <c r="BI273" s="24" t="e">
        <f t="shared" si="56"/>
        <v>#REF!</v>
      </c>
      <c r="BJ273" s="16" t="s">
        <v>156</v>
      </c>
      <c r="BK273" s="25" t="e">
        <f t="shared" si="57"/>
        <v>#REF!</v>
      </c>
      <c r="BL273" s="24" t="e">
        <f t="shared" si="57"/>
        <v>#REF!</v>
      </c>
      <c r="BM273" s="16" t="s">
        <v>156</v>
      </c>
      <c r="BN273" s="25" t="e">
        <f t="shared" si="58"/>
        <v>#REF!</v>
      </c>
      <c r="BO273" s="24" t="e">
        <f t="shared" si="58"/>
        <v>#REF!</v>
      </c>
      <c r="BP273" s="16" t="s">
        <v>156</v>
      </c>
      <c r="BQ273" s="25" t="e">
        <f t="shared" si="59"/>
        <v>#REF!</v>
      </c>
      <c r="BR273" s="24" t="e">
        <f t="shared" si="59"/>
        <v>#REF!</v>
      </c>
      <c r="BS273" s="16" t="s">
        <v>156</v>
      </c>
      <c r="BT273" s="25" t="e">
        <f t="shared" si="60"/>
        <v>#REF!</v>
      </c>
      <c r="BU273" s="24" t="e">
        <f t="shared" si="60"/>
        <v>#REF!</v>
      </c>
      <c r="BV273" s="16" t="s">
        <v>156</v>
      </c>
      <c r="BW273" s="25" t="e">
        <f t="shared" si="61"/>
        <v>#REF!</v>
      </c>
    </row>
    <row r="274" spans="1:75" ht="25.5" customHeight="1">
      <c r="A274" s="40"/>
      <c r="B274" s="37"/>
      <c r="C274" s="38" t="s">
        <v>16</v>
      </c>
      <c r="D274" s="24" t="e">
        <f t="shared" si="12"/>
        <v>#REF!</v>
      </c>
      <c r="E274" s="16" t="s">
        <v>1</v>
      </c>
      <c r="F274" s="25" t="e">
        <f t="shared" si="13"/>
        <v>#REF!</v>
      </c>
      <c r="G274" s="24" t="e">
        <f t="shared" si="38"/>
        <v>#REF!</v>
      </c>
      <c r="H274" s="16" t="s">
        <v>156</v>
      </c>
      <c r="I274" s="25" t="e">
        <f t="shared" si="39"/>
        <v>#REF!</v>
      </c>
      <c r="J274" s="24" t="e">
        <f t="shared" si="39"/>
        <v>#REF!</v>
      </c>
      <c r="K274" s="16" t="s">
        <v>156</v>
      </c>
      <c r="L274" s="25" t="e">
        <f t="shared" si="40"/>
        <v>#REF!</v>
      </c>
      <c r="M274" s="24" t="e">
        <f t="shared" si="40"/>
        <v>#REF!</v>
      </c>
      <c r="N274" s="16" t="s">
        <v>156</v>
      </c>
      <c r="O274" s="25" t="e">
        <f t="shared" si="41"/>
        <v>#REF!</v>
      </c>
      <c r="P274" s="24" t="e">
        <f t="shared" si="41"/>
        <v>#REF!</v>
      </c>
      <c r="Q274" s="16" t="s">
        <v>156</v>
      </c>
      <c r="R274" s="25" t="e">
        <f t="shared" si="42"/>
        <v>#REF!</v>
      </c>
      <c r="S274" s="24" t="e">
        <f t="shared" si="42"/>
        <v>#REF!</v>
      </c>
      <c r="T274" s="16" t="s">
        <v>156</v>
      </c>
      <c r="U274" s="25" t="e">
        <f t="shared" si="43"/>
        <v>#REF!</v>
      </c>
      <c r="V274" s="24" t="e">
        <f t="shared" si="43"/>
        <v>#REF!</v>
      </c>
      <c r="W274" s="16" t="s">
        <v>156</v>
      </c>
      <c r="X274" s="25" t="e">
        <f t="shared" si="44"/>
        <v>#REF!</v>
      </c>
      <c r="Y274" s="24" t="e">
        <f t="shared" si="44"/>
        <v>#REF!</v>
      </c>
      <c r="Z274" s="16" t="s">
        <v>156</v>
      </c>
      <c r="AA274" s="25" t="e">
        <f t="shared" si="45"/>
        <v>#REF!</v>
      </c>
      <c r="AB274" s="24" t="e">
        <f t="shared" si="45"/>
        <v>#REF!</v>
      </c>
      <c r="AC274" s="16" t="s">
        <v>156</v>
      </c>
      <c r="AD274" s="25" t="e">
        <f t="shared" si="46"/>
        <v>#REF!</v>
      </c>
      <c r="AE274" s="24" t="e">
        <f t="shared" si="46"/>
        <v>#REF!</v>
      </c>
      <c r="AF274" s="16" t="s">
        <v>156</v>
      </c>
      <c r="AG274" s="25" t="e">
        <f t="shared" si="47"/>
        <v>#REF!</v>
      </c>
      <c r="AH274" s="24" t="e">
        <f t="shared" si="47"/>
        <v>#REF!</v>
      </c>
      <c r="AI274" s="16" t="s">
        <v>156</v>
      </c>
      <c r="AJ274" s="25" t="e">
        <f t="shared" si="48"/>
        <v>#REF!</v>
      </c>
      <c r="AK274" s="24" t="e">
        <f t="shared" si="48"/>
        <v>#REF!</v>
      </c>
      <c r="AL274" s="16" t="s">
        <v>156</v>
      </c>
      <c r="AM274" s="25" t="e">
        <f t="shared" si="49"/>
        <v>#REF!</v>
      </c>
      <c r="AN274" s="24" t="e">
        <f t="shared" si="49"/>
        <v>#REF!</v>
      </c>
      <c r="AO274" s="16" t="s">
        <v>156</v>
      </c>
      <c r="AP274" s="25" t="e">
        <f t="shared" si="50"/>
        <v>#REF!</v>
      </c>
      <c r="AQ274" s="24" t="e">
        <f t="shared" si="50"/>
        <v>#REF!</v>
      </c>
      <c r="AR274" s="16" t="s">
        <v>156</v>
      </c>
      <c r="AS274" s="25" t="e">
        <f t="shared" si="51"/>
        <v>#REF!</v>
      </c>
      <c r="AT274" s="24" t="e">
        <f t="shared" si="51"/>
        <v>#REF!</v>
      </c>
      <c r="AU274" s="16" t="s">
        <v>156</v>
      </c>
      <c r="AV274" s="25" t="e">
        <f t="shared" si="52"/>
        <v>#REF!</v>
      </c>
      <c r="AW274" s="24" t="e">
        <f t="shared" si="52"/>
        <v>#REF!</v>
      </c>
      <c r="AX274" s="16" t="s">
        <v>156</v>
      </c>
      <c r="AY274" s="25" t="e">
        <f t="shared" si="53"/>
        <v>#REF!</v>
      </c>
      <c r="AZ274" s="24" t="e">
        <f t="shared" si="53"/>
        <v>#REF!</v>
      </c>
      <c r="BA274" s="16" t="s">
        <v>156</v>
      </c>
      <c r="BB274" s="25" t="e">
        <f t="shared" si="54"/>
        <v>#REF!</v>
      </c>
      <c r="BC274" s="24" t="e">
        <f t="shared" si="54"/>
        <v>#REF!</v>
      </c>
      <c r="BD274" s="16" t="s">
        <v>156</v>
      </c>
      <c r="BE274" s="25" t="e">
        <f t="shared" si="55"/>
        <v>#REF!</v>
      </c>
      <c r="BF274" s="24" t="e">
        <f t="shared" si="55"/>
        <v>#REF!</v>
      </c>
      <c r="BG274" s="16" t="s">
        <v>156</v>
      </c>
      <c r="BH274" s="25" t="e">
        <f t="shared" si="56"/>
        <v>#REF!</v>
      </c>
      <c r="BI274" s="24" t="e">
        <f t="shared" si="56"/>
        <v>#REF!</v>
      </c>
      <c r="BJ274" s="16" t="s">
        <v>156</v>
      </c>
      <c r="BK274" s="25" t="e">
        <f t="shared" si="57"/>
        <v>#REF!</v>
      </c>
      <c r="BL274" s="24" t="e">
        <f t="shared" si="57"/>
        <v>#REF!</v>
      </c>
      <c r="BM274" s="16" t="s">
        <v>156</v>
      </c>
      <c r="BN274" s="25" t="e">
        <f t="shared" si="58"/>
        <v>#REF!</v>
      </c>
      <c r="BO274" s="24" t="e">
        <f t="shared" si="58"/>
        <v>#REF!</v>
      </c>
      <c r="BP274" s="16" t="s">
        <v>156</v>
      </c>
      <c r="BQ274" s="25" t="e">
        <f t="shared" si="59"/>
        <v>#REF!</v>
      </c>
      <c r="BR274" s="24" t="e">
        <f t="shared" si="59"/>
        <v>#REF!</v>
      </c>
      <c r="BS274" s="16" t="s">
        <v>156</v>
      </c>
      <c r="BT274" s="25" t="e">
        <f t="shared" si="60"/>
        <v>#REF!</v>
      </c>
      <c r="BU274" s="24" t="e">
        <f t="shared" si="60"/>
        <v>#REF!</v>
      </c>
      <c r="BV274" s="16" t="s">
        <v>156</v>
      </c>
      <c r="BW274" s="25" t="e">
        <f t="shared" si="61"/>
        <v>#REF!</v>
      </c>
    </row>
    <row r="275" spans="1:75" ht="25.5" customHeight="1">
      <c r="A275" s="40"/>
      <c r="B275" s="37"/>
      <c r="C275" s="38" t="s">
        <v>17</v>
      </c>
      <c r="D275" s="24" t="e">
        <f t="shared" si="12"/>
        <v>#REF!</v>
      </c>
      <c r="E275" s="16" t="s">
        <v>1</v>
      </c>
      <c r="F275" s="25" t="e">
        <f t="shared" si="13"/>
        <v>#REF!</v>
      </c>
      <c r="G275" s="24" t="e">
        <f t="shared" si="38"/>
        <v>#REF!</v>
      </c>
      <c r="H275" s="16" t="s">
        <v>156</v>
      </c>
      <c r="I275" s="25" t="e">
        <f t="shared" si="39"/>
        <v>#REF!</v>
      </c>
      <c r="J275" s="24" t="e">
        <f t="shared" si="39"/>
        <v>#REF!</v>
      </c>
      <c r="K275" s="16" t="s">
        <v>156</v>
      </c>
      <c r="L275" s="25" t="e">
        <f t="shared" si="40"/>
        <v>#REF!</v>
      </c>
      <c r="M275" s="24" t="e">
        <f t="shared" si="40"/>
        <v>#REF!</v>
      </c>
      <c r="N275" s="16" t="s">
        <v>156</v>
      </c>
      <c r="O275" s="25" t="e">
        <f t="shared" si="41"/>
        <v>#REF!</v>
      </c>
      <c r="P275" s="24" t="e">
        <f t="shared" si="41"/>
        <v>#REF!</v>
      </c>
      <c r="Q275" s="16" t="s">
        <v>156</v>
      </c>
      <c r="R275" s="25" t="e">
        <f t="shared" si="42"/>
        <v>#REF!</v>
      </c>
      <c r="S275" s="24" t="e">
        <f t="shared" si="42"/>
        <v>#REF!</v>
      </c>
      <c r="T275" s="16" t="s">
        <v>156</v>
      </c>
      <c r="U275" s="25" t="e">
        <f t="shared" si="43"/>
        <v>#REF!</v>
      </c>
      <c r="V275" s="24" t="e">
        <f t="shared" si="43"/>
        <v>#REF!</v>
      </c>
      <c r="W275" s="16" t="s">
        <v>156</v>
      </c>
      <c r="X275" s="25" t="e">
        <f t="shared" si="44"/>
        <v>#REF!</v>
      </c>
      <c r="Y275" s="24" t="e">
        <f t="shared" si="44"/>
        <v>#REF!</v>
      </c>
      <c r="Z275" s="16" t="s">
        <v>156</v>
      </c>
      <c r="AA275" s="25" t="e">
        <f t="shared" si="45"/>
        <v>#REF!</v>
      </c>
      <c r="AB275" s="24" t="e">
        <f t="shared" si="45"/>
        <v>#REF!</v>
      </c>
      <c r="AC275" s="16" t="s">
        <v>156</v>
      </c>
      <c r="AD275" s="25" t="e">
        <f t="shared" si="46"/>
        <v>#REF!</v>
      </c>
      <c r="AE275" s="24" t="e">
        <f t="shared" si="46"/>
        <v>#REF!</v>
      </c>
      <c r="AF275" s="16" t="s">
        <v>156</v>
      </c>
      <c r="AG275" s="25" t="e">
        <f t="shared" si="47"/>
        <v>#REF!</v>
      </c>
      <c r="AH275" s="24" t="e">
        <f t="shared" si="47"/>
        <v>#REF!</v>
      </c>
      <c r="AI275" s="16" t="s">
        <v>156</v>
      </c>
      <c r="AJ275" s="25" t="e">
        <f t="shared" si="48"/>
        <v>#REF!</v>
      </c>
      <c r="AK275" s="24" t="e">
        <f t="shared" si="48"/>
        <v>#REF!</v>
      </c>
      <c r="AL275" s="16" t="s">
        <v>156</v>
      </c>
      <c r="AM275" s="25" t="e">
        <f t="shared" si="49"/>
        <v>#REF!</v>
      </c>
      <c r="AN275" s="24" t="e">
        <f t="shared" si="49"/>
        <v>#REF!</v>
      </c>
      <c r="AO275" s="16" t="s">
        <v>156</v>
      </c>
      <c r="AP275" s="25" t="e">
        <f t="shared" si="50"/>
        <v>#REF!</v>
      </c>
      <c r="AQ275" s="24" t="e">
        <f t="shared" si="50"/>
        <v>#REF!</v>
      </c>
      <c r="AR275" s="16" t="s">
        <v>156</v>
      </c>
      <c r="AS275" s="25" t="e">
        <f t="shared" si="51"/>
        <v>#REF!</v>
      </c>
      <c r="AT275" s="24" t="e">
        <f t="shared" si="51"/>
        <v>#REF!</v>
      </c>
      <c r="AU275" s="16" t="s">
        <v>156</v>
      </c>
      <c r="AV275" s="25" t="e">
        <f t="shared" si="52"/>
        <v>#REF!</v>
      </c>
      <c r="AW275" s="24" t="e">
        <f t="shared" si="52"/>
        <v>#REF!</v>
      </c>
      <c r="AX275" s="16" t="s">
        <v>156</v>
      </c>
      <c r="AY275" s="25" t="e">
        <f t="shared" si="53"/>
        <v>#REF!</v>
      </c>
      <c r="AZ275" s="24" t="e">
        <f t="shared" si="53"/>
        <v>#REF!</v>
      </c>
      <c r="BA275" s="16" t="s">
        <v>156</v>
      </c>
      <c r="BB275" s="25" t="e">
        <f t="shared" si="54"/>
        <v>#REF!</v>
      </c>
      <c r="BC275" s="24" t="e">
        <f t="shared" si="54"/>
        <v>#REF!</v>
      </c>
      <c r="BD275" s="16" t="s">
        <v>156</v>
      </c>
      <c r="BE275" s="25" t="e">
        <f t="shared" si="55"/>
        <v>#REF!</v>
      </c>
      <c r="BF275" s="24" t="e">
        <f t="shared" si="55"/>
        <v>#REF!</v>
      </c>
      <c r="BG275" s="16" t="s">
        <v>156</v>
      </c>
      <c r="BH275" s="25" t="e">
        <f t="shared" si="56"/>
        <v>#REF!</v>
      </c>
      <c r="BI275" s="24" t="e">
        <f t="shared" si="56"/>
        <v>#REF!</v>
      </c>
      <c r="BJ275" s="16" t="s">
        <v>156</v>
      </c>
      <c r="BK275" s="25" t="e">
        <f t="shared" si="57"/>
        <v>#REF!</v>
      </c>
      <c r="BL275" s="24" t="e">
        <f t="shared" si="57"/>
        <v>#REF!</v>
      </c>
      <c r="BM275" s="16" t="s">
        <v>156</v>
      </c>
      <c r="BN275" s="25" t="e">
        <f t="shared" si="58"/>
        <v>#REF!</v>
      </c>
      <c r="BO275" s="24" t="e">
        <f t="shared" si="58"/>
        <v>#REF!</v>
      </c>
      <c r="BP275" s="16" t="s">
        <v>156</v>
      </c>
      <c r="BQ275" s="25" t="e">
        <f t="shared" si="59"/>
        <v>#REF!</v>
      </c>
      <c r="BR275" s="24" t="e">
        <f t="shared" si="59"/>
        <v>#REF!</v>
      </c>
      <c r="BS275" s="16" t="s">
        <v>156</v>
      </c>
      <c r="BT275" s="25" t="e">
        <f t="shared" si="60"/>
        <v>#REF!</v>
      </c>
      <c r="BU275" s="24" t="e">
        <f t="shared" si="60"/>
        <v>#REF!</v>
      </c>
      <c r="BV275" s="16" t="s">
        <v>156</v>
      </c>
      <c r="BW275" s="25" t="e">
        <f t="shared" si="61"/>
        <v>#REF!</v>
      </c>
    </row>
    <row r="276" spans="1:75" ht="25.5" customHeight="1">
      <c r="A276" s="40"/>
      <c r="B276" s="37"/>
      <c r="C276" s="38" t="s">
        <v>18</v>
      </c>
      <c r="D276" s="24" t="e">
        <f t="shared" si="12"/>
        <v>#REF!</v>
      </c>
      <c r="E276" s="16" t="s">
        <v>1</v>
      </c>
      <c r="F276" s="25" t="e">
        <f t="shared" si="13"/>
        <v>#REF!</v>
      </c>
      <c r="G276" s="24" t="e">
        <f t="shared" si="38"/>
        <v>#REF!</v>
      </c>
      <c r="H276" s="16" t="s">
        <v>156</v>
      </c>
      <c r="I276" s="25" t="e">
        <f t="shared" si="39"/>
        <v>#REF!</v>
      </c>
      <c r="J276" s="24" t="e">
        <f t="shared" si="39"/>
        <v>#REF!</v>
      </c>
      <c r="K276" s="16" t="s">
        <v>156</v>
      </c>
      <c r="L276" s="25" t="e">
        <f t="shared" si="40"/>
        <v>#REF!</v>
      </c>
      <c r="M276" s="24" t="e">
        <f t="shared" si="40"/>
        <v>#REF!</v>
      </c>
      <c r="N276" s="16" t="s">
        <v>156</v>
      </c>
      <c r="O276" s="25" t="e">
        <f t="shared" si="41"/>
        <v>#REF!</v>
      </c>
      <c r="P276" s="24" t="e">
        <f t="shared" si="41"/>
        <v>#REF!</v>
      </c>
      <c r="Q276" s="16" t="s">
        <v>156</v>
      </c>
      <c r="R276" s="25" t="e">
        <f t="shared" si="42"/>
        <v>#REF!</v>
      </c>
      <c r="S276" s="24" t="e">
        <f t="shared" si="42"/>
        <v>#REF!</v>
      </c>
      <c r="T276" s="16" t="s">
        <v>156</v>
      </c>
      <c r="U276" s="25" t="e">
        <f t="shared" si="43"/>
        <v>#REF!</v>
      </c>
      <c r="V276" s="24" t="e">
        <f t="shared" si="43"/>
        <v>#REF!</v>
      </c>
      <c r="W276" s="16" t="s">
        <v>156</v>
      </c>
      <c r="X276" s="25" t="e">
        <f t="shared" si="44"/>
        <v>#REF!</v>
      </c>
      <c r="Y276" s="24" t="e">
        <f t="shared" si="44"/>
        <v>#REF!</v>
      </c>
      <c r="Z276" s="16" t="s">
        <v>156</v>
      </c>
      <c r="AA276" s="25" t="e">
        <f t="shared" si="45"/>
        <v>#REF!</v>
      </c>
      <c r="AB276" s="24" t="e">
        <f t="shared" si="45"/>
        <v>#REF!</v>
      </c>
      <c r="AC276" s="16" t="s">
        <v>156</v>
      </c>
      <c r="AD276" s="25" t="e">
        <f t="shared" si="46"/>
        <v>#REF!</v>
      </c>
      <c r="AE276" s="24" t="e">
        <f t="shared" si="46"/>
        <v>#REF!</v>
      </c>
      <c r="AF276" s="16" t="s">
        <v>156</v>
      </c>
      <c r="AG276" s="25" t="e">
        <f t="shared" si="47"/>
        <v>#REF!</v>
      </c>
      <c r="AH276" s="24" t="e">
        <f t="shared" si="47"/>
        <v>#REF!</v>
      </c>
      <c r="AI276" s="16" t="s">
        <v>156</v>
      </c>
      <c r="AJ276" s="25" t="e">
        <f t="shared" si="48"/>
        <v>#REF!</v>
      </c>
      <c r="AK276" s="24" t="e">
        <f t="shared" si="48"/>
        <v>#REF!</v>
      </c>
      <c r="AL276" s="16" t="s">
        <v>156</v>
      </c>
      <c r="AM276" s="25" t="e">
        <f t="shared" si="49"/>
        <v>#REF!</v>
      </c>
      <c r="AN276" s="24" t="e">
        <f t="shared" si="49"/>
        <v>#REF!</v>
      </c>
      <c r="AO276" s="16" t="s">
        <v>156</v>
      </c>
      <c r="AP276" s="25" t="e">
        <f t="shared" si="50"/>
        <v>#REF!</v>
      </c>
      <c r="AQ276" s="24" t="e">
        <f t="shared" si="50"/>
        <v>#REF!</v>
      </c>
      <c r="AR276" s="16" t="s">
        <v>156</v>
      </c>
      <c r="AS276" s="25" t="e">
        <f t="shared" si="51"/>
        <v>#REF!</v>
      </c>
      <c r="AT276" s="24" t="e">
        <f t="shared" si="51"/>
        <v>#REF!</v>
      </c>
      <c r="AU276" s="16" t="s">
        <v>156</v>
      </c>
      <c r="AV276" s="25" t="e">
        <f t="shared" si="52"/>
        <v>#REF!</v>
      </c>
      <c r="AW276" s="24" t="e">
        <f t="shared" si="52"/>
        <v>#REF!</v>
      </c>
      <c r="AX276" s="16" t="s">
        <v>156</v>
      </c>
      <c r="AY276" s="25" t="e">
        <f t="shared" si="53"/>
        <v>#REF!</v>
      </c>
      <c r="AZ276" s="24" t="e">
        <f t="shared" si="53"/>
        <v>#REF!</v>
      </c>
      <c r="BA276" s="16" t="s">
        <v>156</v>
      </c>
      <c r="BB276" s="25" t="e">
        <f t="shared" si="54"/>
        <v>#REF!</v>
      </c>
      <c r="BC276" s="24" t="e">
        <f t="shared" si="54"/>
        <v>#REF!</v>
      </c>
      <c r="BD276" s="16" t="s">
        <v>156</v>
      </c>
      <c r="BE276" s="25" t="e">
        <f t="shared" si="55"/>
        <v>#REF!</v>
      </c>
      <c r="BF276" s="24" t="e">
        <f t="shared" si="55"/>
        <v>#REF!</v>
      </c>
      <c r="BG276" s="16" t="s">
        <v>156</v>
      </c>
      <c r="BH276" s="25" t="e">
        <f t="shared" si="56"/>
        <v>#REF!</v>
      </c>
      <c r="BI276" s="24" t="e">
        <f t="shared" si="56"/>
        <v>#REF!</v>
      </c>
      <c r="BJ276" s="16" t="s">
        <v>156</v>
      </c>
      <c r="BK276" s="25" t="e">
        <f t="shared" si="57"/>
        <v>#REF!</v>
      </c>
      <c r="BL276" s="24" t="e">
        <f t="shared" si="57"/>
        <v>#REF!</v>
      </c>
      <c r="BM276" s="16" t="s">
        <v>156</v>
      </c>
      <c r="BN276" s="25" t="e">
        <f t="shared" si="58"/>
        <v>#REF!</v>
      </c>
      <c r="BO276" s="24" t="e">
        <f t="shared" si="58"/>
        <v>#REF!</v>
      </c>
      <c r="BP276" s="16" t="s">
        <v>156</v>
      </c>
      <c r="BQ276" s="25" t="e">
        <f t="shared" si="59"/>
        <v>#REF!</v>
      </c>
      <c r="BR276" s="24" t="e">
        <f t="shared" si="59"/>
        <v>#REF!</v>
      </c>
      <c r="BS276" s="16" t="s">
        <v>156</v>
      </c>
      <c r="BT276" s="25" t="e">
        <f t="shared" si="60"/>
        <v>#REF!</v>
      </c>
      <c r="BU276" s="24" t="e">
        <f t="shared" si="60"/>
        <v>#REF!</v>
      </c>
      <c r="BV276" s="16" t="s">
        <v>156</v>
      </c>
      <c r="BW276" s="25" t="e">
        <f t="shared" si="61"/>
        <v>#REF!</v>
      </c>
    </row>
    <row r="277" spans="1:75" ht="25.5" customHeight="1">
      <c r="A277" s="40"/>
      <c r="B277" s="39"/>
      <c r="C277" s="38" t="s">
        <v>19</v>
      </c>
      <c r="D277" s="24" t="e">
        <f t="shared" si="12"/>
        <v>#REF!</v>
      </c>
      <c r="E277" s="16" t="s">
        <v>1</v>
      </c>
      <c r="F277" s="25" t="e">
        <f t="shared" si="13"/>
        <v>#REF!</v>
      </c>
      <c r="G277" s="24" t="e">
        <f t="shared" si="38"/>
        <v>#REF!</v>
      </c>
      <c r="H277" s="16" t="s">
        <v>156</v>
      </c>
      <c r="I277" s="25" t="e">
        <f t="shared" si="39"/>
        <v>#REF!</v>
      </c>
      <c r="J277" s="24" t="e">
        <f t="shared" si="39"/>
        <v>#REF!</v>
      </c>
      <c r="K277" s="16" t="s">
        <v>156</v>
      </c>
      <c r="L277" s="25" t="e">
        <f t="shared" si="40"/>
        <v>#REF!</v>
      </c>
      <c r="M277" s="24" t="e">
        <f t="shared" si="40"/>
        <v>#REF!</v>
      </c>
      <c r="N277" s="16" t="s">
        <v>156</v>
      </c>
      <c r="O277" s="25" t="e">
        <f t="shared" si="41"/>
        <v>#REF!</v>
      </c>
      <c r="P277" s="24" t="e">
        <f t="shared" si="41"/>
        <v>#REF!</v>
      </c>
      <c r="Q277" s="16" t="s">
        <v>156</v>
      </c>
      <c r="R277" s="25" t="e">
        <f t="shared" si="42"/>
        <v>#REF!</v>
      </c>
      <c r="S277" s="24" t="e">
        <f t="shared" si="42"/>
        <v>#REF!</v>
      </c>
      <c r="T277" s="16" t="s">
        <v>156</v>
      </c>
      <c r="U277" s="25" t="e">
        <f t="shared" si="43"/>
        <v>#REF!</v>
      </c>
      <c r="V277" s="24" t="e">
        <f t="shared" si="43"/>
        <v>#REF!</v>
      </c>
      <c r="W277" s="16" t="s">
        <v>156</v>
      </c>
      <c r="X277" s="25" t="e">
        <f t="shared" si="44"/>
        <v>#REF!</v>
      </c>
      <c r="Y277" s="24" t="e">
        <f t="shared" si="44"/>
        <v>#REF!</v>
      </c>
      <c r="Z277" s="16" t="s">
        <v>156</v>
      </c>
      <c r="AA277" s="25" t="e">
        <f t="shared" si="45"/>
        <v>#REF!</v>
      </c>
      <c r="AB277" s="24" t="e">
        <f t="shared" si="45"/>
        <v>#REF!</v>
      </c>
      <c r="AC277" s="16" t="s">
        <v>156</v>
      </c>
      <c r="AD277" s="25" t="e">
        <f t="shared" si="46"/>
        <v>#REF!</v>
      </c>
      <c r="AE277" s="24" t="e">
        <f t="shared" si="46"/>
        <v>#REF!</v>
      </c>
      <c r="AF277" s="16" t="s">
        <v>156</v>
      </c>
      <c r="AG277" s="25" t="e">
        <f t="shared" si="47"/>
        <v>#REF!</v>
      </c>
      <c r="AH277" s="24" t="e">
        <f t="shared" si="47"/>
        <v>#REF!</v>
      </c>
      <c r="AI277" s="16" t="s">
        <v>156</v>
      </c>
      <c r="AJ277" s="25" t="e">
        <f t="shared" si="48"/>
        <v>#REF!</v>
      </c>
      <c r="AK277" s="24" t="e">
        <f t="shared" si="48"/>
        <v>#REF!</v>
      </c>
      <c r="AL277" s="16" t="s">
        <v>156</v>
      </c>
      <c r="AM277" s="25" t="e">
        <f t="shared" si="49"/>
        <v>#REF!</v>
      </c>
      <c r="AN277" s="24" t="e">
        <f t="shared" si="49"/>
        <v>#REF!</v>
      </c>
      <c r="AO277" s="16" t="s">
        <v>156</v>
      </c>
      <c r="AP277" s="25" t="e">
        <f t="shared" si="50"/>
        <v>#REF!</v>
      </c>
      <c r="AQ277" s="24" t="e">
        <f t="shared" si="50"/>
        <v>#REF!</v>
      </c>
      <c r="AR277" s="16" t="s">
        <v>156</v>
      </c>
      <c r="AS277" s="25" t="e">
        <f t="shared" si="51"/>
        <v>#REF!</v>
      </c>
      <c r="AT277" s="24" t="e">
        <f t="shared" si="51"/>
        <v>#REF!</v>
      </c>
      <c r="AU277" s="16" t="s">
        <v>156</v>
      </c>
      <c r="AV277" s="25" t="e">
        <f t="shared" si="52"/>
        <v>#REF!</v>
      </c>
      <c r="AW277" s="24" t="e">
        <f t="shared" si="52"/>
        <v>#REF!</v>
      </c>
      <c r="AX277" s="16" t="s">
        <v>156</v>
      </c>
      <c r="AY277" s="25" t="e">
        <f t="shared" si="53"/>
        <v>#REF!</v>
      </c>
      <c r="AZ277" s="24" t="e">
        <f t="shared" si="53"/>
        <v>#REF!</v>
      </c>
      <c r="BA277" s="16" t="s">
        <v>156</v>
      </c>
      <c r="BB277" s="25" t="e">
        <f t="shared" si="54"/>
        <v>#REF!</v>
      </c>
      <c r="BC277" s="24" t="e">
        <f t="shared" si="54"/>
        <v>#REF!</v>
      </c>
      <c r="BD277" s="16" t="s">
        <v>156</v>
      </c>
      <c r="BE277" s="25" t="e">
        <f t="shared" si="55"/>
        <v>#REF!</v>
      </c>
      <c r="BF277" s="24" t="e">
        <f t="shared" si="55"/>
        <v>#REF!</v>
      </c>
      <c r="BG277" s="16" t="s">
        <v>156</v>
      </c>
      <c r="BH277" s="25" t="e">
        <f t="shared" si="56"/>
        <v>#REF!</v>
      </c>
      <c r="BI277" s="24" t="e">
        <f t="shared" si="56"/>
        <v>#REF!</v>
      </c>
      <c r="BJ277" s="16" t="s">
        <v>156</v>
      </c>
      <c r="BK277" s="25" t="e">
        <f t="shared" si="57"/>
        <v>#REF!</v>
      </c>
      <c r="BL277" s="24" t="e">
        <f t="shared" si="57"/>
        <v>#REF!</v>
      </c>
      <c r="BM277" s="16" t="s">
        <v>156</v>
      </c>
      <c r="BN277" s="25" t="e">
        <f t="shared" si="58"/>
        <v>#REF!</v>
      </c>
      <c r="BO277" s="24" t="e">
        <f t="shared" si="58"/>
        <v>#REF!</v>
      </c>
      <c r="BP277" s="16" t="s">
        <v>156</v>
      </c>
      <c r="BQ277" s="25" t="e">
        <f t="shared" si="59"/>
        <v>#REF!</v>
      </c>
      <c r="BR277" s="24" t="e">
        <f t="shared" si="59"/>
        <v>#REF!</v>
      </c>
      <c r="BS277" s="16" t="s">
        <v>156</v>
      </c>
      <c r="BT277" s="25" t="e">
        <f t="shared" si="60"/>
        <v>#REF!</v>
      </c>
      <c r="BU277" s="24" t="e">
        <f t="shared" si="60"/>
        <v>#REF!</v>
      </c>
      <c r="BV277" s="16" t="s">
        <v>156</v>
      </c>
      <c r="BW277" s="25" t="e">
        <f t="shared" si="61"/>
        <v>#REF!</v>
      </c>
    </row>
    <row r="278" spans="1:75" s="36" customFormat="1" ht="25.5" customHeight="1">
      <c r="A278" s="40"/>
      <c r="B278" s="120" t="s">
        <v>20</v>
      </c>
      <c r="C278" s="121"/>
      <c r="D278" s="33" t="e">
        <f t="shared" si="12"/>
        <v>#REF!</v>
      </c>
      <c r="E278" s="34" t="s">
        <v>1</v>
      </c>
      <c r="F278" s="35" t="e">
        <f t="shared" si="13"/>
        <v>#REF!</v>
      </c>
      <c r="G278" s="33" t="e">
        <f>SUM(G279:G285)</f>
        <v>#REF!</v>
      </c>
      <c r="H278" s="34" t="s">
        <v>156</v>
      </c>
      <c r="I278" s="35" t="e">
        <f>SUM(I279:I285)</f>
        <v>#REF!</v>
      </c>
      <c r="J278" s="33" t="e">
        <f>SUM(J279:J285)</f>
        <v>#REF!</v>
      </c>
      <c r="K278" s="34" t="s">
        <v>156</v>
      </c>
      <c r="L278" s="35" t="e">
        <f>SUM(L279:L285)</f>
        <v>#REF!</v>
      </c>
      <c r="M278" s="33" t="e">
        <f>SUM(M279:M285)</f>
        <v>#REF!</v>
      </c>
      <c r="N278" s="34" t="s">
        <v>156</v>
      </c>
      <c r="O278" s="35" t="e">
        <f>SUM(O279:O285)</f>
        <v>#REF!</v>
      </c>
      <c r="P278" s="33" t="e">
        <f>SUM(P279:P285)</f>
        <v>#REF!</v>
      </c>
      <c r="Q278" s="34" t="s">
        <v>156</v>
      </c>
      <c r="R278" s="35" t="e">
        <f>SUM(R279:R285)</f>
        <v>#REF!</v>
      </c>
      <c r="S278" s="33" t="e">
        <f>SUM(S279:S285)</f>
        <v>#REF!</v>
      </c>
      <c r="T278" s="34" t="s">
        <v>156</v>
      </c>
      <c r="U278" s="35" t="e">
        <f>SUM(U279:U285)</f>
        <v>#REF!</v>
      </c>
      <c r="V278" s="33" t="e">
        <f>SUM(V279:V285)</f>
        <v>#REF!</v>
      </c>
      <c r="W278" s="34" t="s">
        <v>156</v>
      </c>
      <c r="X278" s="35" t="e">
        <f>SUM(X279:X285)</f>
        <v>#REF!</v>
      </c>
      <c r="Y278" s="33" t="e">
        <f>SUM(Y279:Y285)</f>
        <v>#REF!</v>
      </c>
      <c r="Z278" s="34" t="s">
        <v>156</v>
      </c>
      <c r="AA278" s="35" t="e">
        <f>SUM(AA279:AA285)</f>
        <v>#REF!</v>
      </c>
      <c r="AB278" s="33" t="e">
        <f>SUM(AB279:AB285)</f>
        <v>#REF!</v>
      </c>
      <c r="AC278" s="34" t="s">
        <v>156</v>
      </c>
      <c r="AD278" s="35" t="e">
        <f>SUM(AD279:AD285)</f>
        <v>#REF!</v>
      </c>
      <c r="AE278" s="33" t="e">
        <f>SUM(AE279:AE285)</f>
        <v>#REF!</v>
      </c>
      <c r="AF278" s="34" t="s">
        <v>156</v>
      </c>
      <c r="AG278" s="35" t="e">
        <f>SUM(AG279:AG285)</f>
        <v>#REF!</v>
      </c>
      <c r="AH278" s="33" t="e">
        <f>SUM(AH279:AH285)</f>
        <v>#REF!</v>
      </c>
      <c r="AI278" s="34" t="s">
        <v>156</v>
      </c>
      <c r="AJ278" s="35" t="e">
        <f>SUM(AJ279:AJ285)</f>
        <v>#REF!</v>
      </c>
      <c r="AK278" s="33" t="e">
        <f>SUM(AK279:AK285)</f>
        <v>#REF!</v>
      </c>
      <c r="AL278" s="34" t="s">
        <v>156</v>
      </c>
      <c r="AM278" s="35" t="e">
        <f>SUM(AM279:AM285)</f>
        <v>#REF!</v>
      </c>
      <c r="AN278" s="33" t="e">
        <f>SUM(AN279:AN285)</f>
        <v>#REF!</v>
      </c>
      <c r="AO278" s="34" t="s">
        <v>156</v>
      </c>
      <c r="AP278" s="35" t="e">
        <f>SUM(AP279:AP285)</f>
        <v>#REF!</v>
      </c>
      <c r="AQ278" s="33" t="e">
        <f>SUM(AQ279:AQ285)</f>
        <v>#REF!</v>
      </c>
      <c r="AR278" s="34" t="s">
        <v>156</v>
      </c>
      <c r="AS278" s="35" t="e">
        <f>SUM(AS279:AS285)</f>
        <v>#REF!</v>
      </c>
      <c r="AT278" s="33" t="e">
        <f>SUM(AT279:AT285)</f>
        <v>#REF!</v>
      </c>
      <c r="AU278" s="34" t="s">
        <v>156</v>
      </c>
      <c r="AV278" s="35" t="e">
        <f>SUM(AV279:AV285)</f>
        <v>#REF!</v>
      </c>
      <c r="AW278" s="33" t="e">
        <f>SUM(AW279:AW285)</f>
        <v>#REF!</v>
      </c>
      <c r="AX278" s="34" t="s">
        <v>156</v>
      </c>
      <c r="AY278" s="35" t="e">
        <f>SUM(AY279:AY285)</f>
        <v>#REF!</v>
      </c>
      <c r="AZ278" s="33" t="e">
        <f>SUM(AZ279:AZ285)</f>
        <v>#REF!</v>
      </c>
      <c r="BA278" s="34" t="s">
        <v>156</v>
      </c>
      <c r="BB278" s="35" t="e">
        <f>SUM(BB279:BB285)</f>
        <v>#REF!</v>
      </c>
      <c r="BC278" s="33" t="e">
        <f>SUM(BC279:BC285)</f>
        <v>#REF!</v>
      </c>
      <c r="BD278" s="34" t="s">
        <v>156</v>
      </c>
      <c r="BE278" s="35" t="e">
        <f>SUM(BE279:BE285)</f>
        <v>#REF!</v>
      </c>
      <c r="BF278" s="33" t="e">
        <f>SUM(BF279:BF285)</f>
        <v>#REF!</v>
      </c>
      <c r="BG278" s="34" t="s">
        <v>156</v>
      </c>
      <c r="BH278" s="35" t="e">
        <f>SUM(BH279:BH285)</f>
        <v>#REF!</v>
      </c>
      <c r="BI278" s="33" t="e">
        <f>SUM(BI279:BI285)</f>
        <v>#REF!</v>
      </c>
      <c r="BJ278" s="34" t="s">
        <v>156</v>
      </c>
      <c r="BK278" s="35" t="e">
        <f>SUM(BK279:BK285)</f>
        <v>#REF!</v>
      </c>
      <c r="BL278" s="33" t="e">
        <f>SUM(BL279:BL285)</f>
        <v>#REF!</v>
      </c>
      <c r="BM278" s="34" t="s">
        <v>156</v>
      </c>
      <c r="BN278" s="35" t="e">
        <f>SUM(BN279:BN285)</f>
        <v>#REF!</v>
      </c>
      <c r="BO278" s="33" t="e">
        <f>SUM(BO279:BO285)</f>
        <v>#REF!</v>
      </c>
      <c r="BP278" s="34" t="s">
        <v>156</v>
      </c>
      <c r="BQ278" s="35" t="e">
        <f>SUM(BQ279:BQ285)</f>
        <v>#REF!</v>
      </c>
      <c r="BR278" s="33" t="e">
        <f>SUM(BR279:BR285)</f>
        <v>#REF!</v>
      </c>
      <c r="BS278" s="34" t="s">
        <v>156</v>
      </c>
      <c r="BT278" s="35" t="e">
        <f>SUM(BT279:BT285)</f>
        <v>#REF!</v>
      </c>
      <c r="BU278" s="33" t="e">
        <f>SUM(BU279:BU285)</f>
        <v>#REF!</v>
      </c>
      <c r="BV278" s="34" t="s">
        <v>156</v>
      </c>
      <c r="BW278" s="35" t="e">
        <f>SUM(BW279:BW285)</f>
        <v>#REF!</v>
      </c>
    </row>
    <row r="279" spans="1:75" ht="25.5" customHeight="1">
      <c r="A279" s="40"/>
      <c r="B279" s="37"/>
      <c r="C279" s="38" t="s">
        <v>21</v>
      </c>
      <c r="D279" s="24" t="e">
        <f t="shared" si="12"/>
        <v>#REF!</v>
      </c>
      <c r="E279" s="16" t="s">
        <v>1</v>
      </c>
      <c r="F279" s="25" t="e">
        <f t="shared" si="13"/>
        <v>#REF!</v>
      </c>
      <c r="G279" s="24" t="e">
        <f t="shared" si="38"/>
        <v>#REF!</v>
      </c>
      <c r="H279" s="16" t="s">
        <v>156</v>
      </c>
      <c r="I279" s="25" t="e">
        <f t="shared" ref="I279:J285" si="62">I27-SUM(I111,I195)</f>
        <v>#REF!</v>
      </c>
      <c r="J279" s="24" t="e">
        <f t="shared" si="62"/>
        <v>#REF!</v>
      </c>
      <c r="K279" s="16" t="s">
        <v>156</v>
      </c>
      <c r="L279" s="25" t="e">
        <f t="shared" ref="L279:M285" si="63">L27-SUM(L111,L195)</f>
        <v>#REF!</v>
      </c>
      <c r="M279" s="24" t="e">
        <f t="shared" si="63"/>
        <v>#REF!</v>
      </c>
      <c r="N279" s="16" t="s">
        <v>156</v>
      </c>
      <c r="O279" s="25" t="e">
        <f t="shared" ref="O279:P285" si="64">O27-SUM(O111,O195)</f>
        <v>#REF!</v>
      </c>
      <c r="P279" s="24" t="e">
        <f t="shared" si="64"/>
        <v>#REF!</v>
      </c>
      <c r="Q279" s="16" t="s">
        <v>156</v>
      </c>
      <c r="R279" s="25" t="e">
        <f t="shared" ref="R279:S285" si="65">R27-SUM(R111,R195)</f>
        <v>#REF!</v>
      </c>
      <c r="S279" s="24" t="e">
        <f t="shared" si="65"/>
        <v>#REF!</v>
      </c>
      <c r="T279" s="16" t="s">
        <v>156</v>
      </c>
      <c r="U279" s="25" t="e">
        <f t="shared" ref="U279:V285" si="66">U27-SUM(U111,U195)</f>
        <v>#REF!</v>
      </c>
      <c r="V279" s="24" t="e">
        <f t="shared" si="66"/>
        <v>#REF!</v>
      </c>
      <c r="W279" s="16" t="s">
        <v>156</v>
      </c>
      <c r="X279" s="25" t="e">
        <f t="shared" ref="X279:Y285" si="67">X27-SUM(X111,X195)</f>
        <v>#REF!</v>
      </c>
      <c r="Y279" s="24" t="e">
        <f t="shared" si="67"/>
        <v>#REF!</v>
      </c>
      <c r="Z279" s="16" t="s">
        <v>156</v>
      </c>
      <c r="AA279" s="25" t="e">
        <f t="shared" ref="AA279:AB285" si="68">AA27-SUM(AA111,AA195)</f>
        <v>#REF!</v>
      </c>
      <c r="AB279" s="24" t="e">
        <f t="shared" si="68"/>
        <v>#REF!</v>
      </c>
      <c r="AC279" s="16" t="s">
        <v>156</v>
      </c>
      <c r="AD279" s="25" t="e">
        <f t="shared" ref="AD279:AE285" si="69">AD27-SUM(AD111,AD195)</f>
        <v>#REF!</v>
      </c>
      <c r="AE279" s="24" t="e">
        <f t="shared" si="69"/>
        <v>#REF!</v>
      </c>
      <c r="AF279" s="16" t="s">
        <v>156</v>
      </c>
      <c r="AG279" s="25" t="e">
        <f t="shared" ref="AG279:AH285" si="70">AG27-SUM(AG111,AG195)</f>
        <v>#REF!</v>
      </c>
      <c r="AH279" s="24" t="e">
        <f t="shared" si="70"/>
        <v>#REF!</v>
      </c>
      <c r="AI279" s="16" t="s">
        <v>156</v>
      </c>
      <c r="AJ279" s="25" t="e">
        <f t="shared" ref="AJ279:AK285" si="71">AJ27-SUM(AJ111,AJ195)</f>
        <v>#REF!</v>
      </c>
      <c r="AK279" s="24" t="e">
        <f t="shared" si="71"/>
        <v>#REF!</v>
      </c>
      <c r="AL279" s="16" t="s">
        <v>156</v>
      </c>
      <c r="AM279" s="25" t="e">
        <f t="shared" ref="AM279:AN285" si="72">AM27-SUM(AM111,AM195)</f>
        <v>#REF!</v>
      </c>
      <c r="AN279" s="24" t="e">
        <f t="shared" si="72"/>
        <v>#REF!</v>
      </c>
      <c r="AO279" s="16" t="s">
        <v>156</v>
      </c>
      <c r="AP279" s="25" t="e">
        <f t="shared" ref="AP279:AQ285" si="73">AP27-SUM(AP111,AP195)</f>
        <v>#REF!</v>
      </c>
      <c r="AQ279" s="24" t="e">
        <f t="shared" si="73"/>
        <v>#REF!</v>
      </c>
      <c r="AR279" s="16" t="s">
        <v>156</v>
      </c>
      <c r="AS279" s="25" t="e">
        <f t="shared" ref="AS279:AT285" si="74">AS27-SUM(AS111,AS195)</f>
        <v>#REF!</v>
      </c>
      <c r="AT279" s="24" t="e">
        <f t="shared" si="74"/>
        <v>#REF!</v>
      </c>
      <c r="AU279" s="16" t="s">
        <v>156</v>
      </c>
      <c r="AV279" s="25" t="e">
        <f t="shared" ref="AV279:AW285" si="75">AV27-SUM(AV111,AV195)</f>
        <v>#REF!</v>
      </c>
      <c r="AW279" s="24" t="e">
        <f t="shared" si="75"/>
        <v>#REF!</v>
      </c>
      <c r="AX279" s="16" t="s">
        <v>156</v>
      </c>
      <c r="AY279" s="25" t="e">
        <f t="shared" ref="AY279:AZ285" si="76">AY27-SUM(AY111,AY195)</f>
        <v>#REF!</v>
      </c>
      <c r="AZ279" s="24" t="e">
        <f t="shared" si="76"/>
        <v>#REF!</v>
      </c>
      <c r="BA279" s="16" t="s">
        <v>156</v>
      </c>
      <c r="BB279" s="25" t="e">
        <f t="shared" ref="BB279:BC285" si="77">BB27-SUM(BB111,BB195)</f>
        <v>#REF!</v>
      </c>
      <c r="BC279" s="24" t="e">
        <f t="shared" si="77"/>
        <v>#REF!</v>
      </c>
      <c r="BD279" s="16" t="s">
        <v>156</v>
      </c>
      <c r="BE279" s="25" t="e">
        <f t="shared" ref="BE279:BF285" si="78">BE27-SUM(BE111,BE195)</f>
        <v>#REF!</v>
      </c>
      <c r="BF279" s="24" t="e">
        <f t="shared" si="78"/>
        <v>#REF!</v>
      </c>
      <c r="BG279" s="16" t="s">
        <v>156</v>
      </c>
      <c r="BH279" s="25" t="e">
        <f t="shared" ref="BH279:BI285" si="79">BH27-SUM(BH111,BH195)</f>
        <v>#REF!</v>
      </c>
      <c r="BI279" s="24" t="e">
        <f t="shared" si="79"/>
        <v>#REF!</v>
      </c>
      <c r="BJ279" s="16" t="s">
        <v>156</v>
      </c>
      <c r="BK279" s="25" t="e">
        <f t="shared" ref="BK279:BL285" si="80">BK27-SUM(BK111,BK195)</f>
        <v>#REF!</v>
      </c>
      <c r="BL279" s="24" t="e">
        <f t="shared" si="80"/>
        <v>#REF!</v>
      </c>
      <c r="BM279" s="16" t="s">
        <v>156</v>
      </c>
      <c r="BN279" s="25" t="e">
        <f t="shared" ref="BN279:BO285" si="81">BN27-SUM(BN111,BN195)</f>
        <v>#REF!</v>
      </c>
      <c r="BO279" s="24" t="e">
        <f t="shared" si="81"/>
        <v>#REF!</v>
      </c>
      <c r="BP279" s="16" t="s">
        <v>156</v>
      </c>
      <c r="BQ279" s="25" t="e">
        <f t="shared" ref="BQ279:BR285" si="82">BQ27-SUM(BQ111,BQ195)</f>
        <v>#REF!</v>
      </c>
      <c r="BR279" s="24" t="e">
        <f t="shared" si="82"/>
        <v>#REF!</v>
      </c>
      <c r="BS279" s="16" t="s">
        <v>156</v>
      </c>
      <c r="BT279" s="25" t="e">
        <f t="shared" ref="BT279:BU285" si="83">BT27-SUM(BT111,BT195)</f>
        <v>#REF!</v>
      </c>
      <c r="BU279" s="24" t="e">
        <f t="shared" si="83"/>
        <v>#REF!</v>
      </c>
      <c r="BV279" s="16" t="s">
        <v>156</v>
      </c>
      <c r="BW279" s="25" t="e">
        <f t="shared" ref="BW279:BW285" si="84">BW27-SUM(BW111,BW195)</f>
        <v>#REF!</v>
      </c>
    </row>
    <row r="280" spans="1:75" ht="25.5" customHeight="1">
      <c r="A280" s="40"/>
      <c r="B280" s="37"/>
      <c r="C280" s="38" t="s">
        <v>22</v>
      </c>
      <c r="D280" s="24" t="e">
        <f t="shared" si="12"/>
        <v>#REF!</v>
      </c>
      <c r="E280" s="16" t="s">
        <v>1</v>
      </c>
      <c r="F280" s="25" t="e">
        <f t="shared" si="13"/>
        <v>#REF!</v>
      </c>
      <c r="G280" s="24" t="e">
        <f t="shared" si="38"/>
        <v>#REF!</v>
      </c>
      <c r="H280" s="16" t="s">
        <v>156</v>
      </c>
      <c r="I280" s="25" t="e">
        <f t="shared" si="62"/>
        <v>#REF!</v>
      </c>
      <c r="J280" s="24" t="e">
        <f t="shared" si="62"/>
        <v>#REF!</v>
      </c>
      <c r="K280" s="16" t="s">
        <v>156</v>
      </c>
      <c r="L280" s="25" t="e">
        <f t="shared" si="63"/>
        <v>#REF!</v>
      </c>
      <c r="M280" s="24" t="e">
        <f t="shared" si="63"/>
        <v>#REF!</v>
      </c>
      <c r="N280" s="16" t="s">
        <v>156</v>
      </c>
      <c r="O280" s="25" t="e">
        <f t="shared" si="64"/>
        <v>#REF!</v>
      </c>
      <c r="P280" s="24" t="e">
        <f t="shared" si="64"/>
        <v>#REF!</v>
      </c>
      <c r="Q280" s="16" t="s">
        <v>156</v>
      </c>
      <c r="R280" s="25" t="e">
        <f t="shared" si="65"/>
        <v>#REF!</v>
      </c>
      <c r="S280" s="24" t="e">
        <f t="shared" si="65"/>
        <v>#REF!</v>
      </c>
      <c r="T280" s="16" t="s">
        <v>156</v>
      </c>
      <c r="U280" s="25" t="e">
        <f t="shared" si="66"/>
        <v>#REF!</v>
      </c>
      <c r="V280" s="24" t="e">
        <f t="shared" si="66"/>
        <v>#REF!</v>
      </c>
      <c r="W280" s="16" t="s">
        <v>156</v>
      </c>
      <c r="X280" s="25" t="e">
        <f t="shared" si="67"/>
        <v>#REF!</v>
      </c>
      <c r="Y280" s="24" t="e">
        <f t="shared" si="67"/>
        <v>#REF!</v>
      </c>
      <c r="Z280" s="16" t="s">
        <v>156</v>
      </c>
      <c r="AA280" s="25" t="e">
        <f t="shared" si="68"/>
        <v>#REF!</v>
      </c>
      <c r="AB280" s="24" t="e">
        <f t="shared" si="68"/>
        <v>#REF!</v>
      </c>
      <c r="AC280" s="16" t="s">
        <v>156</v>
      </c>
      <c r="AD280" s="25" t="e">
        <f t="shared" si="69"/>
        <v>#REF!</v>
      </c>
      <c r="AE280" s="24" t="e">
        <f t="shared" si="69"/>
        <v>#REF!</v>
      </c>
      <c r="AF280" s="16" t="s">
        <v>156</v>
      </c>
      <c r="AG280" s="25" t="e">
        <f t="shared" si="70"/>
        <v>#REF!</v>
      </c>
      <c r="AH280" s="24" t="e">
        <f t="shared" si="70"/>
        <v>#REF!</v>
      </c>
      <c r="AI280" s="16" t="s">
        <v>156</v>
      </c>
      <c r="AJ280" s="25" t="e">
        <f t="shared" si="71"/>
        <v>#REF!</v>
      </c>
      <c r="AK280" s="24" t="e">
        <f t="shared" si="71"/>
        <v>#REF!</v>
      </c>
      <c r="AL280" s="16" t="s">
        <v>156</v>
      </c>
      <c r="AM280" s="25" t="e">
        <f t="shared" si="72"/>
        <v>#REF!</v>
      </c>
      <c r="AN280" s="24" t="e">
        <f t="shared" si="72"/>
        <v>#REF!</v>
      </c>
      <c r="AO280" s="16" t="s">
        <v>156</v>
      </c>
      <c r="AP280" s="25" t="e">
        <f t="shared" si="73"/>
        <v>#REF!</v>
      </c>
      <c r="AQ280" s="24" t="e">
        <f t="shared" si="73"/>
        <v>#REF!</v>
      </c>
      <c r="AR280" s="16" t="s">
        <v>156</v>
      </c>
      <c r="AS280" s="25" t="e">
        <f t="shared" si="74"/>
        <v>#REF!</v>
      </c>
      <c r="AT280" s="24" t="e">
        <f t="shared" si="74"/>
        <v>#REF!</v>
      </c>
      <c r="AU280" s="16" t="s">
        <v>156</v>
      </c>
      <c r="AV280" s="25" t="e">
        <f t="shared" si="75"/>
        <v>#REF!</v>
      </c>
      <c r="AW280" s="24" t="e">
        <f t="shared" si="75"/>
        <v>#REF!</v>
      </c>
      <c r="AX280" s="16" t="s">
        <v>156</v>
      </c>
      <c r="AY280" s="25" t="e">
        <f t="shared" si="76"/>
        <v>#REF!</v>
      </c>
      <c r="AZ280" s="24" t="e">
        <f t="shared" si="76"/>
        <v>#REF!</v>
      </c>
      <c r="BA280" s="16" t="s">
        <v>156</v>
      </c>
      <c r="BB280" s="25" t="e">
        <f t="shared" si="77"/>
        <v>#REF!</v>
      </c>
      <c r="BC280" s="24" t="e">
        <f t="shared" si="77"/>
        <v>#REF!</v>
      </c>
      <c r="BD280" s="16" t="s">
        <v>156</v>
      </c>
      <c r="BE280" s="25" t="e">
        <f t="shared" si="78"/>
        <v>#REF!</v>
      </c>
      <c r="BF280" s="24" t="e">
        <f t="shared" si="78"/>
        <v>#REF!</v>
      </c>
      <c r="BG280" s="16" t="s">
        <v>156</v>
      </c>
      <c r="BH280" s="25" t="e">
        <f t="shared" si="79"/>
        <v>#REF!</v>
      </c>
      <c r="BI280" s="24" t="e">
        <f t="shared" si="79"/>
        <v>#REF!</v>
      </c>
      <c r="BJ280" s="16" t="s">
        <v>156</v>
      </c>
      <c r="BK280" s="25" t="e">
        <f t="shared" si="80"/>
        <v>#REF!</v>
      </c>
      <c r="BL280" s="24" t="e">
        <f t="shared" si="80"/>
        <v>#REF!</v>
      </c>
      <c r="BM280" s="16" t="s">
        <v>156</v>
      </c>
      <c r="BN280" s="25" t="e">
        <f t="shared" si="81"/>
        <v>#REF!</v>
      </c>
      <c r="BO280" s="24" t="e">
        <f t="shared" si="81"/>
        <v>#REF!</v>
      </c>
      <c r="BP280" s="16" t="s">
        <v>156</v>
      </c>
      <c r="BQ280" s="25" t="e">
        <f t="shared" si="82"/>
        <v>#REF!</v>
      </c>
      <c r="BR280" s="24" t="e">
        <f t="shared" si="82"/>
        <v>#REF!</v>
      </c>
      <c r="BS280" s="16" t="s">
        <v>156</v>
      </c>
      <c r="BT280" s="25" t="e">
        <f t="shared" si="83"/>
        <v>#REF!</v>
      </c>
      <c r="BU280" s="24" t="e">
        <f t="shared" si="83"/>
        <v>#REF!</v>
      </c>
      <c r="BV280" s="16" t="s">
        <v>156</v>
      </c>
      <c r="BW280" s="25" t="e">
        <f t="shared" si="84"/>
        <v>#REF!</v>
      </c>
    </row>
    <row r="281" spans="1:75" ht="25.5" customHeight="1">
      <c r="A281" s="40"/>
      <c r="B281" s="37"/>
      <c r="C281" s="38" t="s">
        <v>23</v>
      </c>
      <c r="D281" s="24" t="e">
        <f t="shared" si="12"/>
        <v>#REF!</v>
      </c>
      <c r="E281" s="16" t="s">
        <v>1</v>
      </c>
      <c r="F281" s="25" t="e">
        <f t="shared" si="13"/>
        <v>#REF!</v>
      </c>
      <c r="G281" s="24" t="e">
        <f t="shared" si="38"/>
        <v>#REF!</v>
      </c>
      <c r="H281" s="16" t="s">
        <v>156</v>
      </c>
      <c r="I281" s="25" t="e">
        <f t="shared" si="62"/>
        <v>#REF!</v>
      </c>
      <c r="J281" s="24" t="e">
        <f t="shared" si="62"/>
        <v>#REF!</v>
      </c>
      <c r="K281" s="16" t="s">
        <v>156</v>
      </c>
      <c r="L281" s="25" t="e">
        <f t="shared" si="63"/>
        <v>#REF!</v>
      </c>
      <c r="M281" s="24" t="e">
        <f t="shared" si="63"/>
        <v>#REF!</v>
      </c>
      <c r="N281" s="16" t="s">
        <v>156</v>
      </c>
      <c r="O281" s="25" t="e">
        <f t="shared" si="64"/>
        <v>#REF!</v>
      </c>
      <c r="P281" s="24" t="e">
        <f t="shared" si="64"/>
        <v>#REF!</v>
      </c>
      <c r="Q281" s="16" t="s">
        <v>156</v>
      </c>
      <c r="R281" s="25" t="e">
        <f t="shared" si="65"/>
        <v>#REF!</v>
      </c>
      <c r="S281" s="24" t="e">
        <f t="shared" si="65"/>
        <v>#REF!</v>
      </c>
      <c r="T281" s="16" t="s">
        <v>156</v>
      </c>
      <c r="U281" s="25" t="e">
        <f t="shared" si="66"/>
        <v>#REF!</v>
      </c>
      <c r="V281" s="24" t="e">
        <f t="shared" si="66"/>
        <v>#REF!</v>
      </c>
      <c r="W281" s="16" t="s">
        <v>156</v>
      </c>
      <c r="X281" s="25" t="e">
        <f t="shared" si="67"/>
        <v>#REF!</v>
      </c>
      <c r="Y281" s="24" t="e">
        <f t="shared" si="67"/>
        <v>#REF!</v>
      </c>
      <c r="Z281" s="16" t="s">
        <v>156</v>
      </c>
      <c r="AA281" s="25" t="e">
        <f t="shared" si="68"/>
        <v>#REF!</v>
      </c>
      <c r="AB281" s="24" t="e">
        <f t="shared" si="68"/>
        <v>#REF!</v>
      </c>
      <c r="AC281" s="16" t="s">
        <v>156</v>
      </c>
      <c r="AD281" s="25" t="e">
        <f t="shared" si="69"/>
        <v>#REF!</v>
      </c>
      <c r="AE281" s="24" t="e">
        <f t="shared" si="69"/>
        <v>#REF!</v>
      </c>
      <c r="AF281" s="16" t="s">
        <v>156</v>
      </c>
      <c r="AG281" s="25" t="e">
        <f t="shared" si="70"/>
        <v>#REF!</v>
      </c>
      <c r="AH281" s="24" t="e">
        <f t="shared" si="70"/>
        <v>#REF!</v>
      </c>
      <c r="AI281" s="16" t="s">
        <v>156</v>
      </c>
      <c r="AJ281" s="25" t="e">
        <f t="shared" si="71"/>
        <v>#REF!</v>
      </c>
      <c r="AK281" s="24" t="e">
        <f t="shared" si="71"/>
        <v>#REF!</v>
      </c>
      <c r="AL281" s="16" t="s">
        <v>156</v>
      </c>
      <c r="AM281" s="25" t="e">
        <f t="shared" si="72"/>
        <v>#REF!</v>
      </c>
      <c r="AN281" s="24" t="e">
        <f t="shared" si="72"/>
        <v>#REF!</v>
      </c>
      <c r="AO281" s="16" t="s">
        <v>156</v>
      </c>
      <c r="AP281" s="25" t="e">
        <f t="shared" si="73"/>
        <v>#REF!</v>
      </c>
      <c r="AQ281" s="24" t="e">
        <f t="shared" si="73"/>
        <v>#REF!</v>
      </c>
      <c r="AR281" s="16" t="s">
        <v>156</v>
      </c>
      <c r="AS281" s="25" t="e">
        <f t="shared" si="74"/>
        <v>#REF!</v>
      </c>
      <c r="AT281" s="24" t="e">
        <f t="shared" si="74"/>
        <v>#REF!</v>
      </c>
      <c r="AU281" s="16" t="s">
        <v>156</v>
      </c>
      <c r="AV281" s="25" t="e">
        <f t="shared" si="75"/>
        <v>#REF!</v>
      </c>
      <c r="AW281" s="24" t="e">
        <f t="shared" si="75"/>
        <v>#REF!</v>
      </c>
      <c r="AX281" s="16" t="s">
        <v>156</v>
      </c>
      <c r="AY281" s="25" t="e">
        <f t="shared" si="76"/>
        <v>#REF!</v>
      </c>
      <c r="AZ281" s="24" t="e">
        <f t="shared" si="76"/>
        <v>#REF!</v>
      </c>
      <c r="BA281" s="16" t="s">
        <v>156</v>
      </c>
      <c r="BB281" s="25" t="e">
        <f t="shared" si="77"/>
        <v>#REF!</v>
      </c>
      <c r="BC281" s="24" t="e">
        <f t="shared" si="77"/>
        <v>#REF!</v>
      </c>
      <c r="BD281" s="16" t="s">
        <v>156</v>
      </c>
      <c r="BE281" s="25" t="e">
        <f t="shared" si="78"/>
        <v>#REF!</v>
      </c>
      <c r="BF281" s="24" t="e">
        <f t="shared" si="78"/>
        <v>#REF!</v>
      </c>
      <c r="BG281" s="16" t="s">
        <v>156</v>
      </c>
      <c r="BH281" s="25" t="e">
        <f t="shared" si="79"/>
        <v>#REF!</v>
      </c>
      <c r="BI281" s="24" t="e">
        <f t="shared" si="79"/>
        <v>#REF!</v>
      </c>
      <c r="BJ281" s="16" t="s">
        <v>156</v>
      </c>
      <c r="BK281" s="25" t="e">
        <f t="shared" si="80"/>
        <v>#REF!</v>
      </c>
      <c r="BL281" s="24" t="e">
        <f t="shared" si="80"/>
        <v>#REF!</v>
      </c>
      <c r="BM281" s="16" t="s">
        <v>156</v>
      </c>
      <c r="BN281" s="25" t="e">
        <f t="shared" si="81"/>
        <v>#REF!</v>
      </c>
      <c r="BO281" s="24" t="e">
        <f t="shared" si="81"/>
        <v>#REF!</v>
      </c>
      <c r="BP281" s="16" t="s">
        <v>156</v>
      </c>
      <c r="BQ281" s="25" t="e">
        <f t="shared" si="82"/>
        <v>#REF!</v>
      </c>
      <c r="BR281" s="24" t="e">
        <f t="shared" si="82"/>
        <v>#REF!</v>
      </c>
      <c r="BS281" s="16" t="s">
        <v>156</v>
      </c>
      <c r="BT281" s="25" t="e">
        <f t="shared" si="83"/>
        <v>#REF!</v>
      </c>
      <c r="BU281" s="24" t="e">
        <f t="shared" si="83"/>
        <v>#REF!</v>
      </c>
      <c r="BV281" s="16" t="s">
        <v>156</v>
      </c>
      <c r="BW281" s="25" t="e">
        <f t="shared" si="84"/>
        <v>#REF!</v>
      </c>
    </row>
    <row r="282" spans="1:75" ht="25.5" customHeight="1">
      <c r="A282" s="40"/>
      <c r="B282" s="37"/>
      <c r="C282" s="38" t="s">
        <v>24</v>
      </c>
      <c r="D282" s="24" t="e">
        <f t="shared" si="12"/>
        <v>#REF!</v>
      </c>
      <c r="E282" s="16" t="s">
        <v>1</v>
      </c>
      <c r="F282" s="25" t="e">
        <f t="shared" si="13"/>
        <v>#REF!</v>
      </c>
      <c r="G282" s="24" t="e">
        <f t="shared" si="38"/>
        <v>#REF!</v>
      </c>
      <c r="H282" s="16" t="s">
        <v>156</v>
      </c>
      <c r="I282" s="25" t="e">
        <f t="shared" si="62"/>
        <v>#REF!</v>
      </c>
      <c r="J282" s="24" t="e">
        <f t="shared" si="62"/>
        <v>#REF!</v>
      </c>
      <c r="K282" s="16" t="s">
        <v>156</v>
      </c>
      <c r="L282" s="25" t="e">
        <f t="shared" si="63"/>
        <v>#REF!</v>
      </c>
      <c r="M282" s="24" t="e">
        <f t="shared" si="63"/>
        <v>#REF!</v>
      </c>
      <c r="N282" s="16" t="s">
        <v>156</v>
      </c>
      <c r="O282" s="25" t="e">
        <f t="shared" si="64"/>
        <v>#REF!</v>
      </c>
      <c r="P282" s="24" t="e">
        <f t="shared" si="64"/>
        <v>#REF!</v>
      </c>
      <c r="Q282" s="16" t="s">
        <v>156</v>
      </c>
      <c r="R282" s="25" t="e">
        <f t="shared" si="65"/>
        <v>#REF!</v>
      </c>
      <c r="S282" s="24" t="e">
        <f t="shared" si="65"/>
        <v>#REF!</v>
      </c>
      <c r="T282" s="16" t="s">
        <v>156</v>
      </c>
      <c r="U282" s="25" t="e">
        <f t="shared" si="66"/>
        <v>#REF!</v>
      </c>
      <c r="V282" s="24" t="e">
        <f t="shared" si="66"/>
        <v>#REF!</v>
      </c>
      <c r="W282" s="16" t="s">
        <v>156</v>
      </c>
      <c r="X282" s="25" t="e">
        <f t="shared" si="67"/>
        <v>#REF!</v>
      </c>
      <c r="Y282" s="24" t="e">
        <f t="shared" si="67"/>
        <v>#REF!</v>
      </c>
      <c r="Z282" s="16" t="s">
        <v>156</v>
      </c>
      <c r="AA282" s="25" t="e">
        <f t="shared" si="68"/>
        <v>#REF!</v>
      </c>
      <c r="AB282" s="24" t="e">
        <f t="shared" si="68"/>
        <v>#REF!</v>
      </c>
      <c r="AC282" s="16" t="s">
        <v>156</v>
      </c>
      <c r="AD282" s="25" t="e">
        <f t="shared" si="69"/>
        <v>#REF!</v>
      </c>
      <c r="AE282" s="24" t="e">
        <f t="shared" si="69"/>
        <v>#REF!</v>
      </c>
      <c r="AF282" s="16" t="s">
        <v>156</v>
      </c>
      <c r="AG282" s="25" t="e">
        <f t="shared" si="70"/>
        <v>#REF!</v>
      </c>
      <c r="AH282" s="24" t="e">
        <f t="shared" si="70"/>
        <v>#REF!</v>
      </c>
      <c r="AI282" s="16" t="s">
        <v>156</v>
      </c>
      <c r="AJ282" s="25" t="e">
        <f t="shared" si="71"/>
        <v>#REF!</v>
      </c>
      <c r="AK282" s="24" t="e">
        <f t="shared" si="71"/>
        <v>#REF!</v>
      </c>
      <c r="AL282" s="16" t="s">
        <v>156</v>
      </c>
      <c r="AM282" s="25" t="e">
        <f t="shared" si="72"/>
        <v>#REF!</v>
      </c>
      <c r="AN282" s="24" t="e">
        <f t="shared" si="72"/>
        <v>#REF!</v>
      </c>
      <c r="AO282" s="16" t="s">
        <v>156</v>
      </c>
      <c r="AP282" s="25" t="e">
        <f t="shared" si="73"/>
        <v>#REF!</v>
      </c>
      <c r="AQ282" s="24" t="e">
        <f t="shared" si="73"/>
        <v>#REF!</v>
      </c>
      <c r="AR282" s="16" t="s">
        <v>156</v>
      </c>
      <c r="AS282" s="25" t="e">
        <f t="shared" si="74"/>
        <v>#REF!</v>
      </c>
      <c r="AT282" s="24" t="e">
        <f t="shared" si="74"/>
        <v>#REF!</v>
      </c>
      <c r="AU282" s="16" t="s">
        <v>156</v>
      </c>
      <c r="AV282" s="25" t="e">
        <f t="shared" si="75"/>
        <v>#REF!</v>
      </c>
      <c r="AW282" s="24" t="e">
        <f t="shared" si="75"/>
        <v>#REF!</v>
      </c>
      <c r="AX282" s="16" t="s">
        <v>156</v>
      </c>
      <c r="AY282" s="25" t="e">
        <f t="shared" si="76"/>
        <v>#REF!</v>
      </c>
      <c r="AZ282" s="24" t="e">
        <f t="shared" si="76"/>
        <v>#REF!</v>
      </c>
      <c r="BA282" s="16" t="s">
        <v>156</v>
      </c>
      <c r="BB282" s="25" t="e">
        <f t="shared" si="77"/>
        <v>#REF!</v>
      </c>
      <c r="BC282" s="24" t="e">
        <f t="shared" si="77"/>
        <v>#REF!</v>
      </c>
      <c r="BD282" s="16" t="s">
        <v>156</v>
      </c>
      <c r="BE282" s="25" t="e">
        <f t="shared" si="78"/>
        <v>#REF!</v>
      </c>
      <c r="BF282" s="24" t="e">
        <f t="shared" si="78"/>
        <v>#REF!</v>
      </c>
      <c r="BG282" s="16" t="s">
        <v>156</v>
      </c>
      <c r="BH282" s="25" t="e">
        <f t="shared" si="79"/>
        <v>#REF!</v>
      </c>
      <c r="BI282" s="24" t="e">
        <f t="shared" si="79"/>
        <v>#REF!</v>
      </c>
      <c r="BJ282" s="16" t="s">
        <v>156</v>
      </c>
      <c r="BK282" s="25" t="e">
        <f t="shared" si="80"/>
        <v>#REF!</v>
      </c>
      <c r="BL282" s="24" t="e">
        <f t="shared" si="80"/>
        <v>#REF!</v>
      </c>
      <c r="BM282" s="16" t="s">
        <v>156</v>
      </c>
      <c r="BN282" s="25" t="e">
        <f t="shared" si="81"/>
        <v>#REF!</v>
      </c>
      <c r="BO282" s="24" t="e">
        <f t="shared" si="81"/>
        <v>#REF!</v>
      </c>
      <c r="BP282" s="16" t="s">
        <v>156</v>
      </c>
      <c r="BQ282" s="25" t="e">
        <f t="shared" si="82"/>
        <v>#REF!</v>
      </c>
      <c r="BR282" s="24" t="e">
        <f t="shared" si="82"/>
        <v>#REF!</v>
      </c>
      <c r="BS282" s="16" t="s">
        <v>156</v>
      </c>
      <c r="BT282" s="25" t="e">
        <f t="shared" si="83"/>
        <v>#REF!</v>
      </c>
      <c r="BU282" s="24" t="e">
        <f t="shared" si="83"/>
        <v>#REF!</v>
      </c>
      <c r="BV282" s="16" t="s">
        <v>156</v>
      </c>
      <c r="BW282" s="25" t="e">
        <f t="shared" si="84"/>
        <v>#REF!</v>
      </c>
    </row>
    <row r="283" spans="1:75" ht="25.5" customHeight="1">
      <c r="A283" s="40"/>
      <c r="B283" s="37"/>
      <c r="C283" s="38" t="s">
        <v>25</v>
      </c>
      <c r="D283" s="24" t="e">
        <f t="shared" si="12"/>
        <v>#REF!</v>
      </c>
      <c r="E283" s="16" t="s">
        <v>1</v>
      </c>
      <c r="F283" s="25" t="e">
        <f t="shared" si="13"/>
        <v>#REF!</v>
      </c>
      <c r="G283" s="24" t="e">
        <f t="shared" si="38"/>
        <v>#REF!</v>
      </c>
      <c r="H283" s="16" t="s">
        <v>156</v>
      </c>
      <c r="I283" s="25" t="e">
        <f t="shared" si="62"/>
        <v>#REF!</v>
      </c>
      <c r="J283" s="24" t="e">
        <f t="shared" si="62"/>
        <v>#REF!</v>
      </c>
      <c r="K283" s="16" t="s">
        <v>156</v>
      </c>
      <c r="L283" s="25" t="e">
        <f t="shared" si="63"/>
        <v>#REF!</v>
      </c>
      <c r="M283" s="24" t="e">
        <f t="shared" si="63"/>
        <v>#REF!</v>
      </c>
      <c r="N283" s="16" t="s">
        <v>156</v>
      </c>
      <c r="O283" s="25" t="e">
        <f t="shared" si="64"/>
        <v>#REF!</v>
      </c>
      <c r="P283" s="24" t="e">
        <f t="shared" si="64"/>
        <v>#REF!</v>
      </c>
      <c r="Q283" s="16" t="s">
        <v>156</v>
      </c>
      <c r="R283" s="25" t="e">
        <f t="shared" si="65"/>
        <v>#REF!</v>
      </c>
      <c r="S283" s="24" t="e">
        <f t="shared" si="65"/>
        <v>#REF!</v>
      </c>
      <c r="T283" s="16" t="s">
        <v>156</v>
      </c>
      <c r="U283" s="25" t="e">
        <f t="shared" si="66"/>
        <v>#REF!</v>
      </c>
      <c r="V283" s="24" t="e">
        <f t="shared" si="66"/>
        <v>#REF!</v>
      </c>
      <c r="W283" s="16" t="s">
        <v>156</v>
      </c>
      <c r="X283" s="25" t="e">
        <f t="shared" si="67"/>
        <v>#REF!</v>
      </c>
      <c r="Y283" s="24" t="e">
        <f t="shared" si="67"/>
        <v>#REF!</v>
      </c>
      <c r="Z283" s="16" t="s">
        <v>156</v>
      </c>
      <c r="AA283" s="25" t="e">
        <f t="shared" si="68"/>
        <v>#REF!</v>
      </c>
      <c r="AB283" s="24" t="e">
        <f t="shared" si="68"/>
        <v>#REF!</v>
      </c>
      <c r="AC283" s="16" t="s">
        <v>156</v>
      </c>
      <c r="AD283" s="25" t="e">
        <f t="shared" si="69"/>
        <v>#REF!</v>
      </c>
      <c r="AE283" s="24" t="e">
        <f t="shared" si="69"/>
        <v>#REF!</v>
      </c>
      <c r="AF283" s="16" t="s">
        <v>156</v>
      </c>
      <c r="AG283" s="25" t="e">
        <f t="shared" si="70"/>
        <v>#REF!</v>
      </c>
      <c r="AH283" s="24" t="e">
        <f t="shared" si="70"/>
        <v>#REF!</v>
      </c>
      <c r="AI283" s="16" t="s">
        <v>156</v>
      </c>
      <c r="AJ283" s="25" t="e">
        <f t="shared" si="71"/>
        <v>#REF!</v>
      </c>
      <c r="AK283" s="24" t="e">
        <f t="shared" si="71"/>
        <v>#REF!</v>
      </c>
      <c r="AL283" s="16" t="s">
        <v>156</v>
      </c>
      <c r="AM283" s="25" t="e">
        <f t="shared" si="72"/>
        <v>#REF!</v>
      </c>
      <c r="AN283" s="24" t="e">
        <f t="shared" si="72"/>
        <v>#REF!</v>
      </c>
      <c r="AO283" s="16" t="s">
        <v>156</v>
      </c>
      <c r="AP283" s="25" t="e">
        <f t="shared" si="73"/>
        <v>#REF!</v>
      </c>
      <c r="AQ283" s="24" t="e">
        <f t="shared" si="73"/>
        <v>#REF!</v>
      </c>
      <c r="AR283" s="16" t="s">
        <v>156</v>
      </c>
      <c r="AS283" s="25" t="e">
        <f t="shared" si="74"/>
        <v>#REF!</v>
      </c>
      <c r="AT283" s="24" t="e">
        <f t="shared" si="74"/>
        <v>#REF!</v>
      </c>
      <c r="AU283" s="16" t="s">
        <v>156</v>
      </c>
      <c r="AV283" s="25" t="e">
        <f t="shared" si="75"/>
        <v>#REF!</v>
      </c>
      <c r="AW283" s="24" t="e">
        <f t="shared" si="75"/>
        <v>#REF!</v>
      </c>
      <c r="AX283" s="16" t="s">
        <v>156</v>
      </c>
      <c r="AY283" s="25" t="e">
        <f t="shared" si="76"/>
        <v>#REF!</v>
      </c>
      <c r="AZ283" s="24" t="e">
        <f t="shared" si="76"/>
        <v>#REF!</v>
      </c>
      <c r="BA283" s="16" t="s">
        <v>156</v>
      </c>
      <c r="BB283" s="25" t="e">
        <f t="shared" si="77"/>
        <v>#REF!</v>
      </c>
      <c r="BC283" s="24" t="e">
        <f t="shared" si="77"/>
        <v>#REF!</v>
      </c>
      <c r="BD283" s="16" t="s">
        <v>156</v>
      </c>
      <c r="BE283" s="25" t="e">
        <f t="shared" si="78"/>
        <v>#REF!</v>
      </c>
      <c r="BF283" s="24" t="e">
        <f t="shared" si="78"/>
        <v>#REF!</v>
      </c>
      <c r="BG283" s="16" t="s">
        <v>156</v>
      </c>
      <c r="BH283" s="25" t="e">
        <f t="shared" si="79"/>
        <v>#REF!</v>
      </c>
      <c r="BI283" s="24" t="e">
        <f t="shared" si="79"/>
        <v>#REF!</v>
      </c>
      <c r="BJ283" s="16" t="s">
        <v>156</v>
      </c>
      <c r="BK283" s="25" t="e">
        <f t="shared" si="80"/>
        <v>#REF!</v>
      </c>
      <c r="BL283" s="24" t="e">
        <f t="shared" si="80"/>
        <v>#REF!</v>
      </c>
      <c r="BM283" s="16" t="s">
        <v>156</v>
      </c>
      <c r="BN283" s="25" t="e">
        <f t="shared" si="81"/>
        <v>#REF!</v>
      </c>
      <c r="BO283" s="24" t="e">
        <f t="shared" si="81"/>
        <v>#REF!</v>
      </c>
      <c r="BP283" s="16" t="s">
        <v>156</v>
      </c>
      <c r="BQ283" s="25" t="e">
        <f t="shared" si="82"/>
        <v>#REF!</v>
      </c>
      <c r="BR283" s="24" t="e">
        <f t="shared" si="82"/>
        <v>#REF!</v>
      </c>
      <c r="BS283" s="16" t="s">
        <v>156</v>
      </c>
      <c r="BT283" s="25" t="e">
        <f t="shared" si="83"/>
        <v>#REF!</v>
      </c>
      <c r="BU283" s="24" t="e">
        <f t="shared" si="83"/>
        <v>#REF!</v>
      </c>
      <c r="BV283" s="16" t="s">
        <v>156</v>
      </c>
      <c r="BW283" s="25" t="e">
        <f t="shared" si="84"/>
        <v>#REF!</v>
      </c>
    </row>
    <row r="284" spans="1:75" ht="25.5" customHeight="1">
      <c r="A284" s="40"/>
      <c r="B284" s="37"/>
      <c r="C284" s="38" t="s">
        <v>26</v>
      </c>
      <c r="D284" s="24" t="e">
        <f t="shared" si="12"/>
        <v>#REF!</v>
      </c>
      <c r="E284" s="16" t="s">
        <v>1</v>
      </c>
      <c r="F284" s="25" t="e">
        <f t="shared" si="13"/>
        <v>#REF!</v>
      </c>
      <c r="G284" s="24" t="e">
        <f t="shared" si="38"/>
        <v>#REF!</v>
      </c>
      <c r="H284" s="16" t="s">
        <v>156</v>
      </c>
      <c r="I284" s="25" t="e">
        <f t="shared" si="62"/>
        <v>#REF!</v>
      </c>
      <c r="J284" s="24" t="e">
        <f t="shared" si="62"/>
        <v>#REF!</v>
      </c>
      <c r="K284" s="16" t="s">
        <v>156</v>
      </c>
      <c r="L284" s="25" t="e">
        <f t="shared" si="63"/>
        <v>#REF!</v>
      </c>
      <c r="M284" s="24" t="e">
        <f t="shared" si="63"/>
        <v>#REF!</v>
      </c>
      <c r="N284" s="16" t="s">
        <v>156</v>
      </c>
      <c r="O284" s="25" t="e">
        <f t="shared" si="64"/>
        <v>#REF!</v>
      </c>
      <c r="P284" s="24" t="e">
        <f t="shared" si="64"/>
        <v>#REF!</v>
      </c>
      <c r="Q284" s="16" t="s">
        <v>156</v>
      </c>
      <c r="R284" s="25" t="e">
        <f t="shared" si="65"/>
        <v>#REF!</v>
      </c>
      <c r="S284" s="24" t="e">
        <f t="shared" si="65"/>
        <v>#REF!</v>
      </c>
      <c r="T284" s="16" t="s">
        <v>156</v>
      </c>
      <c r="U284" s="25" t="e">
        <f t="shared" si="66"/>
        <v>#REF!</v>
      </c>
      <c r="V284" s="24" t="e">
        <f t="shared" si="66"/>
        <v>#REF!</v>
      </c>
      <c r="W284" s="16" t="s">
        <v>156</v>
      </c>
      <c r="X284" s="25" t="e">
        <f t="shared" si="67"/>
        <v>#REF!</v>
      </c>
      <c r="Y284" s="24" t="e">
        <f t="shared" si="67"/>
        <v>#REF!</v>
      </c>
      <c r="Z284" s="16" t="s">
        <v>156</v>
      </c>
      <c r="AA284" s="25" t="e">
        <f t="shared" si="68"/>
        <v>#REF!</v>
      </c>
      <c r="AB284" s="24" t="e">
        <f t="shared" si="68"/>
        <v>#REF!</v>
      </c>
      <c r="AC284" s="16" t="s">
        <v>156</v>
      </c>
      <c r="AD284" s="25" t="e">
        <f t="shared" si="69"/>
        <v>#REF!</v>
      </c>
      <c r="AE284" s="24" t="e">
        <f t="shared" si="69"/>
        <v>#REF!</v>
      </c>
      <c r="AF284" s="16" t="s">
        <v>156</v>
      </c>
      <c r="AG284" s="25" t="e">
        <f t="shared" si="70"/>
        <v>#REF!</v>
      </c>
      <c r="AH284" s="24" t="e">
        <f t="shared" si="70"/>
        <v>#REF!</v>
      </c>
      <c r="AI284" s="16" t="s">
        <v>156</v>
      </c>
      <c r="AJ284" s="25" t="e">
        <f t="shared" si="71"/>
        <v>#REF!</v>
      </c>
      <c r="AK284" s="24" t="e">
        <f t="shared" si="71"/>
        <v>#REF!</v>
      </c>
      <c r="AL284" s="16" t="s">
        <v>156</v>
      </c>
      <c r="AM284" s="25" t="e">
        <f t="shared" si="72"/>
        <v>#REF!</v>
      </c>
      <c r="AN284" s="24" t="e">
        <f t="shared" si="72"/>
        <v>#REF!</v>
      </c>
      <c r="AO284" s="16" t="s">
        <v>156</v>
      </c>
      <c r="AP284" s="25" t="e">
        <f t="shared" si="73"/>
        <v>#REF!</v>
      </c>
      <c r="AQ284" s="24" t="e">
        <f t="shared" si="73"/>
        <v>#REF!</v>
      </c>
      <c r="AR284" s="16" t="s">
        <v>156</v>
      </c>
      <c r="AS284" s="25" t="e">
        <f t="shared" si="74"/>
        <v>#REF!</v>
      </c>
      <c r="AT284" s="24" t="e">
        <f t="shared" si="74"/>
        <v>#REF!</v>
      </c>
      <c r="AU284" s="16" t="s">
        <v>156</v>
      </c>
      <c r="AV284" s="25" t="e">
        <f t="shared" si="75"/>
        <v>#REF!</v>
      </c>
      <c r="AW284" s="24" t="e">
        <f t="shared" si="75"/>
        <v>#REF!</v>
      </c>
      <c r="AX284" s="16" t="s">
        <v>156</v>
      </c>
      <c r="AY284" s="25" t="e">
        <f t="shared" si="76"/>
        <v>#REF!</v>
      </c>
      <c r="AZ284" s="24" t="e">
        <f t="shared" si="76"/>
        <v>#REF!</v>
      </c>
      <c r="BA284" s="16" t="s">
        <v>156</v>
      </c>
      <c r="BB284" s="25" t="e">
        <f t="shared" si="77"/>
        <v>#REF!</v>
      </c>
      <c r="BC284" s="24" t="e">
        <f t="shared" si="77"/>
        <v>#REF!</v>
      </c>
      <c r="BD284" s="16" t="s">
        <v>156</v>
      </c>
      <c r="BE284" s="25" t="e">
        <f t="shared" si="78"/>
        <v>#REF!</v>
      </c>
      <c r="BF284" s="24" t="e">
        <f t="shared" si="78"/>
        <v>#REF!</v>
      </c>
      <c r="BG284" s="16" t="s">
        <v>156</v>
      </c>
      <c r="BH284" s="25" t="e">
        <f t="shared" si="79"/>
        <v>#REF!</v>
      </c>
      <c r="BI284" s="24" t="e">
        <f t="shared" si="79"/>
        <v>#REF!</v>
      </c>
      <c r="BJ284" s="16" t="s">
        <v>156</v>
      </c>
      <c r="BK284" s="25" t="e">
        <f t="shared" si="80"/>
        <v>#REF!</v>
      </c>
      <c r="BL284" s="24" t="e">
        <f t="shared" si="80"/>
        <v>#REF!</v>
      </c>
      <c r="BM284" s="16" t="s">
        <v>156</v>
      </c>
      <c r="BN284" s="25" t="e">
        <f t="shared" si="81"/>
        <v>#REF!</v>
      </c>
      <c r="BO284" s="24" t="e">
        <f t="shared" si="81"/>
        <v>#REF!</v>
      </c>
      <c r="BP284" s="16" t="s">
        <v>156</v>
      </c>
      <c r="BQ284" s="25" t="e">
        <f t="shared" si="82"/>
        <v>#REF!</v>
      </c>
      <c r="BR284" s="24" t="e">
        <f t="shared" si="82"/>
        <v>#REF!</v>
      </c>
      <c r="BS284" s="16" t="s">
        <v>156</v>
      </c>
      <c r="BT284" s="25" t="e">
        <f t="shared" si="83"/>
        <v>#REF!</v>
      </c>
      <c r="BU284" s="24" t="e">
        <f t="shared" si="83"/>
        <v>#REF!</v>
      </c>
      <c r="BV284" s="16" t="s">
        <v>156</v>
      </c>
      <c r="BW284" s="25" t="e">
        <f t="shared" si="84"/>
        <v>#REF!</v>
      </c>
    </row>
    <row r="285" spans="1:75" ht="25.5" customHeight="1">
      <c r="A285" s="40"/>
      <c r="B285" s="39"/>
      <c r="C285" s="38" t="s">
        <v>27</v>
      </c>
      <c r="D285" s="24" t="e">
        <f t="shared" si="12"/>
        <v>#REF!</v>
      </c>
      <c r="E285" s="16" t="s">
        <v>1</v>
      </c>
      <c r="F285" s="25" t="e">
        <f t="shared" si="13"/>
        <v>#REF!</v>
      </c>
      <c r="G285" s="24" t="e">
        <f t="shared" si="38"/>
        <v>#REF!</v>
      </c>
      <c r="H285" s="16" t="s">
        <v>156</v>
      </c>
      <c r="I285" s="25" t="e">
        <f t="shared" si="62"/>
        <v>#REF!</v>
      </c>
      <c r="J285" s="24" t="e">
        <f t="shared" si="62"/>
        <v>#REF!</v>
      </c>
      <c r="K285" s="16" t="s">
        <v>156</v>
      </c>
      <c r="L285" s="25" t="e">
        <f t="shared" si="63"/>
        <v>#REF!</v>
      </c>
      <c r="M285" s="24" t="e">
        <f t="shared" si="63"/>
        <v>#REF!</v>
      </c>
      <c r="N285" s="16" t="s">
        <v>156</v>
      </c>
      <c r="O285" s="25" t="e">
        <f t="shared" si="64"/>
        <v>#REF!</v>
      </c>
      <c r="P285" s="24" t="e">
        <f t="shared" si="64"/>
        <v>#REF!</v>
      </c>
      <c r="Q285" s="16" t="s">
        <v>156</v>
      </c>
      <c r="R285" s="25" t="e">
        <f t="shared" si="65"/>
        <v>#REF!</v>
      </c>
      <c r="S285" s="24" t="e">
        <f t="shared" si="65"/>
        <v>#REF!</v>
      </c>
      <c r="T285" s="16" t="s">
        <v>156</v>
      </c>
      <c r="U285" s="25" t="e">
        <f t="shared" si="66"/>
        <v>#REF!</v>
      </c>
      <c r="V285" s="24" t="e">
        <f t="shared" si="66"/>
        <v>#REF!</v>
      </c>
      <c r="W285" s="16" t="s">
        <v>156</v>
      </c>
      <c r="X285" s="25" t="e">
        <f t="shared" si="67"/>
        <v>#REF!</v>
      </c>
      <c r="Y285" s="24" t="e">
        <f t="shared" si="67"/>
        <v>#REF!</v>
      </c>
      <c r="Z285" s="16" t="s">
        <v>156</v>
      </c>
      <c r="AA285" s="25" t="e">
        <f t="shared" si="68"/>
        <v>#REF!</v>
      </c>
      <c r="AB285" s="24" t="e">
        <f t="shared" si="68"/>
        <v>#REF!</v>
      </c>
      <c r="AC285" s="16" t="s">
        <v>156</v>
      </c>
      <c r="AD285" s="25" t="e">
        <f t="shared" si="69"/>
        <v>#REF!</v>
      </c>
      <c r="AE285" s="24" t="e">
        <f t="shared" si="69"/>
        <v>#REF!</v>
      </c>
      <c r="AF285" s="16" t="s">
        <v>156</v>
      </c>
      <c r="AG285" s="25" t="e">
        <f t="shared" si="70"/>
        <v>#REF!</v>
      </c>
      <c r="AH285" s="24" t="e">
        <f t="shared" si="70"/>
        <v>#REF!</v>
      </c>
      <c r="AI285" s="16" t="s">
        <v>156</v>
      </c>
      <c r="AJ285" s="25" t="e">
        <f t="shared" si="71"/>
        <v>#REF!</v>
      </c>
      <c r="AK285" s="24" t="e">
        <f t="shared" si="71"/>
        <v>#REF!</v>
      </c>
      <c r="AL285" s="16" t="s">
        <v>156</v>
      </c>
      <c r="AM285" s="25" t="e">
        <f t="shared" si="72"/>
        <v>#REF!</v>
      </c>
      <c r="AN285" s="24" t="e">
        <f t="shared" si="72"/>
        <v>#REF!</v>
      </c>
      <c r="AO285" s="16" t="s">
        <v>156</v>
      </c>
      <c r="AP285" s="25" t="e">
        <f t="shared" si="73"/>
        <v>#REF!</v>
      </c>
      <c r="AQ285" s="24" t="e">
        <f t="shared" si="73"/>
        <v>#REF!</v>
      </c>
      <c r="AR285" s="16" t="s">
        <v>156</v>
      </c>
      <c r="AS285" s="25" t="e">
        <f t="shared" si="74"/>
        <v>#REF!</v>
      </c>
      <c r="AT285" s="24" t="e">
        <f t="shared" si="74"/>
        <v>#REF!</v>
      </c>
      <c r="AU285" s="16" t="s">
        <v>156</v>
      </c>
      <c r="AV285" s="25" t="e">
        <f t="shared" si="75"/>
        <v>#REF!</v>
      </c>
      <c r="AW285" s="24" t="e">
        <f t="shared" si="75"/>
        <v>#REF!</v>
      </c>
      <c r="AX285" s="16" t="s">
        <v>156</v>
      </c>
      <c r="AY285" s="25" t="e">
        <f t="shared" si="76"/>
        <v>#REF!</v>
      </c>
      <c r="AZ285" s="24" t="e">
        <f t="shared" si="76"/>
        <v>#REF!</v>
      </c>
      <c r="BA285" s="16" t="s">
        <v>156</v>
      </c>
      <c r="BB285" s="25" t="e">
        <f t="shared" si="77"/>
        <v>#REF!</v>
      </c>
      <c r="BC285" s="24" t="e">
        <f t="shared" si="77"/>
        <v>#REF!</v>
      </c>
      <c r="BD285" s="16" t="s">
        <v>156</v>
      </c>
      <c r="BE285" s="25" t="e">
        <f t="shared" si="78"/>
        <v>#REF!</v>
      </c>
      <c r="BF285" s="24" t="e">
        <f t="shared" si="78"/>
        <v>#REF!</v>
      </c>
      <c r="BG285" s="16" t="s">
        <v>156</v>
      </c>
      <c r="BH285" s="25" t="e">
        <f t="shared" si="79"/>
        <v>#REF!</v>
      </c>
      <c r="BI285" s="24" t="e">
        <f t="shared" si="79"/>
        <v>#REF!</v>
      </c>
      <c r="BJ285" s="16" t="s">
        <v>156</v>
      </c>
      <c r="BK285" s="25" t="e">
        <f t="shared" si="80"/>
        <v>#REF!</v>
      </c>
      <c r="BL285" s="24" t="e">
        <f t="shared" si="80"/>
        <v>#REF!</v>
      </c>
      <c r="BM285" s="16" t="s">
        <v>156</v>
      </c>
      <c r="BN285" s="25" t="e">
        <f t="shared" si="81"/>
        <v>#REF!</v>
      </c>
      <c r="BO285" s="24" t="e">
        <f t="shared" si="81"/>
        <v>#REF!</v>
      </c>
      <c r="BP285" s="16" t="s">
        <v>156</v>
      </c>
      <c r="BQ285" s="25" t="e">
        <f t="shared" si="82"/>
        <v>#REF!</v>
      </c>
      <c r="BR285" s="24" t="e">
        <f t="shared" si="82"/>
        <v>#REF!</v>
      </c>
      <c r="BS285" s="16" t="s">
        <v>156</v>
      </c>
      <c r="BT285" s="25" t="e">
        <f t="shared" si="83"/>
        <v>#REF!</v>
      </c>
      <c r="BU285" s="24" t="e">
        <f t="shared" si="83"/>
        <v>#REF!</v>
      </c>
      <c r="BV285" s="16" t="s">
        <v>156</v>
      </c>
      <c r="BW285" s="25" t="e">
        <f t="shared" si="84"/>
        <v>#REF!</v>
      </c>
    </row>
    <row r="286" spans="1:75" s="36" customFormat="1" ht="25.5" customHeight="1">
      <c r="A286" s="40"/>
      <c r="B286" s="120" t="s">
        <v>28</v>
      </c>
      <c r="C286" s="121"/>
      <c r="D286" s="33" t="e">
        <f t="shared" si="12"/>
        <v>#REF!</v>
      </c>
      <c r="E286" s="34" t="s">
        <v>1</v>
      </c>
      <c r="F286" s="35" t="e">
        <f t="shared" si="13"/>
        <v>#REF!</v>
      </c>
      <c r="G286" s="33" t="e">
        <f>SUM(G287:G297)</f>
        <v>#REF!</v>
      </c>
      <c r="H286" s="34" t="s">
        <v>156</v>
      </c>
      <c r="I286" s="35" t="e">
        <f>SUM(I287:I297)</f>
        <v>#REF!</v>
      </c>
      <c r="J286" s="33" t="e">
        <f>SUM(J287:J297)</f>
        <v>#REF!</v>
      </c>
      <c r="K286" s="34" t="s">
        <v>156</v>
      </c>
      <c r="L286" s="35" t="e">
        <f>SUM(L287:L297)</f>
        <v>#REF!</v>
      </c>
      <c r="M286" s="33" t="e">
        <f>SUM(M287:M297)</f>
        <v>#REF!</v>
      </c>
      <c r="N286" s="34" t="s">
        <v>156</v>
      </c>
      <c r="O286" s="35" t="e">
        <f>SUM(O287:O297)</f>
        <v>#REF!</v>
      </c>
      <c r="P286" s="33" t="e">
        <f>SUM(P287:P297)</f>
        <v>#REF!</v>
      </c>
      <c r="Q286" s="34" t="s">
        <v>156</v>
      </c>
      <c r="R286" s="35" t="e">
        <f>SUM(R287:R297)</f>
        <v>#REF!</v>
      </c>
      <c r="S286" s="33" t="e">
        <f>SUM(S287:S297)</f>
        <v>#REF!</v>
      </c>
      <c r="T286" s="34" t="s">
        <v>156</v>
      </c>
      <c r="U286" s="35" t="e">
        <f>SUM(U287:U297)</f>
        <v>#REF!</v>
      </c>
      <c r="V286" s="33" t="e">
        <f>SUM(V287:V297)</f>
        <v>#REF!</v>
      </c>
      <c r="W286" s="34" t="s">
        <v>156</v>
      </c>
      <c r="X286" s="35" t="e">
        <f>SUM(X287:X297)</f>
        <v>#REF!</v>
      </c>
      <c r="Y286" s="33" t="e">
        <f>SUM(Y287:Y297)</f>
        <v>#REF!</v>
      </c>
      <c r="Z286" s="34" t="s">
        <v>156</v>
      </c>
      <c r="AA286" s="35" t="e">
        <f>SUM(AA287:AA297)</f>
        <v>#REF!</v>
      </c>
      <c r="AB286" s="33" t="e">
        <f>SUM(AB287:AB297)</f>
        <v>#REF!</v>
      </c>
      <c r="AC286" s="34" t="s">
        <v>156</v>
      </c>
      <c r="AD286" s="35" t="e">
        <f>SUM(AD287:AD297)</f>
        <v>#REF!</v>
      </c>
      <c r="AE286" s="33" t="e">
        <f>SUM(AE287:AE297)</f>
        <v>#REF!</v>
      </c>
      <c r="AF286" s="34" t="s">
        <v>156</v>
      </c>
      <c r="AG286" s="35" t="e">
        <f>SUM(AG287:AG297)</f>
        <v>#REF!</v>
      </c>
      <c r="AH286" s="33" t="e">
        <f>SUM(AH287:AH297)</f>
        <v>#REF!</v>
      </c>
      <c r="AI286" s="34" t="s">
        <v>156</v>
      </c>
      <c r="AJ286" s="35" t="e">
        <f>SUM(AJ287:AJ297)</f>
        <v>#REF!</v>
      </c>
      <c r="AK286" s="33" t="e">
        <f>SUM(AK287:AK297)</f>
        <v>#REF!</v>
      </c>
      <c r="AL286" s="34" t="s">
        <v>156</v>
      </c>
      <c r="AM286" s="35" t="e">
        <f>SUM(AM287:AM297)</f>
        <v>#REF!</v>
      </c>
      <c r="AN286" s="33" t="e">
        <f>SUM(AN287:AN297)</f>
        <v>#REF!</v>
      </c>
      <c r="AO286" s="34" t="s">
        <v>156</v>
      </c>
      <c r="AP286" s="35" t="e">
        <f>SUM(AP287:AP297)</f>
        <v>#REF!</v>
      </c>
      <c r="AQ286" s="33" t="e">
        <f>SUM(AQ287:AQ297)</f>
        <v>#REF!</v>
      </c>
      <c r="AR286" s="34" t="s">
        <v>156</v>
      </c>
      <c r="AS286" s="35" t="e">
        <f>SUM(AS287:AS297)</f>
        <v>#REF!</v>
      </c>
      <c r="AT286" s="33" t="e">
        <f>SUM(AT287:AT297)</f>
        <v>#REF!</v>
      </c>
      <c r="AU286" s="34" t="s">
        <v>156</v>
      </c>
      <c r="AV286" s="35" t="e">
        <f>SUM(AV287:AV297)</f>
        <v>#REF!</v>
      </c>
      <c r="AW286" s="33" t="e">
        <f>SUM(AW287:AW297)</f>
        <v>#REF!</v>
      </c>
      <c r="AX286" s="34" t="s">
        <v>156</v>
      </c>
      <c r="AY286" s="35" t="e">
        <f>SUM(AY287:AY297)</f>
        <v>#REF!</v>
      </c>
      <c r="AZ286" s="33" t="e">
        <f>SUM(AZ287:AZ297)</f>
        <v>#REF!</v>
      </c>
      <c r="BA286" s="34" t="s">
        <v>156</v>
      </c>
      <c r="BB286" s="35" t="e">
        <f>SUM(BB287:BB297)</f>
        <v>#REF!</v>
      </c>
      <c r="BC286" s="33" t="e">
        <f>SUM(BC287:BC297)</f>
        <v>#REF!</v>
      </c>
      <c r="BD286" s="34" t="s">
        <v>156</v>
      </c>
      <c r="BE286" s="35" t="e">
        <f>SUM(BE287:BE297)</f>
        <v>#REF!</v>
      </c>
      <c r="BF286" s="33" t="e">
        <f>SUM(BF287:BF297)</f>
        <v>#REF!</v>
      </c>
      <c r="BG286" s="34" t="s">
        <v>156</v>
      </c>
      <c r="BH286" s="35" t="e">
        <f>SUM(BH287:BH297)</f>
        <v>#REF!</v>
      </c>
      <c r="BI286" s="33" t="e">
        <f>SUM(BI287:BI297)</f>
        <v>#REF!</v>
      </c>
      <c r="BJ286" s="34" t="s">
        <v>156</v>
      </c>
      <c r="BK286" s="35" t="e">
        <f>SUM(BK287:BK297)</f>
        <v>#REF!</v>
      </c>
      <c r="BL286" s="33" t="e">
        <f>SUM(BL287:BL297)</f>
        <v>#REF!</v>
      </c>
      <c r="BM286" s="34" t="s">
        <v>156</v>
      </c>
      <c r="BN286" s="35" t="e">
        <f>SUM(BN287:BN297)</f>
        <v>#REF!</v>
      </c>
      <c r="BO286" s="33" t="e">
        <f>SUM(BO287:BO297)</f>
        <v>#REF!</v>
      </c>
      <c r="BP286" s="34" t="s">
        <v>156</v>
      </c>
      <c r="BQ286" s="35" t="e">
        <f>SUM(BQ287:BQ297)</f>
        <v>#REF!</v>
      </c>
      <c r="BR286" s="33" t="e">
        <f>SUM(BR287:BR297)</f>
        <v>#REF!</v>
      </c>
      <c r="BS286" s="34" t="s">
        <v>156</v>
      </c>
      <c r="BT286" s="35" t="e">
        <f>SUM(BT287:BT297)</f>
        <v>#REF!</v>
      </c>
      <c r="BU286" s="33" t="e">
        <f>SUM(BU287:BU297)</f>
        <v>#REF!</v>
      </c>
      <c r="BV286" s="34" t="s">
        <v>156</v>
      </c>
      <c r="BW286" s="35" t="e">
        <f>SUM(BW287:BW297)</f>
        <v>#REF!</v>
      </c>
    </row>
    <row r="287" spans="1:75" ht="25.5" customHeight="1">
      <c r="A287" s="40"/>
      <c r="B287" s="37"/>
      <c r="C287" s="38" t="s">
        <v>29</v>
      </c>
      <c r="D287" s="24" t="e">
        <f t="shared" si="12"/>
        <v>#REF!</v>
      </c>
      <c r="E287" s="16" t="s">
        <v>1</v>
      </c>
      <c r="F287" s="25" t="e">
        <f t="shared" si="13"/>
        <v>#REF!</v>
      </c>
      <c r="G287" s="24" t="e">
        <f t="shared" si="38"/>
        <v>#REF!</v>
      </c>
      <c r="H287" s="16" t="s">
        <v>156</v>
      </c>
      <c r="I287" s="25" t="e">
        <f t="shared" ref="I287:J297" si="85">I35-SUM(I119,I203)</f>
        <v>#REF!</v>
      </c>
      <c r="J287" s="24" t="e">
        <f t="shared" si="85"/>
        <v>#REF!</v>
      </c>
      <c r="K287" s="16" t="s">
        <v>156</v>
      </c>
      <c r="L287" s="25" t="e">
        <f t="shared" ref="L287:M297" si="86">L35-SUM(L119,L203)</f>
        <v>#REF!</v>
      </c>
      <c r="M287" s="24" t="e">
        <f t="shared" si="86"/>
        <v>#REF!</v>
      </c>
      <c r="N287" s="16" t="s">
        <v>156</v>
      </c>
      <c r="O287" s="25" t="e">
        <f t="shared" ref="O287:P297" si="87">O35-SUM(O119,O203)</f>
        <v>#REF!</v>
      </c>
      <c r="P287" s="24" t="e">
        <f t="shared" si="87"/>
        <v>#REF!</v>
      </c>
      <c r="Q287" s="16" t="s">
        <v>156</v>
      </c>
      <c r="R287" s="25" t="e">
        <f t="shared" ref="R287:S297" si="88">R35-SUM(R119,R203)</f>
        <v>#REF!</v>
      </c>
      <c r="S287" s="24" t="e">
        <f t="shared" si="88"/>
        <v>#REF!</v>
      </c>
      <c r="T287" s="16" t="s">
        <v>156</v>
      </c>
      <c r="U287" s="25" t="e">
        <f t="shared" ref="U287:V297" si="89">U35-SUM(U119,U203)</f>
        <v>#REF!</v>
      </c>
      <c r="V287" s="24" t="e">
        <f t="shared" si="89"/>
        <v>#REF!</v>
      </c>
      <c r="W287" s="16" t="s">
        <v>156</v>
      </c>
      <c r="X287" s="25" t="e">
        <f t="shared" ref="X287:Y297" si="90">X35-SUM(X119,X203)</f>
        <v>#REF!</v>
      </c>
      <c r="Y287" s="24" t="e">
        <f t="shared" si="90"/>
        <v>#REF!</v>
      </c>
      <c r="Z287" s="16" t="s">
        <v>156</v>
      </c>
      <c r="AA287" s="25" t="e">
        <f t="shared" ref="AA287:AB297" si="91">AA35-SUM(AA119,AA203)</f>
        <v>#REF!</v>
      </c>
      <c r="AB287" s="24" t="e">
        <f t="shared" si="91"/>
        <v>#REF!</v>
      </c>
      <c r="AC287" s="16" t="s">
        <v>156</v>
      </c>
      <c r="AD287" s="25" t="e">
        <f t="shared" ref="AD287:AE297" si="92">AD35-SUM(AD119,AD203)</f>
        <v>#REF!</v>
      </c>
      <c r="AE287" s="24" t="e">
        <f t="shared" si="92"/>
        <v>#REF!</v>
      </c>
      <c r="AF287" s="16" t="s">
        <v>156</v>
      </c>
      <c r="AG287" s="25" t="e">
        <f t="shared" ref="AG287:AH297" si="93">AG35-SUM(AG119,AG203)</f>
        <v>#REF!</v>
      </c>
      <c r="AH287" s="24" t="e">
        <f t="shared" si="93"/>
        <v>#REF!</v>
      </c>
      <c r="AI287" s="16" t="s">
        <v>156</v>
      </c>
      <c r="AJ287" s="25" t="e">
        <f t="shared" ref="AJ287:AK297" si="94">AJ35-SUM(AJ119,AJ203)</f>
        <v>#REF!</v>
      </c>
      <c r="AK287" s="24" t="e">
        <f t="shared" si="94"/>
        <v>#REF!</v>
      </c>
      <c r="AL287" s="16" t="s">
        <v>156</v>
      </c>
      <c r="AM287" s="25" t="e">
        <f t="shared" ref="AM287:AN297" si="95">AM35-SUM(AM119,AM203)</f>
        <v>#REF!</v>
      </c>
      <c r="AN287" s="24" t="e">
        <f t="shared" si="95"/>
        <v>#REF!</v>
      </c>
      <c r="AO287" s="16" t="s">
        <v>156</v>
      </c>
      <c r="AP287" s="25" t="e">
        <f t="shared" ref="AP287:AQ297" si="96">AP35-SUM(AP119,AP203)</f>
        <v>#REF!</v>
      </c>
      <c r="AQ287" s="24" t="e">
        <f t="shared" si="96"/>
        <v>#REF!</v>
      </c>
      <c r="AR287" s="16" t="s">
        <v>156</v>
      </c>
      <c r="AS287" s="25" t="e">
        <f t="shared" ref="AS287:AT297" si="97">AS35-SUM(AS119,AS203)</f>
        <v>#REF!</v>
      </c>
      <c r="AT287" s="24" t="e">
        <f t="shared" si="97"/>
        <v>#REF!</v>
      </c>
      <c r="AU287" s="16" t="s">
        <v>156</v>
      </c>
      <c r="AV287" s="25" t="e">
        <f t="shared" ref="AV287:AW297" si="98">AV35-SUM(AV119,AV203)</f>
        <v>#REF!</v>
      </c>
      <c r="AW287" s="24" t="e">
        <f t="shared" si="98"/>
        <v>#REF!</v>
      </c>
      <c r="AX287" s="16" t="s">
        <v>156</v>
      </c>
      <c r="AY287" s="25" t="e">
        <f t="shared" ref="AY287:AZ297" si="99">AY35-SUM(AY119,AY203)</f>
        <v>#REF!</v>
      </c>
      <c r="AZ287" s="24" t="e">
        <f t="shared" si="99"/>
        <v>#REF!</v>
      </c>
      <c r="BA287" s="16" t="s">
        <v>156</v>
      </c>
      <c r="BB287" s="25" t="e">
        <f t="shared" ref="BB287:BC297" si="100">BB35-SUM(BB119,BB203)</f>
        <v>#REF!</v>
      </c>
      <c r="BC287" s="24" t="e">
        <f t="shared" si="100"/>
        <v>#REF!</v>
      </c>
      <c r="BD287" s="16" t="s">
        <v>156</v>
      </c>
      <c r="BE287" s="25" t="e">
        <f t="shared" ref="BE287:BF297" si="101">BE35-SUM(BE119,BE203)</f>
        <v>#REF!</v>
      </c>
      <c r="BF287" s="24" t="e">
        <f t="shared" si="101"/>
        <v>#REF!</v>
      </c>
      <c r="BG287" s="16" t="s">
        <v>156</v>
      </c>
      <c r="BH287" s="25" t="e">
        <f t="shared" ref="BH287:BI297" si="102">BH35-SUM(BH119,BH203)</f>
        <v>#REF!</v>
      </c>
      <c r="BI287" s="24" t="e">
        <f t="shared" si="102"/>
        <v>#REF!</v>
      </c>
      <c r="BJ287" s="16" t="s">
        <v>156</v>
      </c>
      <c r="BK287" s="25" t="e">
        <f t="shared" ref="BK287:BL297" si="103">BK35-SUM(BK119,BK203)</f>
        <v>#REF!</v>
      </c>
      <c r="BL287" s="24" t="e">
        <f t="shared" si="103"/>
        <v>#REF!</v>
      </c>
      <c r="BM287" s="16" t="s">
        <v>156</v>
      </c>
      <c r="BN287" s="25" t="e">
        <f t="shared" ref="BN287:BO297" si="104">BN35-SUM(BN119,BN203)</f>
        <v>#REF!</v>
      </c>
      <c r="BO287" s="24" t="e">
        <f t="shared" si="104"/>
        <v>#REF!</v>
      </c>
      <c r="BP287" s="16" t="s">
        <v>156</v>
      </c>
      <c r="BQ287" s="25" t="e">
        <f t="shared" ref="BQ287:BR297" si="105">BQ35-SUM(BQ119,BQ203)</f>
        <v>#REF!</v>
      </c>
      <c r="BR287" s="24" t="e">
        <f t="shared" si="105"/>
        <v>#REF!</v>
      </c>
      <c r="BS287" s="16" t="s">
        <v>156</v>
      </c>
      <c r="BT287" s="25" t="e">
        <f t="shared" ref="BT287:BU297" si="106">BT35-SUM(BT119,BT203)</f>
        <v>#REF!</v>
      </c>
      <c r="BU287" s="24" t="e">
        <f t="shared" si="106"/>
        <v>#REF!</v>
      </c>
      <c r="BV287" s="16" t="s">
        <v>156</v>
      </c>
      <c r="BW287" s="25" t="e">
        <f t="shared" ref="BW287:BW297" si="107">BW35-SUM(BW119,BW203)</f>
        <v>#REF!</v>
      </c>
    </row>
    <row r="288" spans="1:75" ht="25.5" customHeight="1">
      <c r="A288" s="40"/>
      <c r="B288" s="37"/>
      <c r="C288" s="38" t="s">
        <v>30</v>
      </c>
      <c r="D288" s="24" t="e">
        <f t="shared" si="12"/>
        <v>#REF!</v>
      </c>
      <c r="E288" s="16" t="s">
        <v>1</v>
      </c>
      <c r="F288" s="25" t="e">
        <f t="shared" si="13"/>
        <v>#REF!</v>
      </c>
      <c r="G288" s="24" t="e">
        <f t="shared" si="38"/>
        <v>#REF!</v>
      </c>
      <c r="H288" s="16" t="s">
        <v>156</v>
      </c>
      <c r="I288" s="25" t="e">
        <f t="shared" si="85"/>
        <v>#REF!</v>
      </c>
      <c r="J288" s="24" t="e">
        <f t="shared" si="85"/>
        <v>#REF!</v>
      </c>
      <c r="K288" s="16" t="s">
        <v>156</v>
      </c>
      <c r="L288" s="25" t="e">
        <f t="shared" si="86"/>
        <v>#REF!</v>
      </c>
      <c r="M288" s="24" t="e">
        <f t="shared" si="86"/>
        <v>#REF!</v>
      </c>
      <c r="N288" s="16" t="s">
        <v>156</v>
      </c>
      <c r="O288" s="25" t="e">
        <f t="shared" si="87"/>
        <v>#REF!</v>
      </c>
      <c r="P288" s="24" t="e">
        <f t="shared" si="87"/>
        <v>#REF!</v>
      </c>
      <c r="Q288" s="16" t="s">
        <v>156</v>
      </c>
      <c r="R288" s="25" t="e">
        <f t="shared" si="88"/>
        <v>#REF!</v>
      </c>
      <c r="S288" s="24" t="e">
        <f t="shared" si="88"/>
        <v>#REF!</v>
      </c>
      <c r="T288" s="16" t="s">
        <v>156</v>
      </c>
      <c r="U288" s="25" t="e">
        <f t="shared" si="89"/>
        <v>#REF!</v>
      </c>
      <c r="V288" s="24" t="e">
        <f t="shared" si="89"/>
        <v>#REF!</v>
      </c>
      <c r="W288" s="16" t="s">
        <v>156</v>
      </c>
      <c r="X288" s="25" t="e">
        <f t="shared" si="90"/>
        <v>#REF!</v>
      </c>
      <c r="Y288" s="24" t="e">
        <f t="shared" si="90"/>
        <v>#REF!</v>
      </c>
      <c r="Z288" s="16" t="s">
        <v>156</v>
      </c>
      <c r="AA288" s="25" t="e">
        <f t="shared" si="91"/>
        <v>#REF!</v>
      </c>
      <c r="AB288" s="24" t="e">
        <f t="shared" si="91"/>
        <v>#REF!</v>
      </c>
      <c r="AC288" s="16" t="s">
        <v>156</v>
      </c>
      <c r="AD288" s="25" t="e">
        <f t="shared" si="92"/>
        <v>#REF!</v>
      </c>
      <c r="AE288" s="24" t="e">
        <f t="shared" si="92"/>
        <v>#REF!</v>
      </c>
      <c r="AF288" s="16" t="s">
        <v>156</v>
      </c>
      <c r="AG288" s="25" t="e">
        <f t="shared" si="93"/>
        <v>#REF!</v>
      </c>
      <c r="AH288" s="24" t="e">
        <f t="shared" si="93"/>
        <v>#REF!</v>
      </c>
      <c r="AI288" s="16" t="s">
        <v>156</v>
      </c>
      <c r="AJ288" s="25" t="e">
        <f t="shared" si="94"/>
        <v>#REF!</v>
      </c>
      <c r="AK288" s="24" t="e">
        <f t="shared" si="94"/>
        <v>#REF!</v>
      </c>
      <c r="AL288" s="16" t="s">
        <v>156</v>
      </c>
      <c r="AM288" s="25" t="e">
        <f t="shared" si="95"/>
        <v>#REF!</v>
      </c>
      <c r="AN288" s="24" t="e">
        <f t="shared" si="95"/>
        <v>#REF!</v>
      </c>
      <c r="AO288" s="16" t="s">
        <v>156</v>
      </c>
      <c r="AP288" s="25" t="e">
        <f t="shared" si="96"/>
        <v>#REF!</v>
      </c>
      <c r="AQ288" s="24" t="e">
        <f t="shared" si="96"/>
        <v>#REF!</v>
      </c>
      <c r="AR288" s="16" t="s">
        <v>156</v>
      </c>
      <c r="AS288" s="25" t="e">
        <f t="shared" si="97"/>
        <v>#REF!</v>
      </c>
      <c r="AT288" s="24" t="e">
        <f t="shared" si="97"/>
        <v>#REF!</v>
      </c>
      <c r="AU288" s="16" t="s">
        <v>156</v>
      </c>
      <c r="AV288" s="25" t="e">
        <f t="shared" si="98"/>
        <v>#REF!</v>
      </c>
      <c r="AW288" s="24" t="e">
        <f t="shared" si="98"/>
        <v>#REF!</v>
      </c>
      <c r="AX288" s="16" t="s">
        <v>156</v>
      </c>
      <c r="AY288" s="25" t="e">
        <f t="shared" si="99"/>
        <v>#REF!</v>
      </c>
      <c r="AZ288" s="24" t="e">
        <f t="shared" si="99"/>
        <v>#REF!</v>
      </c>
      <c r="BA288" s="16" t="s">
        <v>156</v>
      </c>
      <c r="BB288" s="25" t="e">
        <f t="shared" si="100"/>
        <v>#REF!</v>
      </c>
      <c r="BC288" s="24" t="e">
        <f t="shared" si="100"/>
        <v>#REF!</v>
      </c>
      <c r="BD288" s="16" t="s">
        <v>156</v>
      </c>
      <c r="BE288" s="25" t="e">
        <f t="shared" si="101"/>
        <v>#REF!</v>
      </c>
      <c r="BF288" s="24" t="e">
        <f t="shared" si="101"/>
        <v>#REF!</v>
      </c>
      <c r="BG288" s="16" t="s">
        <v>156</v>
      </c>
      <c r="BH288" s="25" t="e">
        <f t="shared" si="102"/>
        <v>#REF!</v>
      </c>
      <c r="BI288" s="24" t="e">
        <f t="shared" si="102"/>
        <v>#REF!</v>
      </c>
      <c r="BJ288" s="16" t="s">
        <v>156</v>
      </c>
      <c r="BK288" s="25" t="e">
        <f t="shared" si="103"/>
        <v>#REF!</v>
      </c>
      <c r="BL288" s="24" t="e">
        <f t="shared" si="103"/>
        <v>#REF!</v>
      </c>
      <c r="BM288" s="16" t="s">
        <v>156</v>
      </c>
      <c r="BN288" s="25" t="e">
        <f t="shared" si="104"/>
        <v>#REF!</v>
      </c>
      <c r="BO288" s="24" t="e">
        <f t="shared" si="104"/>
        <v>#REF!</v>
      </c>
      <c r="BP288" s="16" t="s">
        <v>156</v>
      </c>
      <c r="BQ288" s="25" t="e">
        <f t="shared" si="105"/>
        <v>#REF!</v>
      </c>
      <c r="BR288" s="24" t="e">
        <f t="shared" si="105"/>
        <v>#REF!</v>
      </c>
      <c r="BS288" s="16" t="s">
        <v>156</v>
      </c>
      <c r="BT288" s="25" t="e">
        <f t="shared" si="106"/>
        <v>#REF!</v>
      </c>
      <c r="BU288" s="24" t="e">
        <f t="shared" si="106"/>
        <v>#REF!</v>
      </c>
      <c r="BV288" s="16" t="s">
        <v>156</v>
      </c>
      <c r="BW288" s="25" t="e">
        <f t="shared" si="107"/>
        <v>#REF!</v>
      </c>
    </row>
    <row r="289" spans="1:75" ht="25.5" customHeight="1">
      <c r="A289" s="40"/>
      <c r="B289" s="37"/>
      <c r="C289" s="38" t="s">
        <v>31</v>
      </c>
      <c r="D289" s="24" t="e">
        <f t="shared" si="12"/>
        <v>#REF!</v>
      </c>
      <c r="E289" s="16" t="s">
        <v>1</v>
      </c>
      <c r="F289" s="25" t="e">
        <f t="shared" si="13"/>
        <v>#REF!</v>
      </c>
      <c r="G289" s="24" t="e">
        <f t="shared" si="38"/>
        <v>#REF!</v>
      </c>
      <c r="H289" s="16" t="s">
        <v>156</v>
      </c>
      <c r="I289" s="25" t="e">
        <f t="shared" si="85"/>
        <v>#REF!</v>
      </c>
      <c r="J289" s="24" t="e">
        <f t="shared" si="85"/>
        <v>#REF!</v>
      </c>
      <c r="K289" s="16" t="s">
        <v>156</v>
      </c>
      <c r="L289" s="25" t="e">
        <f t="shared" si="86"/>
        <v>#REF!</v>
      </c>
      <c r="M289" s="24" t="e">
        <f t="shared" si="86"/>
        <v>#REF!</v>
      </c>
      <c r="N289" s="16" t="s">
        <v>156</v>
      </c>
      <c r="O289" s="25" t="e">
        <f t="shared" si="87"/>
        <v>#REF!</v>
      </c>
      <c r="P289" s="24" t="e">
        <f t="shared" si="87"/>
        <v>#REF!</v>
      </c>
      <c r="Q289" s="16" t="s">
        <v>156</v>
      </c>
      <c r="R289" s="25" t="e">
        <f t="shared" si="88"/>
        <v>#REF!</v>
      </c>
      <c r="S289" s="24" t="e">
        <f t="shared" si="88"/>
        <v>#REF!</v>
      </c>
      <c r="T289" s="16" t="s">
        <v>156</v>
      </c>
      <c r="U289" s="25" t="e">
        <f t="shared" si="89"/>
        <v>#REF!</v>
      </c>
      <c r="V289" s="24" t="e">
        <f t="shared" si="89"/>
        <v>#REF!</v>
      </c>
      <c r="W289" s="16" t="s">
        <v>156</v>
      </c>
      <c r="X289" s="25" t="e">
        <f t="shared" si="90"/>
        <v>#REF!</v>
      </c>
      <c r="Y289" s="24" t="e">
        <f t="shared" si="90"/>
        <v>#REF!</v>
      </c>
      <c r="Z289" s="16" t="s">
        <v>156</v>
      </c>
      <c r="AA289" s="25" t="e">
        <f t="shared" si="91"/>
        <v>#REF!</v>
      </c>
      <c r="AB289" s="24" t="e">
        <f t="shared" si="91"/>
        <v>#REF!</v>
      </c>
      <c r="AC289" s="16" t="s">
        <v>156</v>
      </c>
      <c r="AD289" s="25" t="e">
        <f t="shared" si="92"/>
        <v>#REF!</v>
      </c>
      <c r="AE289" s="24" t="e">
        <f t="shared" si="92"/>
        <v>#REF!</v>
      </c>
      <c r="AF289" s="16" t="s">
        <v>156</v>
      </c>
      <c r="AG289" s="25" t="e">
        <f t="shared" si="93"/>
        <v>#REF!</v>
      </c>
      <c r="AH289" s="24" t="e">
        <f t="shared" si="93"/>
        <v>#REF!</v>
      </c>
      <c r="AI289" s="16" t="s">
        <v>156</v>
      </c>
      <c r="AJ289" s="25" t="e">
        <f t="shared" si="94"/>
        <v>#REF!</v>
      </c>
      <c r="AK289" s="24" t="e">
        <f t="shared" si="94"/>
        <v>#REF!</v>
      </c>
      <c r="AL289" s="16" t="s">
        <v>156</v>
      </c>
      <c r="AM289" s="25" t="e">
        <f t="shared" si="95"/>
        <v>#REF!</v>
      </c>
      <c r="AN289" s="24" t="e">
        <f t="shared" si="95"/>
        <v>#REF!</v>
      </c>
      <c r="AO289" s="16" t="s">
        <v>156</v>
      </c>
      <c r="AP289" s="25" t="e">
        <f t="shared" si="96"/>
        <v>#REF!</v>
      </c>
      <c r="AQ289" s="24" t="e">
        <f t="shared" si="96"/>
        <v>#REF!</v>
      </c>
      <c r="AR289" s="16" t="s">
        <v>156</v>
      </c>
      <c r="AS289" s="25" t="e">
        <f t="shared" si="97"/>
        <v>#REF!</v>
      </c>
      <c r="AT289" s="24" t="e">
        <f t="shared" si="97"/>
        <v>#REF!</v>
      </c>
      <c r="AU289" s="16" t="s">
        <v>156</v>
      </c>
      <c r="AV289" s="25" t="e">
        <f t="shared" si="98"/>
        <v>#REF!</v>
      </c>
      <c r="AW289" s="24" t="e">
        <f t="shared" si="98"/>
        <v>#REF!</v>
      </c>
      <c r="AX289" s="16" t="s">
        <v>156</v>
      </c>
      <c r="AY289" s="25" t="e">
        <f t="shared" si="99"/>
        <v>#REF!</v>
      </c>
      <c r="AZ289" s="24" t="e">
        <f t="shared" si="99"/>
        <v>#REF!</v>
      </c>
      <c r="BA289" s="16" t="s">
        <v>156</v>
      </c>
      <c r="BB289" s="25" t="e">
        <f t="shared" si="100"/>
        <v>#REF!</v>
      </c>
      <c r="BC289" s="24" t="e">
        <f t="shared" si="100"/>
        <v>#REF!</v>
      </c>
      <c r="BD289" s="16" t="s">
        <v>156</v>
      </c>
      <c r="BE289" s="25" t="e">
        <f t="shared" si="101"/>
        <v>#REF!</v>
      </c>
      <c r="BF289" s="24" t="e">
        <f t="shared" si="101"/>
        <v>#REF!</v>
      </c>
      <c r="BG289" s="16" t="s">
        <v>156</v>
      </c>
      <c r="BH289" s="25" t="e">
        <f t="shared" si="102"/>
        <v>#REF!</v>
      </c>
      <c r="BI289" s="24" t="e">
        <f t="shared" si="102"/>
        <v>#REF!</v>
      </c>
      <c r="BJ289" s="16" t="s">
        <v>156</v>
      </c>
      <c r="BK289" s="25" t="e">
        <f t="shared" si="103"/>
        <v>#REF!</v>
      </c>
      <c r="BL289" s="24" t="e">
        <f t="shared" si="103"/>
        <v>#REF!</v>
      </c>
      <c r="BM289" s="16" t="s">
        <v>156</v>
      </c>
      <c r="BN289" s="25" t="e">
        <f t="shared" si="104"/>
        <v>#REF!</v>
      </c>
      <c r="BO289" s="24" t="e">
        <f t="shared" si="104"/>
        <v>#REF!</v>
      </c>
      <c r="BP289" s="16" t="s">
        <v>156</v>
      </c>
      <c r="BQ289" s="25" t="e">
        <f t="shared" si="105"/>
        <v>#REF!</v>
      </c>
      <c r="BR289" s="24" t="e">
        <f t="shared" si="105"/>
        <v>#REF!</v>
      </c>
      <c r="BS289" s="16" t="s">
        <v>156</v>
      </c>
      <c r="BT289" s="25" t="e">
        <f t="shared" si="106"/>
        <v>#REF!</v>
      </c>
      <c r="BU289" s="24" t="e">
        <f t="shared" si="106"/>
        <v>#REF!</v>
      </c>
      <c r="BV289" s="16" t="s">
        <v>156</v>
      </c>
      <c r="BW289" s="25" t="e">
        <f t="shared" si="107"/>
        <v>#REF!</v>
      </c>
    </row>
    <row r="290" spans="1:75" ht="25.5" customHeight="1">
      <c r="A290" s="40"/>
      <c r="B290" s="37"/>
      <c r="C290" s="38" t="s">
        <v>32</v>
      </c>
      <c r="D290" s="24" t="e">
        <f t="shared" si="12"/>
        <v>#REF!</v>
      </c>
      <c r="E290" s="16" t="s">
        <v>1</v>
      </c>
      <c r="F290" s="25" t="e">
        <f t="shared" si="13"/>
        <v>#REF!</v>
      </c>
      <c r="G290" s="24" t="e">
        <f t="shared" si="38"/>
        <v>#REF!</v>
      </c>
      <c r="H290" s="16" t="s">
        <v>156</v>
      </c>
      <c r="I290" s="25" t="e">
        <f t="shared" si="85"/>
        <v>#REF!</v>
      </c>
      <c r="J290" s="24" t="e">
        <f t="shared" si="85"/>
        <v>#REF!</v>
      </c>
      <c r="K290" s="16" t="s">
        <v>156</v>
      </c>
      <c r="L290" s="25" t="e">
        <f t="shared" si="86"/>
        <v>#REF!</v>
      </c>
      <c r="M290" s="24" t="e">
        <f t="shared" si="86"/>
        <v>#REF!</v>
      </c>
      <c r="N290" s="16" t="s">
        <v>156</v>
      </c>
      <c r="O290" s="25" t="e">
        <f t="shared" si="87"/>
        <v>#REF!</v>
      </c>
      <c r="P290" s="24" t="e">
        <f t="shared" si="87"/>
        <v>#REF!</v>
      </c>
      <c r="Q290" s="16" t="s">
        <v>156</v>
      </c>
      <c r="R290" s="25" t="e">
        <f t="shared" si="88"/>
        <v>#REF!</v>
      </c>
      <c r="S290" s="24" t="e">
        <f t="shared" si="88"/>
        <v>#REF!</v>
      </c>
      <c r="T290" s="16" t="s">
        <v>156</v>
      </c>
      <c r="U290" s="25" t="e">
        <f t="shared" si="89"/>
        <v>#REF!</v>
      </c>
      <c r="V290" s="24" t="e">
        <f t="shared" si="89"/>
        <v>#REF!</v>
      </c>
      <c r="W290" s="16" t="s">
        <v>156</v>
      </c>
      <c r="X290" s="25" t="e">
        <f t="shared" si="90"/>
        <v>#REF!</v>
      </c>
      <c r="Y290" s="24" t="e">
        <f t="shared" si="90"/>
        <v>#REF!</v>
      </c>
      <c r="Z290" s="16" t="s">
        <v>156</v>
      </c>
      <c r="AA290" s="25" t="e">
        <f t="shared" si="91"/>
        <v>#REF!</v>
      </c>
      <c r="AB290" s="24" t="e">
        <f t="shared" si="91"/>
        <v>#REF!</v>
      </c>
      <c r="AC290" s="16" t="s">
        <v>156</v>
      </c>
      <c r="AD290" s="25" t="e">
        <f t="shared" si="92"/>
        <v>#REF!</v>
      </c>
      <c r="AE290" s="24" t="e">
        <f t="shared" si="92"/>
        <v>#REF!</v>
      </c>
      <c r="AF290" s="16" t="s">
        <v>156</v>
      </c>
      <c r="AG290" s="25" t="e">
        <f t="shared" si="93"/>
        <v>#REF!</v>
      </c>
      <c r="AH290" s="24" t="e">
        <f t="shared" si="93"/>
        <v>#REF!</v>
      </c>
      <c r="AI290" s="16" t="s">
        <v>156</v>
      </c>
      <c r="AJ290" s="25" t="e">
        <f t="shared" si="94"/>
        <v>#REF!</v>
      </c>
      <c r="AK290" s="24" t="e">
        <f t="shared" si="94"/>
        <v>#REF!</v>
      </c>
      <c r="AL290" s="16" t="s">
        <v>156</v>
      </c>
      <c r="AM290" s="25" t="e">
        <f t="shared" si="95"/>
        <v>#REF!</v>
      </c>
      <c r="AN290" s="24" t="e">
        <f t="shared" si="95"/>
        <v>#REF!</v>
      </c>
      <c r="AO290" s="16" t="s">
        <v>156</v>
      </c>
      <c r="AP290" s="25" t="e">
        <f t="shared" si="96"/>
        <v>#REF!</v>
      </c>
      <c r="AQ290" s="24" t="e">
        <f t="shared" si="96"/>
        <v>#REF!</v>
      </c>
      <c r="AR290" s="16" t="s">
        <v>156</v>
      </c>
      <c r="AS290" s="25" t="e">
        <f t="shared" si="97"/>
        <v>#REF!</v>
      </c>
      <c r="AT290" s="24" t="e">
        <f t="shared" si="97"/>
        <v>#REF!</v>
      </c>
      <c r="AU290" s="16" t="s">
        <v>156</v>
      </c>
      <c r="AV290" s="25" t="e">
        <f t="shared" si="98"/>
        <v>#REF!</v>
      </c>
      <c r="AW290" s="24" t="e">
        <f t="shared" si="98"/>
        <v>#REF!</v>
      </c>
      <c r="AX290" s="16" t="s">
        <v>156</v>
      </c>
      <c r="AY290" s="25" t="e">
        <f t="shared" si="99"/>
        <v>#REF!</v>
      </c>
      <c r="AZ290" s="24" t="e">
        <f t="shared" si="99"/>
        <v>#REF!</v>
      </c>
      <c r="BA290" s="16" t="s">
        <v>156</v>
      </c>
      <c r="BB290" s="25" t="e">
        <f t="shared" si="100"/>
        <v>#REF!</v>
      </c>
      <c r="BC290" s="24" t="e">
        <f t="shared" si="100"/>
        <v>#REF!</v>
      </c>
      <c r="BD290" s="16" t="s">
        <v>156</v>
      </c>
      <c r="BE290" s="25" t="e">
        <f t="shared" si="101"/>
        <v>#REF!</v>
      </c>
      <c r="BF290" s="24" t="e">
        <f t="shared" si="101"/>
        <v>#REF!</v>
      </c>
      <c r="BG290" s="16" t="s">
        <v>156</v>
      </c>
      <c r="BH290" s="25" t="e">
        <f t="shared" si="102"/>
        <v>#REF!</v>
      </c>
      <c r="BI290" s="24" t="e">
        <f t="shared" si="102"/>
        <v>#REF!</v>
      </c>
      <c r="BJ290" s="16" t="s">
        <v>156</v>
      </c>
      <c r="BK290" s="25" t="e">
        <f t="shared" si="103"/>
        <v>#REF!</v>
      </c>
      <c r="BL290" s="24" t="e">
        <f t="shared" si="103"/>
        <v>#REF!</v>
      </c>
      <c r="BM290" s="16" t="s">
        <v>156</v>
      </c>
      <c r="BN290" s="25" t="e">
        <f t="shared" si="104"/>
        <v>#REF!</v>
      </c>
      <c r="BO290" s="24" t="e">
        <f t="shared" si="104"/>
        <v>#REF!</v>
      </c>
      <c r="BP290" s="16" t="s">
        <v>156</v>
      </c>
      <c r="BQ290" s="25" t="e">
        <f t="shared" si="105"/>
        <v>#REF!</v>
      </c>
      <c r="BR290" s="24" t="e">
        <f t="shared" si="105"/>
        <v>#REF!</v>
      </c>
      <c r="BS290" s="16" t="s">
        <v>156</v>
      </c>
      <c r="BT290" s="25" t="e">
        <f t="shared" si="106"/>
        <v>#REF!</v>
      </c>
      <c r="BU290" s="24" t="e">
        <f t="shared" si="106"/>
        <v>#REF!</v>
      </c>
      <c r="BV290" s="16" t="s">
        <v>156</v>
      </c>
      <c r="BW290" s="25" t="e">
        <f t="shared" si="107"/>
        <v>#REF!</v>
      </c>
    </row>
    <row r="291" spans="1:75" ht="25.5" customHeight="1">
      <c r="A291" s="40"/>
      <c r="B291" s="37"/>
      <c r="C291" s="38" t="s">
        <v>33</v>
      </c>
      <c r="D291" s="24" t="e">
        <f t="shared" si="12"/>
        <v>#REF!</v>
      </c>
      <c r="E291" s="16" t="s">
        <v>1</v>
      </c>
      <c r="F291" s="25" t="e">
        <f t="shared" si="13"/>
        <v>#REF!</v>
      </c>
      <c r="G291" s="24" t="e">
        <f t="shared" si="38"/>
        <v>#REF!</v>
      </c>
      <c r="H291" s="16" t="s">
        <v>156</v>
      </c>
      <c r="I291" s="25" t="e">
        <f t="shared" si="85"/>
        <v>#REF!</v>
      </c>
      <c r="J291" s="24" t="e">
        <f t="shared" si="85"/>
        <v>#REF!</v>
      </c>
      <c r="K291" s="16" t="s">
        <v>156</v>
      </c>
      <c r="L291" s="25" t="e">
        <f t="shared" si="86"/>
        <v>#REF!</v>
      </c>
      <c r="M291" s="24" t="e">
        <f t="shared" si="86"/>
        <v>#REF!</v>
      </c>
      <c r="N291" s="16" t="s">
        <v>156</v>
      </c>
      <c r="O291" s="25" t="e">
        <f t="shared" si="87"/>
        <v>#REF!</v>
      </c>
      <c r="P291" s="24" t="e">
        <f t="shared" si="87"/>
        <v>#REF!</v>
      </c>
      <c r="Q291" s="16" t="s">
        <v>156</v>
      </c>
      <c r="R291" s="25" t="e">
        <f t="shared" si="88"/>
        <v>#REF!</v>
      </c>
      <c r="S291" s="24" t="e">
        <f t="shared" si="88"/>
        <v>#REF!</v>
      </c>
      <c r="T291" s="16" t="s">
        <v>156</v>
      </c>
      <c r="U291" s="25" t="e">
        <f t="shared" si="89"/>
        <v>#REF!</v>
      </c>
      <c r="V291" s="24" t="e">
        <f t="shared" si="89"/>
        <v>#REF!</v>
      </c>
      <c r="W291" s="16" t="s">
        <v>156</v>
      </c>
      <c r="X291" s="25" t="e">
        <f t="shared" si="90"/>
        <v>#REF!</v>
      </c>
      <c r="Y291" s="24" t="e">
        <f t="shared" si="90"/>
        <v>#REF!</v>
      </c>
      <c r="Z291" s="16" t="s">
        <v>156</v>
      </c>
      <c r="AA291" s="25" t="e">
        <f t="shared" si="91"/>
        <v>#REF!</v>
      </c>
      <c r="AB291" s="24" t="e">
        <f t="shared" si="91"/>
        <v>#REF!</v>
      </c>
      <c r="AC291" s="16" t="s">
        <v>156</v>
      </c>
      <c r="AD291" s="25" t="e">
        <f t="shared" si="92"/>
        <v>#REF!</v>
      </c>
      <c r="AE291" s="24" t="e">
        <f t="shared" si="92"/>
        <v>#REF!</v>
      </c>
      <c r="AF291" s="16" t="s">
        <v>156</v>
      </c>
      <c r="AG291" s="25" t="e">
        <f t="shared" si="93"/>
        <v>#REF!</v>
      </c>
      <c r="AH291" s="24" t="e">
        <f t="shared" si="93"/>
        <v>#REF!</v>
      </c>
      <c r="AI291" s="16" t="s">
        <v>156</v>
      </c>
      <c r="AJ291" s="25" t="e">
        <f t="shared" si="94"/>
        <v>#REF!</v>
      </c>
      <c r="AK291" s="24" t="e">
        <f t="shared" si="94"/>
        <v>#REF!</v>
      </c>
      <c r="AL291" s="16" t="s">
        <v>156</v>
      </c>
      <c r="AM291" s="25" t="e">
        <f t="shared" si="95"/>
        <v>#REF!</v>
      </c>
      <c r="AN291" s="24" t="e">
        <f t="shared" si="95"/>
        <v>#REF!</v>
      </c>
      <c r="AO291" s="16" t="s">
        <v>156</v>
      </c>
      <c r="AP291" s="25" t="e">
        <f t="shared" si="96"/>
        <v>#REF!</v>
      </c>
      <c r="AQ291" s="24" t="e">
        <f t="shared" si="96"/>
        <v>#REF!</v>
      </c>
      <c r="AR291" s="16" t="s">
        <v>156</v>
      </c>
      <c r="AS291" s="25" t="e">
        <f t="shared" si="97"/>
        <v>#REF!</v>
      </c>
      <c r="AT291" s="24" t="e">
        <f t="shared" si="97"/>
        <v>#REF!</v>
      </c>
      <c r="AU291" s="16" t="s">
        <v>156</v>
      </c>
      <c r="AV291" s="25" t="e">
        <f t="shared" si="98"/>
        <v>#REF!</v>
      </c>
      <c r="AW291" s="24" t="e">
        <f t="shared" si="98"/>
        <v>#REF!</v>
      </c>
      <c r="AX291" s="16" t="s">
        <v>156</v>
      </c>
      <c r="AY291" s="25" t="e">
        <f t="shared" si="99"/>
        <v>#REF!</v>
      </c>
      <c r="AZ291" s="24" t="e">
        <f t="shared" si="99"/>
        <v>#REF!</v>
      </c>
      <c r="BA291" s="16" t="s">
        <v>156</v>
      </c>
      <c r="BB291" s="25" t="e">
        <f t="shared" si="100"/>
        <v>#REF!</v>
      </c>
      <c r="BC291" s="24" t="e">
        <f t="shared" si="100"/>
        <v>#REF!</v>
      </c>
      <c r="BD291" s="16" t="s">
        <v>156</v>
      </c>
      <c r="BE291" s="25" t="e">
        <f t="shared" si="101"/>
        <v>#REF!</v>
      </c>
      <c r="BF291" s="24" t="e">
        <f t="shared" si="101"/>
        <v>#REF!</v>
      </c>
      <c r="BG291" s="16" t="s">
        <v>156</v>
      </c>
      <c r="BH291" s="25" t="e">
        <f t="shared" si="102"/>
        <v>#REF!</v>
      </c>
      <c r="BI291" s="24" t="e">
        <f t="shared" si="102"/>
        <v>#REF!</v>
      </c>
      <c r="BJ291" s="16" t="s">
        <v>156</v>
      </c>
      <c r="BK291" s="25" t="e">
        <f t="shared" si="103"/>
        <v>#REF!</v>
      </c>
      <c r="BL291" s="24" t="e">
        <f t="shared" si="103"/>
        <v>#REF!</v>
      </c>
      <c r="BM291" s="16" t="s">
        <v>156</v>
      </c>
      <c r="BN291" s="25" t="e">
        <f t="shared" si="104"/>
        <v>#REF!</v>
      </c>
      <c r="BO291" s="24" t="e">
        <f t="shared" si="104"/>
        <v>#REF!</v>
      </c>
      <c r="BP291" s="16" t="s">
        <v>156</v>
      </c>
      <c r="BQ291" s="25" t="e">
        <f t="shared" si="105"/>
        <v>#REF!</v>
      </c>
      <c r="BR291" s="24" t="e">
        <f t="shared" si="105"/>
        <v>#REF!</v>
      </c>
      <c r="BS291" s="16" t="s">
        <v>156</v>
      </c>
      <c r="BT291" s="25" t="e">
        <f t="shared" si="106"/>
        <v>#REF!</v>
      </c>
      <c r="BU291" s="24" t="e">
        <f t="shared" si="106"/>
        <v>#REF!</v>
      </c>
      <c r="BV291" s="16" t="s">
        <v>156</v>
      </c>
      <c r="BW291" s="25" t="e">
        <f t="shared" si="107"/>
        <v>#REF!</v>
      </c>
    </row>
    <row r="292" spans="1:75" ht="25.5" customHeight="1">
      <c r="A292" s="40"/>
      <c r="B292" s="37"/>
      <c r="C292" s="38" t="s">
        <v>34</v>
      </c>
      <c r="D292" s="24" t="e">
        <f t="shared" si="12"/>
        <v>#REF!</v>
      </c>
      <c r="E292" s="16" t="s">
        <v>1</v>
      </c>
      <c r="F292" s="25" t="e">
        <f t="shared" si="13"/>
        <v>#REF!</v>
      </c>
      <c r="G292" s="24" t="e">
        <f t="shared" si="38"/>
        <v>#REF!</v>
      </c>
      <c r="H292" s="16" t="s">
        <v>156</v>
      </c>
      <c r="I292" s="25" t="e">
        <f t="shared" si="85"/>
        <v>#REF!</v>
      </c>
      <c r="J292" s="24" t="e">
        <f t="shared" si="85"/>
        <v>#REF!</v>
      </c>
      <c r="K292" s="16" t="s">
        <v>156</v>
      </c>
      <c r="L292" s="25" t="e">
        <f t="shared" si="86"/>
        <v>#REF!</v>
      </c>
      <c r="M292" s="24" t="e">
        <f t="shared" si="86"/>
        <v>#REF!</v>
      </c>
      <c r="N292" s="16" t="s">
        <v>156</v>
      </c>
      <c r="O292" s="25" t="e">
        <f t="shared" si="87"/>
        <v>#REF!</v>
      </c>
      <c r="P292" s="24" t="e">
        <f t="shared" si="87"/>
        <v>#REF!</v>
      </c>
      <c r="Q292" s="16" t="s">
        <v>156</v>
      </c>
      <c r="R292" s="25" t="e">
        <f t="shared" si="88"/>
        <v>#REF!</v>
      </c>
      <c r="S292" s="24" t="e">
        <f t="shared" si="88"/>
        <v>#REF!</v>
      </c>
      <c r="T292" s="16" t="s">
        <v>156</v>
      </c>
      <c r="U292" s="25" t="e">
        <f t="shared" si="89"/>
        <v>#REF!</v>
      </c>
      <c r="V292" s="24" t="e">
        <f t="shared" si="89"/>
        <v>#REF!</v>
      </c>
      <c r="W292" s="16" t="s">
        <v>156</v>
      </c>
      <c r="X292" s="25" t="e">
        <f t="shared" si="90"/>
        <v>#REF!</v>
      </c>
      <c r="Y292" s="24" t="e">
        <f t="shared" si="90"/>
        <v>#REF!</v>
      </c>
      <c r="Z292" s="16" t="s">
        <v>156</v>
      </c>
      <c r="AA292" s="25" t="e">
        <f t="shared" si="91"/>
        <v>#REF!</v>
      </c>
      <c r="AB292" s="24" t="e">
        <f t="shared" si="91"/>
        <v>#REF!</v>
      </c>
      <c r="AC292" s="16" t="s">
        <v>156</v>
      </c>
      <c r="AD292" s="25" t="e">
        <f t="shared" si="92"/>
        <v>#REF!</v>
      </c>
      <c r="AE292" s="24" t="e">
        <f t="shared" si="92"/>
        <v>#REF!</v>
      </c>
      <c r="AF292" s="16" t="s">
        <v>156</v>
      </c>
      <c r="AG292" s="25" t="e">
        <f t="shared" si="93"/>
        <v>#REF!</v>
      </c>
      <c r="AH292" s="24" t="e">
        <f t="shared" si="93"/>
        <v>#REF!</v>
      </c>
      <c r="AI292" s="16" t="s">
        <v>156</v>
      </c>
      <c r="AJ292" s="25" t="e">
        <f t="shared" si="94"/>
        <v>#REF!</v>
      </c>
      <c r="AK292" s="24" t="e">
        <f t="shared" si="94"/>
        <v>#REF!</v>
      </c>
      <c r="AL292" s="16" t="s">
        <v>156</v>
      </c>
      <c r="AM292" s="25" t="e">
        <f t="shared" si="95"/>
        <v>#REF!</v>
      </c>
      <c r="AN292" s="24" t="e">
        <f t="shared" si="95"/>
        <v>#REF!</v>
      </c>
      <c r="AO292" s="16" t="s">
        <v>156</v>
      </c>
      <c r="AP292" s="25" t="e">
        <f t="shared" si="96"/>
        <v>#REF!</v>
      </c>
      <c r="AQ292" s="24" t="e">
        <f t="shared" si="96"/>
        <v>#REF!</v>
      </c>
      <c r="AR292" s="16" t="s">
        <v>156</v>
      </c>
      <c r="AS292" s="25" t="e">
        <f t="shared" si="97"/>
        <v>#REF!</v>
      </c>
      <c r="AT292" s="24" t="e">
        <f t="shared" si="97"/>
        <v>#REF!</v>
      </c>
      <c r="AU292" s="16" t="s">
        <v>156</v>
      </c>
      <c r="AV292" s="25" t="e">
        <f t="shared" si="98"/>
        <v>#REF!</v>
      </c>
      <c r="AW292" s="24" t="e">
        <f t="shared" si="98"/>
        <v>#REF!</v>
      </c>
      <c r="AX292" s="16" t="s">
        <v>156</v>
      </c>
      <c r="AY292" s="25" t="e">
        <f t="shared" si="99"/>
        <v>#REF!</v>
      </c>
      <c r="AZ292" s="24" t="e">
        <f t="shared" si="99"/>
        <v>#REF!</v>
      </c>
      <c r="BA292" s="16" t="s">
        <v>156</v>
      </c>
      <c r="BB292" s="25" t="e">
        <f t="shared" si="100"/>
        <v>#REF!</v>
      </c>
      <c r="BC292" s="24" t="e">
        <f t="shared" si="100"/>
        <v>#REF!</v>
      </c>
      <c r="BD292" s="16" t="s">
        <v>156</v>
      </c>
      <c r="BE292" s="25" t="e">
        <f t="shared" si="101"/>
        <v>#REF!</v>
      </c>
      <c r="BF292" s="24" t="e">
        <f t="shared" si="101"/>
        <v>#REF!</v>
      </c>
      <c r="BG292" s="16" t="s">
        <v>156</v>
      </c>
      <c r="BH292" s="25" t="e">
        <f t="shared" si="102"/>
        <v>#REF!</v>
      </c>
      <c r="BI292" s="24" t="e">
        <f t="shared" si="102"/>
        <v>#REF!</v>
      </c>
      <c r="BJ292" s="16" t="s">
        <v>156</v>
      </c>
      <c r="BK292" s="25" t="e">
        <f t="shared" si="103"/>
        <v>#REF!</v>
      </c>
      <c r="BL292" s="24" t="e">
        <f t="shared" si="103"/>
        <v>#REF!</v>
      </c>
      <c r="BM292" s="16" t="s">
        <v>156</v>
      </c>
      <c r="BN292" s="25" t="e">
        <f t="shared" si="104"/>
        <v>#REF!</v>
      </c>
      <c r="BO292" s="24" t="e">
        <f t="shared" si="104"/>
        <v>#REF!</v>
      </c>
      <c r="BP292" s="16" t="s">
        <v>156</v>
      </c>
      <c r="BQ292" s="25" t="e">
        <f t="shared" si="105"/>
        <v>#REF!</v>
      </c>
      <c r="BR292" s="24" t="e">
        <f t="shared" si="105"/>
        <v>#REF!</v>
      </c>
      <c r="BS292" s="16" t="s">
        <v>156</v>
      </c>
      <c r="BT292" s="25" t="e">
        <f t="shared" si="106"/>
        <v>#REF!</v>
      </c>
      <c r="BU292" s="24" t="e">
        <f t="shared" si="106"/>
        <v>#REF!</v>
      </c>
      <c r="BV292" s="16" t="s">
        <v>156</v>
      </c>
      <c r="BW292" s="25" t="e">
        <f t="shared" si="107"/>
        <v>#REF!</v>
      </c>
    </row>
    <row r="293" spans="1:75" ht="25.5" customHeight="1">
      <c r="A293" s="40"/>
      <c r="B293" s="37"/>
      <c r="C293" s="38" t="s">
        <v>35</v>
      </c>
      <c r="D293" s="24" t="e">
        <f t="shared" si="12"/>
        <v>#REF!</v>
      </c>
      <c r="E293" s="16" t="s">
        <v>1</v>
      </c>
      <c r="F293" s="25" t="e">
        <f t="shared" si="13"/>
        <v>#REF!</v>
      </c>
      <c r="G293" s="24" t="e">
        <f t="shared" si="38"/>
        <v>#REF!</v>
      </c>
      <c r="H293" s="16" t="s">
        <v>156</v>
      </c>
      <c r="I293" s="25" t="e">
        <f t="shared" si="85"/>
        <v>#REF!</v>
      </c>
      <c r="J293" s="24" t="e">
        <f t="shared" si="85"/>
        <v>#REF!</v>
      </c>
      <c r="K293" s="16" t="s">
        <v>156</v>
      </c>
      <c r="L293" s="25" t="e">
        <f t="shared" si="86"/>
        <v>#REF!</v>
      </c>
      <c r="M293" s="24" t="e">
        <f t="shared" si="86"/>
        <v>#REF!</v>
      </c>
      <c r="N293" s="16" t="s">
        <v>156</v>
      </c>
      <c r="O293" s="25" t="e">
        <f t="shared" si="87"/>
        <v>#REF!</v>
      </c>
      <c r="P293" s="24" t="e">
        <f t="shared" si="87"/>
        <v>#REF!</v>
      </c>
      <c r="Q293" s="16" t="s">
        <v>156</v>
      </c>
      <c r="R293" s="25" t="e">
        <f t="shared" si="88"/>
        <v>#REF!</v>
      </c>
      <c r="S293" s="24" t="e">
        <f t="shared" si="88"/>
        <v>#REF!</v>
      </c>
      <c r="T293" s="16" t="s">
        <v>156</v>
      </c>
      <c r="U293" s="25" t="e">
        <f t="shared" si="89"/>
        <v>#REF!</v>
      </c>
      <c r="V293" s="24" t="e">
        <f t="shared" si="89"/>
        <v>#REF!</v>
      </c>
      <c r="W293" s="16" t="s">
        <v>156</v>
      </c>
      <c r="X293" s="25" t="e">
        <f t="shared" si="90"/>
        <v>#REF!</v>
      </c>
      <c r="Y293" s="24" t="e">
        <f t="shared" si="90"/>
        <v>#REF!</v>
      </c>
      <c r="Z293" s="16" t="s">
        <v>156</v>
      </c>
      <c r="AA293" s="25" t="e">
        <f t="shared" si="91"/>
        <v>#REF!</v>
      </c>
      <c r="AB293" s="24" t="e">
        <f t="shared" si="91"/>
        <v>#REF!</v>
      </c>
      <c r="AC293" s="16" t="s">
        <v>156</v>
      </c>
      <c r="AD293" s="25" t="e">
        <f t="shared" si="92"/>
        <v>#REF!</v>
      </c>
      <c r="AE293" s="24" t="e">
        <f t="shared" si="92"/>
        <v>#REF!</v>
      </c>
      <c r="AF293" s="16" t="s">
        <v>156</v>
      </c>
      <c r="AG293" s="25" t="e">
        <f t="shared" si="93"/>
        <v>#REF!</v>
      </c>
      <c r="AH293" s="24" t="e">
        <f t="shared" si="93"/>
        <v>#REF!</v>
      </c>
      <c r="AI293" s="16" t="s">
        <v>156</v>
      </c>
      <c r="AJ293" s="25" t="e">
        <f t="shared" si="94"/>
        <v>#REF!</v>
      </c>
      <c r="AK293" s="24" t="e">
        <f t="shared" si="94"/>
        <v>#REF!</v>
      </c>
      <c r="AL293" s="16" t="s">
        <v>156</v>
      </c>
      <c r="AM293" s="25" t="e">
        <f t="shared" si="95"/>
        <v>#REF!</v>
      </c>
      <c r="AN293" s="24" t="e">
        <f t="shared" si="95"/>
        <v>#REF!</v>
      </c>
      <c r="AO293" s="16" t="s">
        <v>156</v>
      </c>
      <c r="AP293" s="25" t="e">
        <f t="shared" si="96"/>
        <v>#REF!</v>
      </c>
      <c r="AQ293" s="24" t="e">
        <f t="shared" si="96"/>
        <v>#REF!</v>
      </c>
      <c r="AR293" s="16" t="s">
        <v>156</v>
      </c>
      <c r="AS293" s="25" t="e">
        <f t="shared" si="97"/>
        <v>#REF!</v>
      </c>
      <c r="AT293" s="24" t="e">
        <f t="shared" si="97"/>
        <v>#REF!</v>
      </c>
      <c r="AU293" s="16" t="s">
        <v>156</v>
      </c>
      <c r="AV293" s="25" t="e">
        <f t="shared" si="98"/>
        <v>#REF!</v>
      </c>
      <c r="AW293" s="24" t="e">
        <f t="shared" si="98"/>
        <v>#REF!</v>
      </c>
      <c r="AX293" s="16" t="s">
        <v>156</v>
      </c>
      <c r="AY293" s="25" t="e">
        <f t="shared" si="99"/>
        <v>#REF!</v>
      </c>
      <c r="AZ293" s="24" t="e">
        <f t="shared" si="99"/>
        <v>#REF!</v>
      </c>
      <c r="BA293" s="16" t="s">
        <v>156</v>
      </c>
      <c r="BB293" s="25" t="e">
        <f t="shared" si="100"/>
        <v>#REF!</v>
      </c>
      <c r="BC293" s="24" t="e">
        <f t="shared" si="100"/>
        <v>#REF!</v>
      </c>
      <c r="BD293" s="16" t="s">
        <v>156</v>
      </c>
      <c r="BE293" s="25" t="e">
        <f t="shared" si="101"/>
        <v>#REF!</v>
      </c>
      <c r="BF293" s="24" t="e">
        <f t="shared" si="101"/>
        <v>#REF!</v>
      </c>
      <c r="BG293" s="16" t="s">
        <v>156</v>
      </c>
      <c r="BH293" s="25" t="e">
        <f t="shared" si="102"/>
        <v>#REF!</v>
      </c>
      <c r="BI293" s="24" t="e">
        <f t="shared" si="102"/>
        <v>#REF!</v>
      </c>
      <c r="BJ293" s="16" t="s">
        <v>156</v>
      </c>
      <c r="BK293" s="25" t="e">
        <f t="shared" si="103"/>
        <v>#REF!</v>
      </c>
      <c r="BL293" s="24" t="e">
        <f t="shared" si="103"/>
        <v>#REF!</v>
      </c>
      <c r="BM293" s="16" t="s">
        <v>156</v>
      </c>
      <c r="BN293" s="25" t="e">
        <f t="shared" si="104"/>
        <v>#REF!</v>
      </c>
      <c r="BO293" s="24" t="e">
        <f t="shared" si="104"/>
        <v>#REF!</v>
      </c>
      <c r="BP293" s="16" t="s">
        <v>156</v>
      </c>
      <c r="BQ293" s="25" t="e">
        <f t="shared" si="105"/>
        <v>#REF!</v>
      </c>
      <c r="BR293" s="24" t="e">
        <f t="shared" si="105"/>
        <v>#REF!</v>
      </c>
      <c r="BS293" s="16" t="s">
        <v>156</v>
      </c>
      <c r="BT293" s="25" t="e">
        <f t="shared" si="106"/>
        <v>#REF!</v>
      </c>
      <c r="BU293" s="24" t="e">
        <f t="shared" si="106"/>
        <v>#REF!</v>
      </c>
      <c r="BV293" s="16" t="s">
        <v>156</v>
      </c>
      <c r="BW293" s="25" t="e">
        <f t="shared" si="107"/>
        <v>#REF!</v>
      </c>
    </row>
    <row r="294" spans="1:75" ht="25.5" customHeight="1">
      <c r="A294" s="40"/>
      <c r="B294" s="37"/>
      <c r="C294" s="38" t="s">
        <v>36</v>
      </c>
      <c r="D294" s="24" t="e">
        <f t="shared" si="12"/>
        <v>#REF!</v>
      </c>
      <c r="E294" s="16" t="s">
        <v>1</v>
      </c>
      <c r="F294" s="25" t="e">
        <f t="shared" si="13"/>
        <v>#REF!</v>
      </c>
      <c r="G294" s="24" t="e">
        <f t="shared" si="38"/>
        <v>#REF!</v>
      </c>
      <c r="H294" s="16" t="s">
        <v>156</v>
      </c>
      <c r="I294" s="25" t="e">
        <f t="shared" si="85"/>
        <v>#REF!</v>
      </c>
      <c r="J294" s="24" t="e">
        <f t="shared" si="85"/>
        <v>#REF!</v>
      </c>
      <c r="K294" s="16" t="s">
        <v>156</v>
      </c>
      <c r="L294" s="25" t="e">
        <f t="shared" si="86"/>
        <v>#REF!</v>
      </c>
      <c r="M294" s="24" t="e">
        <f t="shared" si="86"/>
        <v>#REF!</v>
      </c>
      <c r="N294" s="16" t="s">
        <v>156</v>
      </c>
      <c r="O294" s="25" t="e">
        <f t="shared" si="87"/>
        <v>#REF!</v>
      </c>
      <c r="P294" s="24" t="e">
        <f t="shared" si="87"/>
        <v>#REF!</v>
      </c>
      <c r="Q294" s="16" t="s">
        <v>156</v>
      </c>
      <c r="R294" s="25" t="e">
        <f t="shared" si="88"/>
        <v>#REF!</v>
      </c>
      <c r="S294" s="24" t="e">
        <f t="shared" si="88"/>
        <v>#REF!</v>
      </c>
      <c r="T294" s="16" t="s">
        <v>156</v>
      </c>
      <c r="U294" s="25" t="e">
        <f t="shared" si="89"/>
        <v>#REF!</v>
      </c>
      <c r="V294" s="24" t="e">
        <f t="shared" si="89"/>
        <v>#REF!</v>
      </c>
      <c r="W294" s="16" t="s">
        <v>156</v>
      </c>
      <c r="X294" s="25" t="e">
        <f t="shared" si="90"/>
        <v>#REF!</v>
      </c>
      <c r="Y294" s="24" t="e">
        <f t="shared" si="90"/>
        <v>#REF!</v>
      </c>
      <c r="Z294" s="16" t="s">
        <v>156</v>
      </c>
      <c r="AA294" s="25" t="e">
        <f t="shared" si="91"/>
        <v>#REF!</v>
      </c>
      <c r="AB294" s="24" t="e">
        <f t="shared" si="91"/>
        <v>#REF!</v>
      </c>
      <c r="AC294" s="16" t="s">
        <v>156</v>
      </c>
      <c r="AD294" s="25" t="e">
        <f t="shared" si="92"/>
        <v>#REF!</v>
      </c>
      <c r="AE294" s="24" t="e">
        <f t="shared" si="92"/>
        <v>#REF!</v>
      </c>
      <c r="AF294" s="16" t="s">
        <v>156</v>
      </c>
      <c r="AG294" s="25" t="e">
        <f t="shared" si="93"/>
        <v>#REF!</v>
      </c>
      <c r="AH294" s="24" t="e">
        <f t="shared" si="93"/>
        <v>#REF!</v>
      </c>
      <c r="AI294" s="16" t="s">
        <v>156</v>
      </c>
      <c r="AJ294" s="25" t="e">
        <f t="shared" si="94"/>
        <v>#REF!</v>
      </c>
      <c r="AK294" s="24" t="e">
        <f t="shared" si="94"/>
        <v>#REF!</v>
      </c>
      <c r="AL294" s="16" t="s">
        <v>156</v>
      </c>
      <c r="AM294" s="25" t="e">
        <f t="shared" si="95"/>
        <v>#REF!</v>
      </c>
      <c r="AN294" s="24" t="e">
        <f t="shared" si="95"/>
        <v>#REF!</v>
      </c>
      <c r="AO294" s="16" t="s">
        <v>156</v>
      </c>
      <c r="AP294" s="25" t="e">
        <f t="shared" si="96"/>
        <v>#REF!</v>
      </c>
      <c r="AQ294" s="24" t="e">
        <f t="shared" si="96"/>
        <v>#REF!</v>
      </c>
      <c r="AR294" s="16" t="s">
        <v>156</v>
      </c>
      <c r="AS294" s="25" t="e">
        <f t="shared" si="97"/>
        <v>#REF!</v>
      </c>
      <c r="AT294" s="24" t="e">
        <f t="shared" si="97"/>
        <v>#REF!</v>
      </c>
      <c r="AU294" s="16" t="s">
        <v>156</v>
      </c>
      <c r="AV294" s="25" t="e">
        <f t="shared" si="98"/>
        <v>#REF!</v>
      </c>
      <c r="AW294" s="24" t="e">
        <f t="shared" si="98"/>
        <v>#REF!</v>
      </c>
      <c r="AX294" s="16" t="s">
        <v>156</v>
      </c>
      <c r="AY294" s="25" t="e">
        <f t="shared" si="99"/>
        <v>#REF!</v>
      </c>
      <c r="AZ294" s="24" t="e">
        <f t="shared" si="99"/>
        <v>#REF!</v>
      </c>
      <c r="BA294" s="16" t="s">
        <v>156</v>
      </c>
      <c r="BB294" s="25" t="e">
        <f t="shared" si="100"/>
        <v>#REF!</v>
      </c>
      <c r="BC294" s="24" t="e">
        <f t="shared" si="100"/>
        <v>#REF!</v>
      </c>
      <c r="BD294" s="16" t="s">
        <v>156</v>
      </c>
      <c r="BE294" s="25" t="e">
        <f t="shared" si="101"/>
        <v>#REF!</v>
      </c>
      <c r="BF294" s="24" t="e">
        <f t="shared" si="101"/>
        <v>#REF!</v>
      </c>
      <c r="BG294" s="16" t="s">
        <v>156</v>
      </c>
      <c r="BH294" s="25" t="e">
        <f t="shared" si="102"/>
        <v>#REF!</v>
      </c>
      <c r="BI294" s="24" t="e">
        <f t="shared" si="102"/>
        <v>#REF!</v>
      </c>
      <c r="BJ294" s="16" t="s">
        <v>156</v>
      </c>
      <c r="BK294" s="25" t="e">
        <f t="shared" si="103"/>
        <v>#REF!</v>
      </c>
      <c r="BL294" s="24" t="e">
        <f t="shared" si="103"/>
        <v>#REF!</v>
      </c>
      <c r="BM294" s="16" t="s">
        <v>156</v>
      </c>
      <c r="BN294" s="25" t="e">
        <f t="shared" si="104"/>
        <v>#REF!</v>
      </c>
      <c r="BO294" s="24" t="e">
        <f t="shared" si="104"/>
        <v>#REF!</v>
      </c>
      <c r="BP294" s="16" t="s">
        <v>156</v>
      </c>
      <c r="BQ294" s="25" t="e">
        <f t="shared" si="105"/>
        <v>#REF!</v>
      </c>
      <c r="BR294" s="24" t="e">
        <f t="shared" si="105"/>
        <v>#REF!</v>
      </c>
      <c r="BS294" s="16" t="s">
        <v>156</v>
      </c>
      <c r="BT294" s="25" t="e">
        <f t="shared" si="106"/>
        <v>#REF!</v>
      </c>
      <c r="BU294" s="24" t="e">
        <f t="shared" si="106"/>
        <v>#REF!</v>
      </c>
      <c r="BV294" s="16" t="s">
        <v>156</v>
      </c>
      <c r="BW294" s="25" t="e">
        <f t="shared" si="107"/>
        <v>#REF!</v>
      </c>
    </row>
    <row r="295" spans="1:75" ht="25.5" customHeight="1">
      <c r="A295" s="40"/>
      <c r="B295" s="37"/>
      <c r="C295" s="38" t="s">
        <v>37</v>
      </c>
      <c r="D295" s="24" t="e">
        <f t="shared" si="12"/>
        <v>#REF!</v>
      </c>
      <c r="E295" s="16" t="s">
        <v>1</v>
      </c>
      <c r="F295" s="25" t="e">
        <f t="shared" si="13"/>
        <v>#REF!</v>
      </c>
      <c r="G295" s="24" t="e">
        <f t="shared" si="38"/>
        <v>#REF!</v>
      </c>
      <c r="H295" s="16" t="s">
        <v>156</v>
      </c>
      <c r="I295" s="25" t="e">
        <f t="shared" si="85"/>
        <v>#REF!</v>
      </c>
      <c r="J295" s="24" t="e">
        <f t="shared" si="85"/>
        <v>#REF!</v>
      </c>
      <c r="K295" s="16" t="s">
        <v>156</v>
      </c>
      <c r="L295" s="25" t="e">
        <f t="shared" si="86"/>
        <v>#REF!</v>
      </c>
      <c r="M295" s="24" t="e">
        <f t="shared" si="86"/>
        <v>#REF!</v>
      </c>
      <c r="N295" s="16" t="s">
        <v>156</v>
      </c>
      <c r="O295" s="25" t="e">
        <f t="shared" si="87"/>
        <v>#REF!</v>
      </c>
      <c r="P295" s="24" t="e">
        <f t="shared" si="87"/>
        <v>#REF!</v>
      </c>
      <c r="Q295" s="16" t="s">
        <v>156</v>
      </c>
      <c r="R295" s="25" t="e">
        <f t="shared" si="88"/>
        <v>#REF!</v>
      </c>
      <c r="S295" s="24" t="e">
        <f t="shared" si="88"/>
        <v>#REF!</v>
      </c>
      <c r="T295" s="16" t="s">
        <v>156</v>
      </c>
      <c r="U295" s="25" t="e">
        <f t="shared" si="89"/>
        <v>#REF!</v>
      </c>
      <c r="V295" s="24" t="e">
        <f t="shared" si="89"/>
        <v>#REF!</v>
      </c>
      <c r="W295" s="16" t="s">
        <v>156</v>
      </c>
      <c r="X295" s="25" t="e">
        <f t="shared" si="90"/>
        <v>#REF!</v>
      </c>
      <c r="Y295" s="24" t="e">
        <f t="shared" si="90"/>
        <v>#REF!</v>
      </c>
      <c r="Z295" s="16" t="s">
        <v>156</v>
      </c>
      <c r="AA295" s="25" t="e">
        <f t="shared" si="91"/>
        <v>#REF!</v>
      </c>
      <c r="AB295" s="24" t="e">
        <f t="shared" si="91"/>
        <v>#REF!</v>
      </c>
      <c r="AC295" s="16" t="s">
        <v>156</v>
      </c>
      <c r="AD295" s="25" t="e">
        <f t="shared" si="92"/>
        <v>#REF!</v>
      </c>
      <c r="AE295" s="24" t="e">
        <f t="shared" si="92"/>
        <v>#REF!</v>
      </c>
      <c r="AF295" s="16" t="s">
        <v>156</v>
      </c>
      <c r="AG295" s="25" t="e">
        <f t="shared" si="93"/>
        <v>#REF!</v>
      </c>
      <c r="AH295" s="24" t="e">
        <f t="shared" si="93"/>
        <v>#REF!</v>
      </c>
      <c r="AI295" s="16" t="s">
        <v>156</v>
      </c>
      <c r="AJ295" s="25" t="e">
        <f t="shared" si="94"/>
        <v>#REF!</v>
      </c>
      <c r="AK295" s="24" t="e">
        <f t="shared" si="94"/>
        <v>#REF!</v>
      </c>
      <c r="AL295" s="16" t="s">
        <v>156</v>
      </c>
      <c r="AM295" s="25" t="e">
        <f t="shared" si="95"/>
        <v>#REF!</v>
      </c>
      <c r="AN295" s="24" t="e">
        <f t="shared" si="95"/>
        <v>#REF!</v>
      </c>
      <c r="AO295" s="16" t="s">
        <v>156</v>
      </c>
      <c r="AP295" s="25" t="e">
        <f t="shared" si="96"/>
        <v>#REF!</v>
      </c>
      <c r="AQ295" s="24" t="e">
        <f t="shared" si="96"/>
        <v>#REF!</v>
      </c>
      <c r="AR295" s="16" t="s">
        <v>156</v>
      </c>
      <c r="AS295" s="25" t="e">
        <f t="shared" si="97"/>
        <v>#REF!</v>
      </c>
      <c r="AT295" s="24" t="e">
        <f t="shared" si="97"/>
        <v>#REF!</v>
      </c>
      <c r="AU295" s="16" t="s">
        <v>156</v>
      </c>
      <c r="AV295" s="25" t="e">
        <f t="shared" si="98"/>
        <v>#REF!</v>
      </c>
      <c r="AW295" s="24" t="e">
        <f t="shared" si="98"/>
        <v>#REF!</v>
      </c>
      <c r="AX295" s="16" t="s">
        <v>156</v>
      </c>
      <c r="AY295" s="25" t="e">
        <f t="shared" si="99"/>
        <v>#REF!</v>
      </c>
      <c r="AZ295" s="24" t="e">
        <f t="shared" si="99"/>
        <v>#REF!</v>
      </c>
      <c r="BA295" s="16" t="s">
        <v>156</v>
      </c>
      <c r="BB295" s="25" t="e">
        <f t="shared" si="100"/>
        <v>#REF!</v>
      </c>
      <c r="BC295" s="24" t="e">
        <f t="shared" si="100"/>
        <v>#REF!</v>
      </c>
      <c r="BD295" s="16" t="s">
        <v>156</v>
      </c>
      <c r="BE295" s="25" t="e">
        <f t="shared" si="101"/>
        <v>#REF!</v>
      </c>
      <c r="BF295" s="24" t="e">
        <f t="shared" si="101"/>
        <v>#REF!</v>
      </c>
      <c r="BG295" s="16" t="s">
        <v>156</v>
      </c>
      <c r="BH295" s="25" t="e">
        <f t="shared" si="102"/>
        <v>#REF!</v>
      </c>
      <c r="BI295" s="24" t="e">
        <f t="shared" si="102"/>
        <v>#REF!</v>
      </c>
      <c r="BJ295" s="16" t="s">
        <v>156</v>
      </c>
      <c r="BK295" s="25" t="e">
        <f t="shared" si="103"/>
        <v>#REF!</v>
      </c>
      <c r="BL295" s="24" t="e">
        <f t="shared" si="103"/>
        <v>#REF!</v>
      </c>
      <c r="BM295" s="16" t="s">
        <v>156</v>
      </c>
      <c r="BN295" s="25" t="e">
        <f t="shared" si="104"/>
        <v>#REF!</v>
      </c>
      <c r="BO295" s="24" t="e">
        <f t="shared" si="104"/>
        <v>#REF!</v>
      </c>
      <c r="BP295" s="16" t="s">
        <v>156</v>
      </c>
      <c r="BQ295" s="25" t="e">
        <f t="shared" si="105"/>
        <v>#REF!</v>
      </c>
      <c r="BR295" s="24" t="e">
        <f t="shared" si="105"/>
        <v>#REF!</v>
      </c>
      <c r="BS295" s="16" t="s">
        <v>156</v>
      </c>
      <c r="BT295" s="25" t="e">
        <f t="shared" si="106"/>
        <v>#REF!</v>
      </c>
      <c r="BU295" s="24" t="e">
        <f t="shared" si="106"/>
        <v>#REF!</v>
      </c>
      <c r="BV295" s="16" t="s">
        <v>156</v>
      </c>
      <c r="BW295" s="25" t="e">
        <f t="shared" si="107"/>
        <v>#REF!</v>
      </c>
    </row>
    <row r="296" spans="1:75" ht="25.5" customHeight="1">
      <c r="A296" s="40"/>
      <c r="B296" s="37"/>
      <c r="C296" s="38" t="s">
        <v>38</v>
      </c>
      <c r="D296" s="24" t="e">
        <f t="shared" si="12"/>
        <v>#REF!</v>
      </c>
      <c r="E296" s="16" t="s">
        <v>1</v>
      </c>
      <c r="F296" s="25" t="e">
        <f t="shared" si="13"/>
        <v>#REF!</v>
      </c>
      <c r="G296" s="24" t="e">
        <f t="shared" si="38"/>
        <v>#REF!</v>
      </c>
      <c r="H296" s="16" t="s">
        <v>156</v>
      </c>
      <c r="I296" s="25" t="e">
        <f t="shared" si="85"/>
        <v>#REF!</v>
      </c>
      <c r="J296" s="24" t="e">
        <f t="shared" si="85"/>
        <v>#REF!</v>
      </c>
      <c r="K296" s="16" t="s">
        <v>156</v>
      </c>
      <c r="L296" s="25" t="e">
        <f t="shared" si="86"/>
        <v>#REF!</v>
      </c>
      <c r="M296" s="24" t="e">
        <f t="shared" si="86"/>
        <v>#REF!</v>
      </c>
      <c r="N296" s="16" t="s">
        <v>156</v>
      </c>
      <c r="O296" s="25" t="e">
        <f t="shared" si="87"/>
        <v>#REF!</v>
      </c>
      <c r="P296" s="24" t="e">
        <f t="shared" si="87"/>
        <v>#REF!</v>
      </c>
      <c r="Q296" s="16" t="s">
        <v>156</v>
      </c>
      <c r="R296" s="25" t="e">
        <f t="shared" si="88"/>
        <v>#REF!</v>
      </c>
      <c r="S296" s="24" t="e">
        <f t="shared" si="88"/>
        <v>#REF!</v>
      </c>
      <c r="T296" s="16" t="s">
        <v>156</v>
      </c>
      <c r="U296" s="25" t="e">
        <f t="shared" si="89"/>
        <v>#REF!</v>
      </c>
      <c r="V296" s="24" t="e">
        <f t="shared" si="89"/>
        <v>#REF!</v>
      </c>
      <c r="W296" s="16" t="s">
        <v>156</v>
      </c>
      <c r="X296" s="25" t="e">
        <f t="shared" si="90"/>
        <v>#REF!</v>
      </c>
      <c r="Y296" s="24" t="e">
        <f t="shared" si="90"/>
        <v>#REF!</v>
      </c>
      <c r="Z296" s="16" t="s">
        <v>156</v>
      </c>
      <c r="AA296" s="25" t="e">
        <f t="shared" si="91"/>
        <v>#REF!</v>
      </c>
      <c r="AB296" s="24" t="e">
        <f t="shared" si="91"/>
        <v>#REF!</v>
      </c>
      <c r="AC296" s="16" t="s">
        <v>156</v>
      </c>
      <c r="AD296" s="25" t="e">
        <f t="shared" si="92"/>
        <v>#REF!</v>
      </c>
      <c r="AE296" s="24" t="e">
        <f t="shared" si="92"/>
        <v>#REF!</v>
      </c>
      <c r="AF296" s="16" t="s">
        <v>156</v>
      </c>
      <c r="AG296" s="25" t="e">
        <f t="shared" si="93"/>
        <v>#REF!</v>
      </c>
      <c r="AH296" s="24" t="e">
        <f t="shared" si="93"/>
        <v>#REF!</v>
      </c>
      <c r="AI296" s="16" t="s">
        <v>156</v>
      </c>
      <c r="AJ296" s="25" t="e">
        <f t="shared" si="94"/>
        <v>#REF!</v>
      </c>
      <c r="AK296" s="24" t="e">
        <f t="shared" si="94"/>
        <v>#REF!</v>
      </c>
      <c r="AL296" s="16" t="s">
        <v>156</v>
      </c>
      <c r="AM296" s="25" t="e">
        <f t="shared" si="95"/>
        <v>#REF!</v>
      </c>
      <c r="AN296" s="24" t="e">
        <f t="shared" si="95"/>
        <v>#REF!</v>
      </c>
      <c r="AO296" s="16" t="s">
        <v>156</v>
      </c>
      <c r="AP296" s="25" t="e">
        <f t="shared" si="96"/>
        <v>#REF!</v>
      </c>
      <c r="AQ296" s="24" t="e">
        <f t="shared" si="96"/>
        <v>#REF!</v>
      </c>
      <c r="AR296" s="16" t="s">
        <v>156</v>
      </c>
      <c r="AS296" s="25" t="e">
        <f t="shared" si="97"/>
        <v>#REF!</v>
      </c>
      <c r="AT296" s="24" t="e">
        <f t="shared" si="97"/>
        <v>#REF!</v>
      </c>
      <c r="AU296" s="16" t="s">
        <v>156</v>
      </c>
      <c r="AV296" s="25" t="e">
        <f t="shared" si="98"/>
        <v>#REF!</v>
      </c>
      <c r="AW296" s="24" t="e">
        <f t="shared" si="98"/>
        <v>#REF!</v>
      </c>
      <c r="AX296" s="16" t="s">
        <v>156</v>
      </c>
      <c r="AY296" s="25" t="e">
        <f t="shared" si="99"/>
        <v>#REF!</v>
      </c>
      <c r="AZ296" s="24" t="e">
        <f t="shared" si="99"/>
        <v>#REF!</v>
      </c>
      <c r="BA296" s="16" t="s">
        <v>156</v>
      </c>
      <c r="BB296" s="25" t="e">
        <f t="shared" si="100"/>
        <v>#REF!</v>
      </c>
      <c r="BC296" s="24" t="e">
        <f t="shared" si="100"/>
        <v>#REF!</v>
      </c>
      <c r="BD296" s="16" t="s">
        <v>156</v>
      </c>
      <c r="BE296" s="25" t="e">
        <f t="shared" si="101"/>
        <v>#REF!</v>
      </c>
      <c r="BF296" s="24" t="e">
        <f t="shared" si="101"/>
        <v>#REF!</v>
      </c>
      <c r="BG296" s="16" t="s">
        <v>156</v>
      </c>
      <c r="BH296" s="25" t="e">
        <f t="shared" si="102"/>
        <v>#REF!</v>
      </c>
      <c r="BI296" s="24" t="e">
        <f t="shared" si="102"/>
        <v>#REF!</v>
      </c>
      <c r="BJ296" s="16" t="s">
        <v>156</v>
      </c>
      <c r="BK296" s="25" t="e">
        <f t="shared" si="103"/>
        <v>#REF!</v>
      </c>
      <c r="BL296" s="24" t="e">
        <f t="shared" si="103"/>
        <v>#REF!</v>
      </c>
      <c r="BM296" s="16" t="s">
        <v>156</v>
      </c>
      <c r="BN296" s="25" t="e">
        <f t="shared" si="104"/>
        <v>#REF!</v>
      </c>
      <c r="BO296" s="24" t="e">
        <f t="shared" si="104"/>
        <v>#REF!</v>
      </c>
      <c r="BP296" s="16" t="s">
        <v>156</v>
      </c>
      <c r="BQ296" s="25" t="e">
        <f t="shared" si="105"/>
        <v>#REF!</v>
      </c>
      <c r="BR296" s="24" t="e">
        <f t="shared" si="105"/>
        <v>#REF!</v>
      </c>
      <c r="BS296" s="16" t="s">
        <v>156</v>
      </c>
      <c r="BT296" s="25" t="e">
        <f t="shared" si="106"/>
        <v>#REF!</v>
      </c>
      <c r="BU296" s="24" t="e">
        <f t="shared" si="106"/>
        <v>#REF!</v>
      </c>
      <c r="BV296" s="16" t="s">
        <v>156</v>
      </c>
      <c r="BW296" s="25" t="e">
        <f t="shared" si="107"/>
        <v>#REF!</v>
      </c>
    </row>
    <row r="297" spans="1:75" ht="25.5" customHeight="1">
      <c r="A297" s="41"/>
      <c r="B297" s="39"/>
      <c r="C297" s="38" t="s">
        <v>39</v>
      </c>
      <c r="D297" s="24" t="e">
        <f t="shared" si="12"/>
        <v>#REF!</v>
      </c>
      <c r="E297" s="16" t="s">
        <v>1</v>
      </c>
      <c r="F297" s="25" t="e">
        <f t="shared" si="13"/>
        <v>#REF!</v>
      </c>
      <c r="G297" s="24" t="e">
        <f t="shared" si="38"/>
        <v>#REF!</v>
      </c>
      <c r="H297" s="16" t="s">
        <v>156</v>
      </c>
      <c r="I297" s="25" t="e">
        <f t="shared" si="85"/>
        <v>#REF!</v>
      </c>
      <c r="J297" s="24" t="e">
        <f t="shared" si="85"/>
        <v>#REF!</v>
      </c>
      <c r="K297" s="16" t="s">
        <v>156</v>
      </c>
      <c r="L297" s="25" t="e">
        <f t="shared" si="86"/>
        <v>#REF!</v>
      </c>
      <c r="M297" s="24" t="e">
        <f t="shared" si="86"/>
        <v>#REF!</v>
      </c>
      <c r="N297" s="16" t="s">
        <v>156</v>
      </c>
      <c r="O297" s="25" t="e">
        <f t="shared" si="87"/>
        <v>#REF!</v>
      </c>
      <c r="P297" s="24" t="e">
        <f t="shared" si="87"/>
        <v>#REF!</v>
      </c>
      <c r="Q297" s="16" t="s">
        <v>156</v>
      </c>
      <c r="R297" s="25" t="e">
        <f t="shared" si="88"/>
        <v>#REF!</v>
      </c>
      <c r="S297" s="24" t="e">
        <f t="shared" si="88"/>
        <v>#REF!</v>
      </c>
      <c r="T297" s="16" t="s">
        <v>156</v>
      </c>
      <c r="U297" s="25" t="e">
        <f t="shared" si="89"/>
        <v>#REF!</v>
      </c>
      <c r="V297" s="24" t="e">
        <f t="shared" si="89"/>
        <v>#REF!</v>
      </c>
      <c r="W297" s="16" t="s">
        <v>156</v>
      </c>
      <c r="X297" s="25" t="e">
        <f t="shared" si="90"/>
        <v>#REF!</v>
      </c>
      <c r="Y297" s="24" t="e">
        <f t="shared" si="90"/>
        <v>#REF!</v>
      </c>
      <c r="Z297" s="16" t="s">
        <v>156</v>
      </c>
      <c r="AA297" s="25" t="e">
        <f t="shared" si="91"/>
        <v>#REF!</v>
      </c>
      <c r="AB297" s="24" t="e">
        <f t="shared" si="91"/>
        <v>#REF!</v>
      </c>
      <c r="AC297" s="16" t="s">
        <v>156</v>
      </c>
      <c r="AD297" s="25" t="e">
        <f t="shared" si="92"/>
        <v>#REF!</v>
      </c>
      <c r="AE297" s="24" t="e">
        <f t="shared" si="92"/>
        <v>#REF!</v>
      </c>
      <c r="AF297" s="16" t="s">
        <v>156</v>
      </c>
      <c r="AG297" s="25" t="e">
        <f t="shared" si="93"/>
        <v>#REF!</v>
      </c>
      <c r="AH297" s="24" t="e">
        <f t="shared" si="93"/>
        <v>#REF!</v>
      </c>
      <c r="AI297" s="16" t="s">
        <v>156</v>
      </c>
      <c r="AJ297" s="25" t="e">
        <f t="shared" si="94"/>
        <v>#REF!</v>
      </c>
      <c r="AK297" s="24" t="e">
        <f t="shared" si="94"/>
        <v>#REF!</v>
      </c>
      <c r="AL297" s="16" t="s">
        <v>156</v>
      </c>
      <c r="AM297" s="25" t="e">
        <f t="shared" si="95"/>
        <v>#REF!</v>
      </c>
      <c r="AN297" s="24" t="e">
        <f t="shared" si="95"/>
        <v>#REF!</v>
      </c>
      <c r="AO297" s="16" t="s">
        <v>156</v>
      </c>
      <c r="AP297" s="25" t="e">
        <f t="shared" si="96"/>
        <v>#REF!</v>
      </c>
      <c r="AQ297" s="24" t="e">
        <f t="shared" si="96"/>
        <v>#REF!</v>
      </c>
      <c r="AR297" s="16" t="s">
        <v>156</v>
      </c>
      <c r="AS297" s="25" t="e">
        <f t="shared" si="97"/>
        <v>#REF!</v>
      </c>
      <c r="AT297" s="24" t="e">
        <f t="shared" si="97"/>
        <v>#REF!</v>
      </c>
      <c r="AU297" s="16" t="s">
        <v>156</v>
      </c>
      <c r="AV297" s="25" t="e">
        <f t="shared" si="98"/>
        <v>#REF!</v>
      </c>
      <c r="AW297" s="24" t="e">
        <f t="shared" si="98"/>
        <v>#REF!</v>
      </c>
      <c r="AX297" s="16" t="s">
        <v>156</v>
      </c>
      <c r="AY297" s="25" t="e">
        <f t="shared" si="99"/>
        <v>#REF!</v>
      </c>
      <c r="AZ297" s="24" t="e">
        <f t="shared" si="99"/>
        <v>#REF!</v>
      </c>
      <c r="BA297" s="16" t="s">
        <v>156</v>
      </c>
      <c r="BB297" s="25" t="e">
        <f t="shared" si="100"/>
        <v>#REF!</v>
      </c>
      <c r="BC297" s="24" t="e">
        <f t="shared" si="100"/>
        <v>#REF!</v>
      </c>
      <c r="BD297" s="16" t="s">
        <v>156</v>
      </c>
      <c r="BE297" s="25" t="e">
        <f t="shared" si="101"/>
        <v>#REF!</v>
      </c>
      <c r="BF297" s="24" t="e">
        <f t="shared" si="101"/>
        <v>#REF!</v>
      </c>
      <c r="BG297" s="16" t="s">
        <v>156</v>
      </c>
      <c r="BH297" s="25" t="e">
        <f t="shared" si="102"/>
        <v>#REF!</v>
      </c>
      <c r="BI297" s="24" t="e">
        <f t="shared" si="102"/>
        <v>#REF!</v>
      </c>
      <c r="BJ297" s="16" t="s">
        <v>156</v>
      </c>
      <c r="BK297" s="25" t="e">
        <f t="shared" si="103"/>
        <v>#REF!</v>
      </c>
      <c r="BL297" s="24" t="e">
        <f t="shared" si="103"/>
        <v>#REF!</v>
      </c>
      <c r="BM297" s="16" t="s">
        <v>156</v>
      </c>
      <c r="BN297" s="25" t="e">
        <f t="shared" si="104"/>
        <v>#REF!</v>
      </c>
      <c r="BO297" s="24" t="e">
        <f t="shared" si="104"/>
        <v>#REF!</v>
      </c>
      <c r="BP297" s="16" t="s">
        <v>156</v>
      </c>
      <c r="BQ297" s="25" t="e">
        <f t="shared" si="105"/>
        <v>#REF!</v>
      </c>
      <c r="BR297" s="24" t="e">
        <f t="shared" si="105"/>
        <v>#REF!</v>
      </c>
      <c r="BS297" s="16" t="s">
        <v>156</v>
      </c>
      <c r="BT297" s="25" t="e">
        <f t="shared" si="106"/>
        <v>#REF!</v>
      </c>
      <c r="BU297" s="24" t="e">
        <f t="shared" si="106"/>
        <v>#REF!</v>
      </c>
      <c r="BV297" s="16" t="s">
        <v>156</v>
      </c>
      <c r="BW297" s="25" t="e">
        <f t="shared" si="107"/>
        <v>#REF!</v>
      </c>
    </row>
    <row r="298" spans="1:75" s="31" customFormat="1" ht="25.5" customHeight="1">
      <c r="A298" s="122" t="s">
        <v>160</v>
      </c>
      <c r="B298" s="123"/>
      <c r="C298" s="123"/>
      <c r="D298" s="28" t="e">
        <f t="shared" si="12"/>
        <v>#REF!</v>
      </c>
      <c r="E298" s="29" t="s">
        <v>1</v>
      </c>
      <c r="F298" s="30" t="e">
        <f t="shared" si="13"/>
        <v>#REF!</v>
      </c>
      <c r="G298" s="28" t="e">
        <f>SUM(G299,G313)</f>
        <v>#REF!</v>
      </c>
      <c r="H298" s="29" t="s">
        <v>156</v>
      </c>
      <c r="I298" s="30" t="e">
        <f>SUM(I299,I313)</f>
        <v>#REF!</v>
      </c>
      <c r="J298" s="28" t="e">
        <f>SUM(J299,J313)</f>
        <v>#REF!</v>
      </c>
      <c r="K298" s="29" t="s">
        <v>156</v>
      </c>
      <c r="L298" s="30" t="e">
        <f>SUM(L299,L313)</f>
        <v>#REF!</v>
      </c>
      <c r="M298" s="28" t="e">
        <f>SUM(M299,M313)</f>
        <v>#REF!</v>
      </c>
      <c r="N298" s="29" t="s">
        <v>156</v>
      </c>
      <c r="O298" s="30" t="e">
        <f>SUM(O299,O313)</f>
        <v>#REF!</v>
      </c>
      <c r="P298" s="28" t="e">
        <f>SUM(P299,P313)</f>
        <v>#REF!</v>
      </c>
      <c r="Q298" s="29" t="s">
        <v>156</v>
      </c>
      <c r="R298" s="30" t="e">
        <f>SUM(R299,R313)</f>
        <v>#REF!</v>
      </c>
      <c r="S298" s="28" t="e">
        <f>SUM(S299,S313)</f>
        <v>#REF!</v>
      </c>
      <c r="T298" s="29" t="s">
        <v>156</v>
      </c>
      <c r="U298" s="30" t="e">
        <f>SUM(U299,U313)</f>
        <v>#REF!</v>
      </c>
      <c r="V298" s="28" t="e">
        <f>SUM(V299,V313)</f>
        <v>#REF!</v>
      </c>
      <c r="W298" s="29" t="s">
        <v>156</v>
      </c>
      <c r="X298" s="30" t="e">
        <f>SUM(X299,X313)</f>
        <v>#REF!</v>
      </c>
      <c r="Y298" s="28" t="e">
        <f>SUM(Y299,Y313)</f>
        <v>#REF!</v>
      </c>
      <c r="Z298" s="29" t="s">
        <v>156</v>
      </c>
      <c r="AA298" s="30" t="e">
        <f>SUM(AA299,AA313)</f>
        <v>#REF!</v>
      </c>
      <c r="AB298" s="28" t="e">
        <f>SUM(AB299,AB313)</f>
        <v>#REF!</v>
      </c>
      <c r="AC298" s="29" t="s">
        <v>156</v>
      </c>
      <c r="AD298" s="30" t="e">
        <f>SUM(AD299,AD313)</f>
        <v>#REF!</v>
      </c>
      <c r="AE298" s="28" t="e">
        <f>SUM(AE299,AE313)</f>
        <v>#REF!</v>
      </c>
      <c r="AF298" s="29" t="s">
        <v>156</v>
      </c>
      <c r="AG298" s="30" t="e">
        <f>SUM(AG299,AG313)</f>
        <v>#REF!</v>
      </c>
      <c r="AH298" s="28" t="e">
        <f>SUM(AH299,AH313)</f>
        <v>#REF!</v>
      </c>
      <c r="AI298" s="29" t="s">
        <v>156</v>
      </c>
      <c r="AJ298" s="30" t="e">
        <f>SUM(AJ299,AJ313)</f>
        <v>#REF!</v>
      </c>
      <c r="AK298" s="28" t="e">
        <f>SUM(AK299,AK313)</f>
        <v>#REF!</v>
      </c>
      <c r="AL298" s="29" t="s">
        <v>156</v>
      </c>
      <c r="AM298" s="30" t="e">
        <f>SUM(AM299,AM313)</f>
        <v>#REF!</v>
      </c>
      <c r="AN298" s="28" t="e">
        <f>SUM(AN299,AN313)</f>
        <v>#REF!</v>
      </c>
      <c r="AO298" s="29" t="s">
        <v>156</v>
      </c>
      <c r="AP298" s="30" t="e">
        <f>SUM(AP299,AP313)</f>
        <v>#REF!</v>
      </c>
      <c r="AQ298" s="28" t="e">
        <f>SUM(AQ299,AQ313)</f>
        <v>#REF!</v>
      </c>
      <c r="AR298" s="29" t="s">
        <v>156</v>
      </c>
      <c r="AS298" s="30" t="e">
        <f>SUM(AS299,AS313)</f>
        <v>#REF!</v>
      </c>
      <c r="AT298" s="28" t="e">
        <f>SUM(AT299,AT313)</f>
        <v>#REF!</v>
      </c>
      <c r="AU298" s="29" t="s">
        <v>156</v>
      </c>
      <c r="AV298" s="30" t="e">
        <f>SUM(AV299,AV313)</f>
        <v>#REF!</v>
      </c>
      <c r="AW298" s="28" t="e">
        <f>SUM(AW299,AW313)</f>
        <v>#REF!</v>
      </c>
      <c r="AX298" s="29" t="s">
        <v>156</v>
      </c>
      <c r="AY298" s="30" t="e">
        <f>SUM(AY299,AY313)</f>
        <v>#REF!</v>
      </c>
      <c r="AZ298" s="28" t="e">
        <f>SUM(AZ299,AZ313)</f>
        <v>#REF!</v>
      </c>
      <c r="BA298" s="29" t="s">
        <v>156</v>
      </c>
      <c r="BB298" s="30" t="e">
        <f>SUM(BB299,BB313)</f>
        <v>#REF!</v>
      </c>
      <c r="BC298" s="28" t="e">
        <f>SUM(BC299,BC313)</f>
        <v>#REF!</v>
      </c>
      <c r="BD298" s="29" t="s">
        <v>156</v>
      </c>
      <c r="BE298" s="30" t="e">
        <f>SUM(BE299,BE313)</f>
        <v>#REF!</v>
      </c>
      <c r="BF298" s="28" t="e">
        <f>SUM(BF299,BF313)</f>
        <v>#REF!</v>
      </c>
      <c r="BG298" s="29" t="s">
        <v>156</v>
      </c>
      <c r="BH298" s="30" t="e">
        <f>SUM(BH299,BH313)</f>
        <v>#REF!</v>
      </c>
      <c r="BI298" s="28" t="e">
        <f>SUM(BI299,BI313)</f>
        <v>#REF!</v>
      </c>
      <c r="BJ298" s="29" t="s">
        <v>156</v>
      </c>
      <c r="BK298" s="30" t="e">
        <f>SUM(BK299,BK313)</f>
        <v>#REF!</v>
      </c>
      <c r="BL298" s="28" t="e">
        <f>SUM(BL299,BL313)</f>
        <v>#REF!</v>
      </c>
      <c r="BM298" s="29" t="s">
        <v>156</v>
      </c>
      <c r="BN298" s="30" t="e">
        <f>SUM(BN299,BN313)</f>
        <v>#REF!</v>
      </c>
      <c r="BO298" s="28" t="e">
        <f>SUM(BO299,BO313)</f>
        <v>#REF!</v>
      </c>
      <c r="BP298" s="29" t="s">
        <v>156</v>
      </c>
      <c r="BQ298" s="30" t="e">
        <f>SUM(BQ299,BQ313)</f>
        <v>#REF!</v>
      </c>
      <c r="BR298" s="28" t="e">
        <f>SUM(BR299,BR313)</f>
        <v>#REF!</v>
      </c>
      <c r="BS298" s="29" t="s">
        <v>156</v>
      </c>
      <c r="BT298" s="30" t="e">
        <f>SUM(BT299,BT313)</f>
        <v>#REF!</v>
      </c>
      <c r="BU298" s="28" t="e">
        <f>SUM(BU299,BU313)</f>
        <v>#REF!</v>
      </c>
      <c r="BV298" s="29" t="s">
        <v>156</v>
      </c>
      <c r="BW298" s="30" t="e">
        <f>SUM(BW299,BW313)</f>
        <v>#REF!</v>
      </c>
    </row>
    <row r="299" spans="1:75" s="36" customFormat="1" ht="25.5" customHeight="1">
      <c r="A299" s="40"/>
      <c r="B299" s="120" t="s">
        <v>40</v>
      </c>
      <c r="C299" s="121"/>
      <c r="D299" s="33" t="e">
        <f t="shared" si="12"/>
        <v>#REF!</v>
      </c>
      <c r="E299" s="34" t="s">
        <v>1</v>
      </c>
      <c r="F299" s="35" t="e">
        <f t="shared" si="13"/>
        <v>#REF!</v>
      </c>
      <c r="G299" s="33" t="e">
        <f>SUM(G300:G312)</f>
        <v>#REF!</v>
      </c>
      <c r="H299" s="34" t="s">
        <v>156</v>
      </c>
      <c r="I299" s="35" t="e">
        <f>SUM(I300:I312)</f>
        <v>#REF!</v>
      </c>
      <c r="J299" s="33" t="e">
        <f>SUM(J300:J312)</f>
        <v>#REF!</v>
      </c>
      <c r="K299" s="34" t="s">
        <v>156</v>
      </c>
      <c r="L299" s="35" t="e">
        <f>SUM(L300:L312)</f>
        <v>#REF!</v>
      </c>
      <c r="M299" s="33" t="e">
        <f>SUM(M300:M312)</f>
        <v>#REF!</v>
      </c>
      <c r="N299" s="34" t="s">
        <v>156</v>
      </c>
      <c r="O299" s="35" t="e">
        <f>SUM(O300:O312)</f>
        <v>#REF!</v>
      </c>
      <c r="P299" s="33" t="e">
        <f>SUM(P300:P312)</f>
        <v>#REF!</v>
      </c>
      <c r="Q299" s="34" t="s">
        <v>156</v>
      </c>
      <c r="R299" s="35" t="e">
        <f>SUM(R300:R312)</f>
        <v>#REF!</v>
      </c>
      <c r="S299" s="33" t="e">
        <f>SUM(S300:S312)</f>
        <v>#REF!</v>
      </c>
      <c r="T299" s="34" t="s">
        <v>156</v>
      </c>
      <c r="U299" s="35" t="e">
        <f>SUM(U300:U312)</f>
        <v>#REF!</v>
      </c>
      <c r="V299" s="33" t="e">
        <f>SUM(V300:V312)</f>
        <v>#REF!</v>
      </c>
      <c r="W299" s="34" t="s">
        <v>156</v>
      </c>
      <c r="X299" s="35" t="e">
        <f>SUM(X300:X312)</f>
        <v>#REF!</v>
      </c>
      <c r="Y299" s="33" t="e">
        <f>SUM(Y300:Y312)</f>
        <v>#REF!</v>
      </c>
      <c r="Z299" s="34" t="s">
        <v>156</v>
      </c>
      <c r="AA299" s="35" t="e">
        <f>SUM(AA300:AA312)</f>
        <v>#REF!</v>
      </c>
      <c r="AB299" s="33" t="e">
        <f>SUM(AB300:AB312)</f>
        <v>#REF!</v>
      </c>
      <c r="AC299" s="34" t="s">
        <v>156</v>
      </c>
      <c r="AD299" s="35" t="e">
        <f>SUM(AD300:AD312)</f>
        <v>#REF!</v>
      </c>
      <c r="AE299" s="33" t="e">
        <f>SUM(AE300:AE312)</f>
        <v>#REF!</v>
      </c>
      <c r="AF299" s="34" t="s">
        <v>156</v>
      </c>
      <c r="AG299" s="35" t="e">
        <f>SUM(AG300:AG312)</f>
        <v>#REF!</v>
      </c>
      <c r="AH299" s="33" t="e">
        <f>SUM(AH300:AH312)</f>
        <v>#REF!</v>
      </c>
      <c r="AI299" s="34" t="s">
        <v>156</v>
      </c>
      <c r="AJ299" s="35" t="e">
        <f>SUM(AJ300:AJ312)</f>
        <v>#REF!</v>
      </c>
      <c r="AK299" s="33" t="e">
        <f>SUM(AK300:AK312)</f>
        <v>#REF!</v>
      </c>
      <c r="AL299" s="34" t="s">
        <v>156</v>
      </c>
      <c r="AM299" s="35" t="e">
        <f>SUM(AM300:AM312)</f>
        <v>#REF!</v>
      </c>
      <c r="AN299" s="33" t="e">
        <f>SUM(AN300:AN312)</f>
        <v>#REF!</v>
      </c>
      <c r="AO299" s="34" t="s">
        <v>156</v>
      </c>
      <c r="AP299" s="35" t="e">
        <f>SUM(AP300:AP312)</f>
        <v>#REF!</v>
      </c>
      <c r="AQ299" s="33" t="e">
        <f>SUM(AQ300:AQ312)</f>
        <v>#REF!</v>
      </c>
      <c r="AR299" s="34" t="s">
        <v>156</v>
      </c>
      <c r="AS299" s="35" t="e">
        <f>SUM(AS300:AS312)</f>
        <v>#REF!</v>
      </c>
      <c r="AT299" s="33" t="e">
        <f>SUM(AT300:AT312)</f>
        <v>#REF!</v>
      </c>
      <c r="AU299" s="34" t="s">
        <v>156</v>
      </c>
      <c r="AV299" s="35" t="e">
        <f>SUM(AV300:AV312)</f>
        <v>#REF!</v>
      </c>
      <c r="AW299" s="33" t="e">
        <f>SUM(AW300:AW312)</f>
        <v>#REF!</v>
      </c>
      <c r="AX299" s="34" t="s">
        <v>156</v>
      </c>
      <c r="AY299" s="35" t="e">
        <f>SUM(AY300:AY312)</f>
        <v>#REF!</v>
      </c>
      <c r="AZ299" s="33" t="e">
        <f>SUM(AZ300:AZ312)</f>
        <v>#REF!</v>
      </c>
      <c r="BA299" s="34" t="s">
        <v>156</v>
      </c>
      <c r="BB299" s="35" t="e">
        <f>SUM(BB300:BB312)</f>
        <v>#REF!</v>
      </c>
      <c r="BC299" s="33" t="e">
        <f>SUM(BC300:BC312)</f>
        <v>#REF!</v>
      </c>
      <c r="BD299" s="34" t="s">
        <v>156</v>
      </c>
      <c r="BE299" s="35" t="e">
        <f>SUM(BE300:BE312)</f>
        <v>#REF!</v>
      </c>
      <c r="BF299" s="33" t="e">
        <f>SUM(BF300:BF312)</f>
        <v>#REF!</v>
      </c>
      <c r="BG299" s="34" t="s">
        <v>156</v>
      </c>
      <c r="BH299" s="35" t="e">
        <f>SUM(BH300:BH312)</f>
        <v>#REF!</v>
      </c>
      <c r="BI299" s="33" t="e">
        <f>SUM(BI300:BI312)</f>
        <v>#REF!</v>
      </c>
      <c r="BJ299" s="34" t="s">
        <v>156</v>
      </c>
      <c r="BK299" s="35" t="e">
        <f>SUM(BK300:BK312)</f>
        <v>#REF!</v>
      </c>
      <c r="BL299" s="33" t="e">
        <f>SUM(BL300:BL312)</f>
        <v>#REF!</v>
      </c>
      <c r="BM299" s="34" t="s">
        <v>156</v>
      </c>
      <c r="BN299" s="35" t="e">
        <f>SUM(BN300:BN312)</f>
        <v>#REF!</v>
      </c>
      <c r="BO299" s="33" t="e">
        <f>SUM(BO300:BO312)</f>
        <v>#REF!</v>
      </c>
      <c r="BP299" s="34" t="s">
        <v>156</v>
      </c>
      <c r="BQ299" s="35" t="e">
        <f>SUM(BQ300:BQ312)</f>
        <v>#REF!</v>
      </c>
      <c r="BR299" s="33" t="e">
        <f>SUM(BR300:BR312)</f>
        <v>#REF!</v>
      </c>
      <c r="BS299" s="34" t="s">
        <v>156</v>
      </c>
      <c r="BT299" s="35" t="e">
        <f>SUM(BT300:BT312)</f>
        <v>#REF!</v>
      </c>
      <c r="BU299" s="33" t="e">
        <f>SUM(BU300:BU312)</f>
        <v>#REF!</v>
      </c>
      <c r="BV299" s="34" t="s">
        <v>156</v>
      </c>
      <c r="BW299" s="35" t="e">
        <f>SUM(BW300:BW312)</f>
        <v>#REF!</v>
      </c>
    </row>
    <row r="300" spans="1:75" ht="25.5" customHeight="1">
      <c r="A300" s="40"/>
      <c r="B300" s="37"/>
      <c r="C300" s="38" t="s">
        <v>41</v>
      </c>
      <c r="D300" s="24" t="e">
        <f t="shared" si="12"/>
        <v>#REF!</v>
      </c>
      <c r="E300" s="16" t="s">
        <v>1</v>
      </c>
      <c r="F300" s="25" t="e">
        <f t="shared" si="13"/>
        <v>#REF!</v>
      </c>
      <c r="G300" s="24" t="e">
        <f t="shared" ref="G300:G336" si="108">G48-SUM(G132,G216)</f>
        <v>#REF!</v>
      </c>
      <c r="H300" s="16" t="s">
        <v>156</v>
      </c>
      <c r="I300" s="25" t="e">
        <f t="shared" ref="I300:J312" si="109">I48-SUM(I132,I216)</f>
        <v>#REF!</v>
      </c>
      <c r="J300" s="24" t="e">
        <f t="shared" si="109"/>
        <v>#REF!</v>
      </c>
      <c r="K300" s="16" t="s">
        <v>156</v>
      </c>
      <c r="L300" s="25" t="e">
        <f t="shared" ref="L300:M312" si="110">L48-SUM(L132,L216)</f>
        <v>#REF!</v>
      </c>
      <c r="M300" s="24" t="e">
        <f t="shared" si="110"/>
        <v>#REF!</v>
      </c>
      <c r="N300" s="16" t="s">
        <v>156</v>
      </c>
      <c r="O300" s="25" t="e">
        <f t="shared" ref="O300:P312" si="111">O48-SUM(O132,O216)</f>
        <v>#REF!</v>
      </c>
      <c r="P300" s="24" t="e">
        <f t="shared" si="111"/>
        <v>#REF!</v>
      </c>
      <c r="Q300" s="16" t="s">
        <v>156</v>
      </c>
      <c r="R300" s="25" t="e">
        <f t="shared" ref="R300:S312" si="112">R48-SUM(R132,R216)</f>
        <v>#REF!</v>
      </c>
      <c r="S300" s="24" t="e">
        <f t="shared" si="112"/>
        <v>#REF!</v>
      </c>
      <c r="T300" s="16" t="s">
        <v>156</v>
      </c>
      <c r="U300" s="25" t="e">
        <f t="shared" ref="U300:V312" si="113">U48-SUM(U132,U216)</f>
        <v>#REF!</v>
      </c>
      <c r="V300" s="24" t="e">
        <f t="shared" si="113"/>
        <v>#REF!</v>
      </c>
      <c r="W300" s="16" t="s">
        <v>156</v>
      </c>
      <c r="X300" s="25" t="e">
        <f t="shared" ref="X300:Y312" si="114">X48-SUM(X132,X216)</f>
        <v>#REF!</v>
      </c>
      <c r="Y300" s="24" t="e">
        <f t="shared" si="114"/>
        <v>#REF!</v>
      </c>
      <c r="Z300" s="16" t="s">
        <v>156</v>
      </c>
      <c r="AA300" s="25" t="e">
        <f t="shared" ref="AA300:AB312" si="115">AA48-SUM(AA132,AA216)</f>
        <v>#REF!</v>
      </c>
      <c r="AB300" s="24" t="e">
        <f t="shared" si="115"/>
        <v>#REF!</v>
      </c>
      <c r="AC300" s="16" t="s">
        <v>156</v>
      </c>
      <c r="AD300" s="25" t="e">
        <f t="shared" ref="AD300:AE312" si="116">AD48-SUM(AD132,AD216)</f>
        <v>#REF!</v>
      </c>
      <c r="AE300" s="24" t="e">
        <f t="shared" si="116"/>
        <v>#REF!</v>
      </c>
      <c r="AF300" s="16" t="s">
        <v>156</v>
      </c>
      <c r="AG300" s="25" t="e">
        <f t="shared" ref="AG300:AH312" si="117">AG48-SUM(AG132,AG216)</f>
        <v>#REF!</v>
      </c>
      <c r="AH300" s="24" t="e">
        <f t="shared" si="117"/>
        <v>#REF!</v>
      </c>
      <c r="AI300" s="16" t="s">
        <v>156</v>
      </c>
      <c r="AJ300" s="25" t="e">
        <f t="shared" ref="AJ300:AK312" si="118">AJ48-SUM(AJ132,AJ216)</f>
        <v>#REF!</v>
      </c>
      <c r="AK300" s="24" t="e">
        <f t="shared" si="118"/>
        <v>#REF!</v>
      </c>
      <c r="AL300" s="16" t="s">
        <v>156</v>
      </c>
      <c r="AM300" s="25" t="e">
        <f t="shared" ref="AM300:AN312" si="119">AM48-SUM(AM132,AM216)</f>
        <v>#REF!</v>
      </c>
      <c r="AN300" s="24" t="e">
        <f t="shared" si="119"/>
        <v>#REF!</v>
      </c>
      <c r="AO300" s="16" t="s">
        <v>156</v>
      </c>
      <c r="AP300" s="25" t="e">
        <f t="shared" ref="AP300:AQ312" si="120">AP48-SUM(AP132,AP216)</f>
        <v>#REF!</v>
      </c>
      <c r="AQ300" s="24" t="e">
        <f t="shared" si="120"/>
        <v>#REF!</v>
      </c>
      <c r="AR300" s="16" t="s">
        <v>156</v>
      </c>
      <c r="AS300" s="25" t="e">
        <f t="shared" ref="AS300:AT312" si="121">AS48-SUM(AS132,AS216)</f>
        <v>#REF!</v>
      </c>
      <c r="AT300" s="24" t="e">
        <f t="shared" si="121"/>
        <v>#REF!</v>
      </c>
      <c r="AU300" s="16" t="s">
        <v>156</v>
      </c>
      <c r="AV300" s="25" t="e">
        <f t="shared" ref="AV300:AW312" si="122">AV48-SUM(AV132,AV216)</f>
        <v>#REF!</v>
      </c>
      <c r="AW300" s="24" t="e">
        <f t="shared" si="122"/>
        <v>#REF!</v>
      </c>
      <c r="AX300" s="16" t="s">
        <v>156</v>
      </c>
      <c r="AY300" s="25" t="e">
        <f t="shared" ref="AY300:AZ312" si="123">AY48-SUM(AY132,AY216)</f>
        <v>#REF!</v>
      </c>
      <c r="AZ300" s="24" t="e">
        <f t="shared" si="123"/>
        <v>#REF!</v>
      </c>
      <c r="BA300" s="16" t="s">
        <v>156</v>
      </c>
      <c r="BB300" s="25" t="e">
        <f t="shared" ref="BB300:BC312" si="124">BB48-SUM(BB132,BB216)</f>
        <v>#REF!</v>
      </c>
      <c r="BC300" s="24" t="e">
        <f t="shared" si="124"/>
        <v>#REF!</v>
      </c>
      <c r="BD300" s="16" t="s">
        <v>156</v>
      </c>
      <c r="BE300" s="25" t="e">
        <f t="shared" ref="BE300:BF312" si="125">BE48-SUM(BE132,BE216)</f>
        <v>#REF!</v>
      </c>
      <c r="BF300" s="24" t="e">
        <f t="shared" si="125"/>
        <v>#REF!</v>
      </c>
      <c r="BG300" s="16" t="s">
        <v>156</v>
      </c>
      <c r="BH300" s="25" t="e">
        <f t="shared" ref="BH300:BI312" si="126">BH48-SUM(BH132,BH216)</f>
        <v>#REF!</v>
      </c>
      <c r="BI300" s="24" t="e">
        <f t="shared" si="126"/>
        <v>#REF!</v>
      </c>
      <c r="BJ300" s="16" t="s">
        <v>156</v>
      </c>
      <c r="BK300" s="25" t="e">
        <f t="shared" ref="BK300:BL312" si="127">BK48-SUM(BK132,BK216)</f>
        <v>#REF!</v>
      </c>
      <c r="BL300" s="24" t="e">
        <f t="shared" si="127"/>
        <v>#REF!</v>
      </c>
      <c r="BM300" s="16" t="s">
        <v>156</v>
      </c>
      <c r="BN300" s="25" t="e">
        <f t="shared" ref="BN300:BO312" si="128">BN48-SUM(BN132,BN216)</f>
        <v>#REF!</v>
      </c>
      <c r="BO300" s="24" t="e">
        <f t="shared" si="128"/>
        <v>#REF!</v>
      </c>
      <c r="BP300" s="16" t="s">
        <v>156</v>
      </c>
      <c r="BQ300" s="25" t="e">
        <f t="shared" ref="BQ300:BR312" si="129">BQ48-SUM(BQ132,BQ216)</f>
        <v>#REF!</v>
      </c>
      <c r="BR300" s="24" t="e">
        <f t="shared" si="129"/>
        <v>#REF!</v>
      </c>
      <c r="BS300" s="16" t="s">
        <v>156</v>
      </c>
      <c r="BT300" s="25" t="e">
        <f t="shared" ref="BT300:BU312" si="130">BT48-SUM(BT132,BT216)</f>
        <v>#REF!</v>
      </c>
      <c r="BU300" s="24" t="e">
        <f t="shared" si="130"/>
        <v>#REF!</v>
      </c>
      <c r="BV300" s="16" t="s">
        <v>156</v>
      </c>
      <c r="BW300" s="25" t="e">
        <f t="shared" ref="BW300:BW312" si="131">BW48-SUM(BW132,BW216)</f>
        <v>#REF!</v>
      </c>
    </row>
    <row r="301" spans="1:75" ht="25.5" customHeight="1">
      <c r="A301" s="40"/>
      <c r="B301" s="37"/>
      <c r="C301" s="38" t="s">
        <v>42</v>
      </c>
      <c r="D301" s="24" t="e">
        <f t="shared" si="12"/>
        <v>#REF!</v>
      </c>
      <c r="E301" s="16" t="s">
        <v>1</v>
      </c>
      <c r="F301" s="25" t="e">
        <f t="shared" si="13"/>
        <v>#REF!</v>
      </c>
      <c r="G301" s="24" t="e">
        <f t="shared" si="108"/>
        <v>#REF!</v>
      </c>
      <c r="H301" s="16" t="s">
        <v>156</v>
      </c>
      <c r="I301" s="25" t="e">
        <f t="shared" si="109"/>
        <v>#REF!</v>
      </c>
      <c r="J301" s="24" t="e">
        <f t="shared" si="109"/>
        <v>#REF!</v>
      </c>
      <c r="K301" s="16" t="s">
        <v>156</v>
      </c>
      <c r="L301" s="25" t="e">
        <f t="shared" si="110"/>
        <v>#REF!</v>
      </c>
      <c r="M301" s="24" t="e">
        <f t="shared" si="110"/>
        <v>#REF!</v>
      </c>
      <c r="N301" s="16" t="s">
        <v>156</v>
      </c>
      <c r="O301" s="25" t="e">
        <f t="shared" si="111"/>
        <v>#REF!</v>
      </c>
      <c r="P301" s="24" t="e">
        <f t="shared" si="111"/>
        <v>#REF!</v>
      </c>
      <c r="Q301" s="16" t="s">
        <v>156</v>
      </c>
      <c r="R301" s="25" t="e">
        <f t="shared" si="112"/>
        <v>#REF!</v>
      </c>
      <c r="S301" s="24" t="e">
        <f t="shared" si="112"/>
        <v>#REF!</v>
      </c>
      <c r="T301" s="16" t="s">
        <v>156</v>
      </c>
      <c r="U301" s="25" t="e">
        <f t="shared" si="113"/>
        <v>#REF!</v>
      </c>
      <c r="V301" s="24" t="e">
        <f t="shared" si="113"/>
        <v>#REF!</v>
      </c>
      <c r="W301" s="16" t="s">
        <v>156</v>
      </c>
      <c r="X301" s="25" t="e">
        <f t="shared" si="114"/>
        <v>#REF!</v>
      </c>
      <c r="Y301" s="24" t="e">
        <f t="shared" si="114"/>
        <v>#REF!</v>
      </c>
      <c r="Z301" s="16" t="s">
        <v>156</v>
      </c>
      <c r="AA301" s="25" t="e">
        <f t="shared" si="115"/>
        <v>#REF!</v>
      </c>
      <c r="AB301" s="24" t="e">
        <f t="shared" si="115"/>
        <v>#REF!</v>
      </c>
      <c r="AC301" s="16" t="s">
        <v>156</v>
      </c>
      <c r="AD301" s="25" t="e">
        <f t="shared" si="116"/>
        <v>#REF!</v>
      </c>
      <c r="AE301" s="24" t="e">
        <f t="shared" si="116"/>
        <v>#REF!</v>
      </c>
      <c r="AF301" s="16" t="s">
        <v>156</v>
      </c>
      <c r="AG301" s="25" t="e">
        <f t="shared" si="117"/>
        <v>#REF!</v>
      </c>
      <c r="AH301" s="24" t="e">
        <f t="shared" si="117"/>
        <v>#REF!</v>
      </c>
      <c r="AI301" s="16" t="s">
        <v>156</v>
      </c>
      <c r="AJ301" s="25" t="e">
        <f t="shared" si="118"/>
        <v>#REF!</v>
      </c>
      <c r="AK301" s="24" t="e">
        <f t="shared" si="118"/>
        <v>#REF!</v>
      </c>
      <c r="AL301" s="16" t="s">
        <v>156</v>
      </c>
      <c r="AM301" s="25" t="e">
        <f t="shared" si="119"/>
        <v>#REF!</v>
      </c>
      <c r="AN301" s="24" t="e">
        <f t="shared" si="119"/>
        <v>#REF!</v>
      </c>
      <c r="AO301" s="16" t="s">
        <v>156</v>
      </c>
      <c r="AP301" s="25" t="e">
        <f t="shared" si="120"/>
        <v>#REF!</v>
      </c>
      <c r="AQ301" s="24" t="e">
        <f t="shared" si="120"/>
        <v>#REF!</v>
      </c>
      <c r="AR301" s="16" t="s">
        <v>156</v>
      </c>
      <c r="AS301" s="25" t="e">
        <f t="shared" si="121"/>
        <v>#REF!</v>
      </c>
      <c r="AT301" s="24" t="e">
        <f t="shared" si="121"/>
        <v>#REF!</v>
      </c>
      <c r="AU301" s="16" t="s">
        <v>156</v>
      </c>
      <c r="AV301" s="25" t="e">
        <f t="shared" si="122"/>
        <v>#REF!</v>
      </c>
      <c r="AW301" s="24" t="e">
        <f t="shared" si="122"/>
        <v>#REF!</v>
      </c>
      <c r="AX301" s="16" t="s">
        <v>156</v>
      </c>
      <c r="AY301" s="25" t="e">
        <f t="shared" si="123"/>
        <v>#REF!</v>
      </c>
      <c r="AZ301" s="24" t="e">
        <f t="shared" si="123"/>
        <v>#REF!</v>
      </c>
      <c r="BA301" s="16" t="s">
        <v>156</v>
      </c>
      <c r="BB301" s="25" t="e">
        <f t="shared" si="124"/>
        <v>#REF!</v>
      </c>
      <c r="BC301" s="24" t="e">
        <f t="shared" si="124"/>
        <v>#REF!</v>
      </c>
      <c r="BD301" s="16" t="s">
        <v>156</v>
      </c>
      <c r="BE301" s="25" t="e">
        <f t="shared" si="125"/>
        <v>#REF!</v>
      </c>
      <c r="BF301" s="24" t="e">
        <f t="shared" si="125"/>
        <v>#REF!</v>
      </c>
      <c r="BG301" s="16" t="s">
        <v>156</v>
      </c>
      <c r="BH301" s="25" t="e">
        <f t="shared" si="126"/>
        <v>#REF!</v>
      </c>
      <c r="BI301" s="24" t="e">
        <f t="shared" si="126"/>
        <v>#REF!</v>
      </c>
      <c r="BJ301" s="16" t="s">
        <v>156</v>
      </c>
      <c r="BK301" s="25" t="e">
        <f t="shared" si="127"/>
        <v>#REF!</v>
      </c>
      <c r="BL301" s="24" t="e">
        <f t="shared" si="127"/>
        <v>#REF!</v>
      </c>
      <c r="BM301" s="16" t="s">
        <v>156</v>
      </c>
      <c r="BN301" s="25" t="e">
        <f t="shared" si="128"/>
        <v>#REF!</v>
      </c>
      <c r="BO301" s="24" t="e">
        <f t="shared" si="128"/>
        <v>#REF!</v>
      </c>
      <c r="BP301" s="16" t="s">
        <v>156</v>
      </c>
      <c r="BQ301" s="25" t="e">
        <f t="shared" si="129"/>
        <v>#REF!</v>
      </c>
      <c r="BR301" s="24" t="e">
        <f t="shared" si="129"/>
        <v>#REF!</v>
      </c>
      <c r="BS301" s="16" t="s">
        <v>156</v>
      </c>
      <c r="BT301" s="25" t="e">
        <f t="shared" si="130"/>
        <v>#REF!</v>
      </c>
      <c r="BU301" s="24" t="e">
        <f t="shared" si="130"/>
        <v>#REF!</v>
      </c>
      <c r="BV301" s="16" t="s">
        <v>156</v>
      </c>
      <c r="BW301" s="25" t="e">
        <f t="shared" si="131"/>
        <v>#REF!</v>
      </c>
    </row>
    <row r="302" spans="1:75" ht="25.5" customHeight="1">
      <c r="A302" s="40"/>
      <c r="B302" s="37"/>
      <c r="C302" s="38" t="s">
        <v>43</v>
      </c>
      <c r="D302" s="24" t="e">
        <f t="shared" si="12"/>
        <v>#REF!</v>
      </c>
      <c r="E302" s="16" t="s">
        <v>1</v>
      </c>
      <c r="F302" s="25" t="e">
        <f t="shared" si="13"/>
        <v>#REF!</v>
      </c>
      <c r="G302" s="24" t="e">
        <f t="shared" si="108"/>
        <v>#REF!</v>
      </c>
      <c r="H302" s="16" t="s">
        <v>156</v>
      </c>
      <c r="I302" s="25" t="e">
        <f t="shared" si="109"/>
        <v>#REF!</v>
      </c>
      <c r="J302" s="24" t="e">
        <f t="shared" si="109"/>
        <v>#REF!</v>
      </c>
      <c r="K302" s="16" t="s">
        <v>156</v>
      </c>
      <c r="L302" s="25" t="e">
        <f t="shared" si="110"/>
        <v>#REF!</v>
      </c>
      <c r="M302" s="24" t="e">
        <f t="shared" si="110"/>
        <v>#REF!</v>
      </c>
      <c r="N302" s="16" t="s">
        <v>156</v>
      </c>
      <c r="O302" s="25" t="e">
        <f t="shared" si="111"/>
        <v>#REF!</v>
      </c>
      <c r="P302" s="24" t="e">
        <f t="shared" si="111"/>
        <v>#REF!</v>
      </c>
      <c r="Q302" s="16" t="s">
        <v>156</v>
      </c>
      <c r="R302" s="25" t="e">
        <f t="shared" si="112"/>
        <v>#REF!</v>
      </c>
      <c r="S302" s="24" t="e">
        <f t="shared" si="112"/>
        <v>#REF!</v>
      </c>
      <c r="T302" s="16" t="s">
        <v>156</v>
      </c>
      <c r="U302" s="25" t="e">
        <f t="shared" si="113"/>
        <v>#REF!</v>
      </c>
      <c r="V302" s="24" t="e">
        <f t="shared" si="113"/>
        <v>#REF!</v>
      </c>
      <c r="W302" s="16" t="s">
        <v>156</v>
      </c>
      <c r="X302" s="25" t="e">
        <f t="shared" si="114"/>
        <v>#REF!</v>
      </c>
      <c r="Y302" s="24" t="e">
        <f t="shared" si="114"/>
        <v>#REF!</v>
      </c>
      <c r="Z302" s="16" t="s">
        <v>156</v>
      </c>
      <c r="AA302" s="25" t="e">
        <f t="shared" si="115"/>
        <v>#REF!</v>
      </c>
      <c r="AB302" s="24" t="e">
        <f t="shared" si="115"/>
        <v>#REF!</v>
      </c>
      <c r="AC302" s="16" t="s">
        <v>156</v>
      </c>
      <c r="AD302" s="25" t="e">
        <f t="shared" si="116"/>
        <v>#REF!</v>
      </c>
      <c r="AE302" s="24" t="e">
        <f t="shared" si="116"/>
        <v>#REF!</v>
      </c>
      <c r="AF302" s="16" t="s">
        <v>156</v>
      </c>
      <c r="AG302" s="25" t="e">
        <f t="shared" si="117"/>
        <v>#REF!</v>
      </c>
      <c r="AH302" s="24" t="e">
        <f t="shared" si="117"/>
        <v>#REF!</v>
      </c>
      <c r="AI302" s="16" t="s">
        <v>156</v>
      </c>
      <c r="AJ302" s="25" t="e">
        <f t="shared" si="118"/>
        <v>#REF!</v>
      </c>
      <c r="AK302" s="24" t="e">
        <f t="shared" si="118"/>
        <v>#REF!</v>
      </c>
      <c r="AL302" s="16" t="s">
        <v>156</v>
      </c>
      <c r="AM302" s="25" t="e">
        <f t="shared" si="119"/>
        <v>#REF!</v>
      </c>
      <c r="AN302" s="24" t="e">
        <f t="shared" si="119"/>
        <v>#REF!</v>
      </c>
      <c r="AO302" s="16" t="s">
        <v>156</v>
      </c>
      <c r="AP302" s="25" t="e">
        <f t="shared" si="120"/>
        <v>#REF!</v>
      </c>
      <c r="AQ302" s="24" t="e">
        <f t="shared" si="120"/>
        <v>#REF!</v>
      </c>
      <c r="AR302" s="16" t="s">
        <v>156</v>
      </c>
      <c r="AS302" s="25" t="e">
        <f t="shared" si="121"/>
        <v>#REF!</v>
      </c>
      <c r="AT302" s="24" t="e">
        <f t="shared" si="121"/>
        <v>#REF!</v>
      </c>
      <c r="AU302" s="16" t="s">
        <v>156</v>
      </c>
      <c r="AV302" s="25" t="e">
        <f t="shared" si="122"/>
        <v>#REF!</v>
      </c>
      <c r="AW302" s="24" t="e">
        <f t="shared" si="122"/>
        <v>#REF!</v>
      </c>
      <c r="AX302" s="16" t="s">
        <v>156</v>
      </c>
      <c r="AY302" s="25" t="e">
        <f t="shared" si="123"/>
        <v>#REF!</v>
      </c>
      <c r="AZ302" s="24" t="e">
        <f t="shared" si="123"/>
        <v>#REF!</v>
      </c>
      <c r="BA302" s="16" t="s">
        <v>156</v>
      </c>
      <c r="BB302" s="25" t="e">
        <f t="shared" si="124"/>
        <v>#REF!</v>
      </c>
      <c r="BC302" s="24" t="e">
        <f t="shared" si="124"/>
        <v>#REF!</v>
      </c>
      <c r="BD302" s="16" t="s">
        <v>156</v>
      </c>
      <c r="BE302" s="25" t="e">
        <f t="shared" si="125"/>
        <v>#REF!</v>
      </c>
      <c r="BF302" s="24" t="e">
        <f t="shared" si="125"/>
        <v>#REF!</v>
      </c>
      <c r="BG302" s="16" t="s">
        <v>156</v>
      </c>
      <c r="BH302" s="25" t="e">
        <f t="shared" si="126"/>
        <v>#REF!</v>
      </c>
      <c r="BI302" s="24" t="e">
        <f t="shared" si="126"/>
        <v>#REF!</v>
      </c>
      <c r="BJ302" s="16" t="s">
        <v>156</v>
      </c>
      <c r="BK302" s="25" t="e">
        <f t="shared" si="127"/>
        <v>#REF!</v>
      </c>
      <c r="BL302" s="24" t="e">
        <f t="shared" si="127"/>
        <v>#REF!</v>
      </c>
      <c r="BM302" s="16" t="s">
        <v>156</v>
      </c>
      <c r="BN302" s="25" t="e">
        <f t="shared" si="128"/>
        <v>#REF!</v>
      </c>
      <c r="BO302" s="24" t="e">
        <f t="shared" si="128"/>
        <v>#REF!</v>
      </c>
      <c r="BP302" s="16" t="s">
        <v>156</v>
      </c>
      <c r="BQ302" s="25" t="e">
        <f t="shared" si="129"/>
        <v>#REF!</v>
      </c>
      <c r="BR302" s="24" t="e">
        <f t="shared" si="129"/>
        <v>#REF!</v>
      </c>
      <c r="BS302" s="16" t="s">
        <v>156</v>
      </c>
      <c r="BT302" s="25" t="e">
        <f t="shared" si="130"/>
        <v>#REF!</v>
      </c>
      <c r="BU302" s="24" t="e">
        <f t="shared" si="130"/>
        <v>#REF!</v>
      </c>
      <c r="BV302" s="16" t="s">
        <v>156</v>
      </c>
      <c r="BW302" s="25" t="e">
        <f t="shared" si="131"/>
        <v>#REF!</v>
      </c>
    </row>
    <row r="303" spans="1:75" ht="25.5" customHeight="1">
      <c r="A303" s="40"/>
      <c r="B303" s="37"/>
      <c r="C303" s="38" t="s">
        <v>44</v>
      </c>
      <c r="D303" s="24" t="e">
        <f t="shared" si="12"/>
        <v>#REF!</v>
      </c>
      <c r="E303" s="16" t="s">
        <v>1</v>
      </c>
      <c r="F303" s="25" t="e">
        <f t="shared" si="13"/>
        <v>#REF!</v>
      </c>
      <c r="G303" s="24" t="e">
        <f t="shared" si="108"/>
        <v>#REF!</v>
      </c>
      <c r="H303" s="16" t="s">
        <v>156</v>
      </c>
      <c r="I303" s="25" t="e">
        <f t="shared" si="109"/>
        <v>#REF!</v>
      </c>
      <c r="J303" s="24" t="e">
        <f t="shared" si="109"/>
        <v>#REF!</v>
      </c>
      <c r="K303" s="16" t="s">
        <v>156</v>
      </c>
      <c r="L303" s="25" t="e">
        <f t="shared" si="110"/>
        <v>#REF!</v>
      </c>
      <c r="M303" s="24" t="e">
        <f t="shared" si="110"/>
        <v>#REF!</v>
      </c>
      <c r="N303" s="16" t="s">
        <v>156</v>
      </c>
      <c r="O303" s="25" t="e">
        <f t="shared" si="111"/>
        <v>#REF!</v>
      </c>
      <c r="P303" s="24" t="e">
        <f t="shared" si="111"/>
        <v>#REF!</v>
      </c>
      <c r="Q303" s="16" t="s">
        <v>156</v>
      </c>
      <c r="R303" s="25" t="e">
        <f t="shared" si="112"/>
        <v>#REF!</v>
      </c>
      <c r="S303" s="24" t="e">
        <f t="shared" si="112"/>
        <v>#REF!</v>
      </c>
      <c r="T303" s="16" t="s">
        <v>156</v>
      </c>
      <c r="U303" s="25" t="e">
        <f t="shared" si="113"/>
        <v>#REF!</v>
      </c>
      <c r="V303" s="24" t="e">
        <f t="shared" si="113"/>
        <v>#REF!</v>
      </c>
      <c r="W303" s="16" t="s">
        <v>156</v>
      </c>
      <c r="X303" s="25" t="e">
        <f t="shared" si="114"/>
        <v>#REF!</v>
      </c>
      <c r="Y303" s="24" t="e">
        <f t="shared" si="114"/>
        <v>#REF!</v>
      </c>
      <c r="Z303" s="16" t="s">
        <v>156</v>
      </c>
      <c r="AA303" s="25" t="e">
        <f t="shared" si="115"/>
        <v>#REF!</v>
      </c>
      <c r="AB303" s="24" t="e">
        <f t="shared" si="115"/>
        <v>#REF!</v>
      </c>
      <c r="AC303" s="16" t="s">
        <v>156</v>
      </c>
      <c r="AD303" s="25" t="e">
        <f t="shared" si="116"/>
        <v>#REF!</v>
      </c>
      <c r="AE303" s="24" t="e">
        <f t="shared" si="116"/>
        <v>#REF!</v>
      </c>
      <c r="AF303" s="16" t="s">
        <v>156</v>
      </c>
      <c r="AG303" s="25" t="e">
        <f t="shared" si="117"/>
        <v>#REF!</v>
      </c>
      <c r="AH303" s="24" t="e">
        <f t="shared" si="117"/>
        <v>#REF!</v>
      </c>
      <c r="AI303" s="16" t="s">
        <v>156</v>
      </c>
      <c r="AJ303" s="25" t="e">
        <f t="shared" si="118"/>
        <v>#REF!</v>
      </c>
      <c r="AK303" s="24" t="e">
        <f t="shared" si="118"/>
        <v>#REF!</v>
      </c>
      <c r="AL303" s="16" t="s">
        <v>156</v>
      </c>
      <c r="AM303" s="25" t="e">
        <f t="shared" si="119"/>
        <v>#REF!</v>
      </c>
      <c r="AN303" s="24" t="e">
        <f t="shared" si="119"/>
        <v>#REF!</v>
      </c>
      <c r="AO303" s="16" t="s">
        <v>156</v>
      </c>
      <c r="AP303" s="25" t="e">
        <f t="shared" si="120"/>
        <v>#REF!</v>
      </c>
      <c r="AQ303" s="24" t="e">
        <f t="shared" si="120"/>
        <v>#REF!</v>
      </c>
      <c r="AR303" s="16" t="s">
        <v>156</v>
      </c>
      <c r="AS303" s="25" t="e">
        <f t="shared" si="121"/>
        <v>#REF!</v>
      </c>
      <c r="AT303" s="24" t="e">
        <f t="shared" si="121"/>
        <v>#REF!</v>
      </c>
      <c r="AU303" s="16" t="s">
        <v>156</v>
      </c>
      <c r="AV303" s="25" t="e">
        <f t="shared" si="122"/>
        <v>#REF!</v>
      </c>
      <c r="AW303" s="24" t="e">
        <f t="shared" si="122"/>
        <v>#REF!</v>
      </c>
      <c r="AX303" s="16" t="s">
        <v>156</v>
      </c>
      <c r="AY303" s="25" t="e">
        <f t="shared" si="123"/>
        <v>#REF!</v>
      </c>
      <c r="AZ303" s="24" t="e">
        <f t="shared" si="123"/>
        <v>#REF!</v>
      </c>
      <c r="BA303" s="16" t="s">
        <v>156</v>
      </c>
      <c r="BB303" s="25" t="e">
        <f t="shared" si="124"/>
        <v>#REF!</v>
      </c>
      <c r="BC303" s="24" t="e">
        <f t="shared" si="124"/>
        <v>#REF!</v>
      </c>
      <c r="BD303" s="16" t="s">
        <v>156</v>
      </c>
      <c r="BE303" s="25" t="e">
        <f t="shared" si="125"/>
        <v>#REF!</v>
      </c>
      <c r="BF303" s="24" t="e">
        <f t="shared" si="125"/>
        <v>#REF!</v>
      </c>
      <c r="BG303" s="16" t="s">
        <v>156</v>
      </c>
      <c r="BH303" s="25" t="e">
        <f t="shared" si="126"/>
        <v>#REF!</v>
      </c>
      <c r="BI303" s="24" t="e">
        <f t="shared" si="126"/>
        <v>#REF!</v>
      </c>
      <c r="BJ303" s="16" t="s">
        <v>156</v>
      </c>
      <c r="BK303" s="25" t="e">
        <f t="shared" si="127"/>
        <v>#REF!</v>
      </c>
      <c r="BL303" s="24" t="e">
        <f t="shared" si="127"/>
        <v>#REF!</v>
      </c>
      <c r="BM303" s="16" t="s">
        <v>156</v>
      </c>
      <c r="BN303" s="25" t="e">
        <f t="shared" si="128"/>
        <v>#REF!</v>
      </c>
      <c r="BO303" s="24" t="e">
        <f t="shared" si="128"/>
        <v>#REF!</v>
      </c>
      <c r="BP303" s="16" t="s">
        <v>156</v>
      </c>
      <c r="BQ303" s="25" t="e">
        <f t="shared" si="129"/>
        <v>#REF!</v>
      </c>
      <c r="BR303" s="24" t="e">
        <f t="shared" si="129"/>
        <v>#REF!</v>
      </c>
      <c r="BS303" s="16" t="s">
        <v>156</v>
      </c>
      <c r="BT303" s="25" t="e">
        <f t="shared" si="130"/>
        <v>#REF!</v>
      </c>
      <c r="BU303" s="24" t="e">
        <f t="shared" si="130"/>
        <v>#REF!</v>
      </c>
      <c r="BV303" s="16" t="s">
        <v>156</v>
      </c>
      <c r="BW303" s="25" t="e">
        <f t="shared" si="131"/>
        <v>#REF!</v>
      </c>
    </row>
    <row r="304" spans="1:75" ht="25.5" customHeight="1">
      <c r="A304" s="40"/>
      <c r="B304" s="37"/>
      <c r="C304" s="38" t="s">
        <v>45</v>
      </c>
      <c r="D304" s="24" t="e">
        <f t="shared" si="12"/>
        <v>#REF!</v>
      </c>
      <c r="E304" s="16" t="s">
        <v>1</v>
      </c>
      <c r="F304" s="25" t="e">
        <f t="shared" si="13"/>
        <v>#REF!</v>
      </c>
      <c r="G304" s="24" t="e">
        <f t="shared" si="108"/>
        <v>#REF!</v>
      </c>
      <c r="H304" s="16" t="s">
        <v>156</v>
      </c>
      <c r="I304" s="25" t="e">
        <f t="shared" si="109"/>
        <v>#REF!</v>
      </c>
      <c r="J304" s="24" t="e">
        <f t="shared" si="109"/>
        <v>#REF!</v>
      </c>
      <c r="K304" s="16" t="s">
        <v>156</v>
      </c>
      <c r="L304" s="25" t="e">
        <f t="shared" si="110"/>
        <v>#REF!</v>
      </c>
      <c r="M304" s="24" t="e">
        <f t="shared" si="110"/>
        <v>#REF!</v>
      </c>
      <c r="N304" s="16" t="s">
        <v>156</v>
      </c>
      <c r="O304" s="25" t="e">
        <f t="shared" si="111"/>
        <v>#REF!</v>
      </c>
      <c r="P304" s="24" t="e">
        <f t="shared" si="111"/>
        <v>#REF!</v>
      </c>
      <c r="Q304" s="16" t="s">
        <v>156</v>
      </c>
      <c r="R304" s="25" t="e">
        <f t="shared" si="112"/>
        <v>#REF!</v>
      </c>
      <c r="S304" s="24" t="e">
        <f t="shared" si="112"/>
        <v>#REF!</v>
      </c>
      <c r="T304" s="16" t="s">
        <v>156</v>
      </c>
      <c r="U304" s="25" t="e">
        <f t="shared" si="113"/>
        <v>#REF!</v>
      </c>
      <c r="V304" s="24" t="e">
        <f t="shared" si="113"/>
        <v>#REF!</v>
      </c>
      <c r="W304" s="16" t="s">
        <v>156</v>
      </c>
      <c r="X304" s="25" t="e">
        <f t="shared" si="114"/>
        <v>#REF!</v>
      </c>
      <c r="Y304" s="24" t="e">
        <f t="shared" si="114"/>
        <v>#REF!</v>
      </c>
      <c r="Z304" s="16" t="s">
        <v>156</v>
      </c>
      <c r="AA304" s="25" t="e">
        <f t="shared" si="115"/>
        <v>#REF!</v>
      </c>
      <c r="AB304" s="24" t="e">
        <f t="shared" si="115"/>
        <v>#REF!</v>
      </c>
      <c r="AC304" s="16" t="s">
        <v>156</v>
      </c>
      <c r="AD304" s="25" t="e">
        <f t="shared" si="116"/>
        <v>#REF!</v>
      </c>
      <c r="AE304" s="24" t="e">
        <f t="shared" si="116"/>
        <v>#REF!</v>
      </c>
      <c r="AF304" s="16" t="s">
        <v>156</v>
      </c>
      <c r="AG304" s="25" t="e">
        <f t="shared" si="117"/>
        <v>#REF!</v>
      </c>
      <c r="AH304" s="24" t="e">
        <f t="shared" si="117"/>
        <v>#REF!</v>
      </c>
      <c r="AI304" s="16" t="s">
        <v>156</v>
      </c>
      <c r="AJ304" s="25" t="e">
        <f t="shared" si="118"/>
        <v>#REF!</v>
      </c>
      <c r="AK304" s="24" t="e">
        <f t="shared" si="118"/>
        <v>#REF!</v>
      </c>
      <c r="AL304" s="16" t="s">
        <v>156</v>
      </c>
      <c r="AM304" s="25" t="e">
        <f t="shared" si="119"/>
        <v>#REF!</v>
      </c>
      <c r="AN304" s="24" t="e">
        <f t="shared" si="119"/>
        <v>#REF!</v>
      </c>
      <c r="AO304" s="16" t="s">
        <v>156</v>
      </c>
      <c r="AP304" s="25" t="e">
        <f t="shared" si="120"/>
        <v>#REF!</v>
      </c>
      <c r="AQ304" s="24" t="e">
        <f t="shared" si="120"/>
        <v>#REF!</v>
      </c>
      <c r="AR304" s="16" t="s">
        <v>156</v>
      </c>
      <c r="AS304" s="25" t="e">
        <f t="shared" si="121"/>
        <v>#REF!</v>
      </c>
      <c r="AT304" s="24" t="e">
        <f t="shared" si="121"/>
        <v>#REF!</v>
      </c>
      <c r="AU304" s="16" t="s">
        <v>156</v>
      </c>
      <c r="AV304" s="25" t="e">
        <f t="shared" si="122"/>
        <v>#REF!</v>
      </c>
      <c r="AW304" s="24" t="e">
        <f t="shared" si="122"/>
        <v>#REF!</v>
      </c>
      <c r="AX304" s="16" t="s">
        <v>156</v>
      </c>
      <c r="AY304" s="25" t="e">
        <f t="shared" si="123"/>
        <v>#REF!</v>
      </c>
      <c r="AZ304" s="24" t="e">
        <f t="shared" si="123"/>
        <v>#REF!</v>
      </c>
      <c r="BA304" s="16" t="s">
        <v>156</v>
      </c>
      <c r="BB304" s="25" t="e">
        <f t="shared" si="124"/>
        <v>#REF!</v>
      </c>
      <c r="BC304" s="24" t="e">
        <f t="shared" si="124"/>
        <v>#REF!</v>
      </c>
      <c r="BD304" s="16" t="s">
        <v>156</v>
      </c>
      <c r="BE304" s="25" t="e">
        <f t="shared" si="125"/>
        <v>#REF!</v>
      </c>
      <c r="BF304" s="24" t="e">
        <f t="shared" si="125"/>
        <v>#REF!</v>
      </c>
      <c r="BG304" s="16" t="s">
        <v>156</v>
      </c>
      <c r="BH304" s="25" t="e">
        <f t="shared" si="126"/>
        <v>#REF!</v>
      </c>
      <c r="BI304" s="24" t="e">
        <f t="shared" si="126"/>
        <v>#REF!</v>
      </c>
      <c r="BJ304" s="16" t="s">
        <v>156</v>
      </c>
      <c r="BK304" s="25" t="e">
        <f t="shared" si="127"/>
        <v>#REF!</v>
      </c>
      <c r="BL304" s="24" t="e">
        <f t="shared" si="127"/>
        <v>#REF!</v>
      </c>
      <c r="BM304" s="16" t="s">
        <v>156</v>
      </c>
      <c r="BN304" s="25" t="e">
        <f t="shared" si="128"/>
        <v>#REF!</v>
      </c>
      <c r="BO304" s="24" t="e">
        <f t="shared" si="128"/>
        <v>#REF!</v>
      </c>
      <c r="BP304" s="16" t="s">
        <v>156</v>
      </c>
      <c r="BQ304" s="25" t="e">
        <f t="shared" si="129"/>
        <v>#REF!</v>
      </c>
      <c r="BR304" s="24" t="e">
        <f t="shared" si="129"/>
        <v>#REF!</v>
      </c>
      <c r="BS304" s="16" t="s">
        <v>156</v>
      </c>
      <c r="BT304" s="25" t="e">
        <f t="shared" si="130"/>
        <v>#REF!</v>
      </c>
      <c r="BU304" s="24" t="e">
        <f t="shared" si="130"/>
        <v>#REF!</v>
      </c>
      <c r="BV304" s="16" t="s">
        <v>156</v>
      </c>
      <c r="BW304" s="25" t="e">
        <f t="shared" si="131"/>
        <v>#REF!</v>
      </c>
    </row>
    <row r="305" spans="1:75" ht="25.5" customHeight="1">
      <c r="A305" s="40"/>
      <c r="B305" s="37"/>
      <c r="C305" s="38" t="s">
        <v>46</v>
      </c>
      <c r="D305" s="24" t="e">
        <f t="shared" si="12"/>
        <v>#REF!</v>
      </c>
      <c r="E305" s="16" t="s">
        <v>1</v>
      </c>
      <c r="F305" s="25" t="e">
        <f t="shared" si="13"/>
        <v>#REF!</v>
      </c>
      <c r="G305" s="24" t="e">
        <f t="shared" si="108"/>
        <v>#REF!</v>
      </c>
      <c r="H305" s="16" t="s">
        <v>156</v>
      </c>
      <c r="I305" s="25" t="e">
        <f t="shared" si="109"/>
        <v>#REF!</v>
      </c>
      <c r="J305" s="24" t="e">
        <f t="shared" si="109"/>
        <v>#REF!</v>
      </c>
      <c r="K305" s="16" t="s">
        <v>156</v>
      </c>
      <c r="L305" s="25" t="e">
        <f t="shared" si="110"/>
        <v>#REF!</v>
      </c>
      <c r="M305" s="24" t="e">
        <f t="shared" si="110"/>
        <v>#REF!</v>
      </c>
      <c r="N305" s="16" t="s">
        <v>156</v>
      </c>
      <c r="O305" s="25" t="e">
        <f t="shared" si="111"/>
        <v>#REF!</v>
      </c>
      <c r="P305" s="24" t="e">
        <f t="shared" si="111"/>
        <v>#REF!</v>
      </c>
      <c r="Q305" s="16" t="s">
        <v>156</v>
      </c>
      <c r="R305" s="25" t="e">
        <f t="shared" si="112"/>
        <v>#REF!</v>
      </c>
      <c r="S305" s="24" t="e">
        <f t="shared" si="112"/>
        <v>#REF!</v>
      </c>
      <c r="T305" s="16" t="s">
        <v>156</v>
      </c>
      <c r="U305" s="25" t="e">
        <f t="shared" si="113"/>
        <v>#REF!</v>
      </c>
      <c r="V305" s="24" t="e">
        <f t="shared" si="113"/>
        <v>#REF!</v>
      </c>
      <c r="W305" s="16" t="s">
        <v>156</v>
      </c>
      <c r="X305" s="25" t="e">
        <f t="shared" si="114"/>
        <v>#REF!</v>
      </c>
      <c r="Y305" s="24" t="e">
        <f t="shared" si="114"/>
        <v>#REF!</v>
      </c>
      <c r="Z305" s="16" t="s">
        <v>156</v>
      </c>
      <c r="AA305" s="25" t="e">
        <f t="shared" si="115"/>
        <v>#REF!</v>
      </c>
      <c r="AB305" s="24" t="e">
        <f t="shared" si="115"/>
        <v>#REF!</v>
      </c>
      <c r="AC305" s="16" t="s">
        <v>156</v>
      </c>
      <c r="AD305" s="25" t="e">
        <f t="shared" si="116"/>
        <v>#REF!</v>
      </c>
      <c r="AE305" s="24" t="e">
        <f t="shared" si="116"/>
        <v>#REF!</v>
      </c>
      <c r="AF305" s="16" t="s">
        <v>156</v>
      </c>
      <c r="AG305" s="25" t="e">
        <f t="shared" si="117"/>
        <v>#REF!</v>
      </c>
      <c r="AH305" s="24" t="e">
        <f t="shared" si="117"/>
        <v>#REF!</v>
      </c>
      <c r="AI305" s="16" t="s">
        <v>156</v>
      </c>
      <c r="AJ305" s="25" t="e">
        <f t="shared" si="118"/>
        <v>#REF!</v>
      </c>
      <c r="AK305" s="24" t="e">
        <f t="shared" si="118"/>
        <v>#REF!</v>
      </c>
      <c r="AL305" s="16" t="s">
        <v>156</v>
      </c>
      <c r="AM305" s="25" t="e">
        <f t="shared" si="119"/>
        <v>#REF!</v>
      </c>
      <c r="AN305" s="24" t="e">
        <f t="shared" si="119"/>
        <v>#REF!</v>
      </c>
      <c r="AO305" s="16" t="s">
        <v>156</v>
      </c>
      <c r="AP305" s="25" t="e">
        <f t="shared" si="120"/>
        <v>#REF!</v>
      </c>
      <c r="AQ305" s="24" t="e">
        <f t="shared" si="120"/>
        <v>#REF!</v>
      </c>
      <c r="AR305" s="16" t="s">
        <v>156</v>
      </c>
      <c r="AS305" s="25" t="e">
        <f t="shared" si="121"/>
        <v>#REF!</v>
      </c>
      <c r="AT305" s="24" t="e">
        <f t="shared" si="121"/>
        <v>#REF!</v>
      </c>
      <c r="AU305" s="16" t="s">
        <v>156</v>
      </c>
      <c r="AV305" s="25" t="e">
        <f t="shared" si="122"/>
        <v>#REF!</v>
      </c>
      <c r="AW305" s="24" t="e">
        <f t="shared" si="122"/>
        <v>#REF!</v>
      </c>
      <c r="AX305" s="16" t="s">
        <v>156</v>
      </c>
      <c r="AY305" s="25" t="e">
        <f t="shared" si="123"/>
        <v>#REF!</v>
      </c>
      <c r="AZ305" s="24" t="e">
        <f t="shared" si="123"/>
        <v>#REF!</v>
      </c>
      <c r="BA305" s="16" t="s">
        <v>156</v>
      </c>
      <c r="BB305" s="25" t="e">
        <f t="shared" si="124"/>
        <v>#REF!</v>
      </c>
      <c r="BC305" s="24" t="e">
        <f t="shared" si="124"/>
        <v>#REF!</v>
      </c>
      <c r="BD305" s="16" t="s">
        <v>156</v>
      </c>
      <c r="BE305" s="25" t="e">
        <f t="shared" si="125"/>
        <v>#REF!</v>
      </c>
      <c r="BF305" s="24" t="e">
        <f t="shared" si="125"/>
        <v>#REF!</v>
      </c>
      <c r="BG305" s="16" t="s">
        <v>156</v>
      </c>
      <c r="BH305" s="25" t="e">
        <f t="shared" si="126"/>
        <v>#REF!</v>
      </c>
      <c r="BI305" s="24" t="e">
        <f t="shared" si="126"/>
        <v>#REF!</v>
      </c>
      <c r="BJ305" s="16" t="s">
        <v>156</v>
      </c>
      <c r="BK305" s="25" t="e">
        <f t="shared" si="127"/>
        <v>#REF!</v>
      </c>
      <c r="BL305" s="24" t="e">
        <f t="shared" si="127"/>
        <v>#REF!</v>
      </c>
      <c r="BM305" s="16" t="s">
        <v>156</v>
      </c>
      <c r="BN305" s="25" t="e">
        <f t="shared" si="128"/>
        <v>#REF!</v>
      </c>
      <c r="BO305" s="24" t="e">
        <f t="shared" si="128"/>
        <v>#REF!</v>
      </c>
      <c r="BP305" s="16" t="s">
        <v>156</v>
      </c>
      <c r="BQ305" s="25" t="e">
        <f t="shared" si="129"/>
        <v>#REF!</v>
      </c>
      <c r="BR305" s="24" t="e">
        <f t="shared" si="129"/>
        <v>#REF!</v>
      </c>
      <c r="BS305" s="16" t="s">
        <v>156</v>
      </c>
      <c r="BT305" s="25" t="e">
        <f t="shared" si="130"/>
        <v>#REF!</v>
      </c>
      <c r="BU305" s="24" t="e">
        <f t="shared" si="130"/>
        <v>#REF!</v>
      </c>
      <c r="BV305" s="16" t="s">
        <v>156</v>
      </c>
      <c r="BW305" s="25" t="e">
        <f t="shared" si="131"/>
        <v>#REF!</v>
      </c>
    </row>
    <row r="306" spans="1:75" ht="25.5" customHeight="1">
      <c r="A306" s="40"/>
      <c r="B306" s="37"/>
      <c r="C306" s="38" t="s">
        <v>47</v>
      </c>
      <c r="D306" s="24" t="e">
        <f t="shared" si="12"/>
        <v>#REF!</v>
      </c>
      <c r="E306" s="16" t="s">
        <v>1</v>
      </c>
      <c r="F306" s="25" t="e">
        <f t="shared" si="13"/>
        <v>#REF!</v>
      </c>
      <c r="G306" s="24" t="e">
        <f t="shared" si="108"/>
        <v>#REF!</v>
      </c>
      <c r="H306" s="16" t="s">
        <v>156</v>
      </c>
      <c r="I306" s="25" t="e">
        <f t="shared" si="109"/>
        <v>#REF!</v>
      </c>
      <c r="J306" s="24" t="e">
        <f t="shared" si="109"/>
        <v>#REF!</v>
      </c>
      <c r="K306" s="16" t="s">
        <v>156</v>
      </c>
      <c r="L306" s="25" t="e">
        <f t="shared" si="110"/>
        <v>#REF!</v>
      </c>
      <c r="M306" s="24" t="e">
        <f t="shared" si="110"/>
        <v>#REF!</v>
      </c>
      <c r="N306" s="16" t="s">
        <v>156</v>
      </c>
      <c r="O306" s="25" t="e">
        <f t="shared" si="111"/>
        <v>#REF!</v>
      </c>
      <c r="P306" s="24" t="e">
        <f t="shared" si="111"/>
        <v>#REF!</v>
      </c>
      <c r="Q306" s="16" t="s">
        <v>156</v>
      </c>
      <c r="R306" s="25" t="e">
        <f t="shared" si="112"/>
        <v>#REF!</v>
      </c>
      <c r="S306" s="24" t="e">
        <f t="shared" si="112"/>
        <v>#REF!</v>
      </c>
      <c r="T306" s="16" t="s">
        <v>156</v>
      </c>
      <c r="U306" s="25" t="e">
        <f t="shared" si="113"/>
        <v>#REF!</v>
      </c>
      <c r="V306" s="24" t="e">
        <f t="shared" si="113"/>
        <v>#REF!</v>
      </c>
      <c r="W306" s="16" t="s">
        <v>156</v>
      </c>
      <c r="X306" s="25" t="e">
        <f t="shared" si="114"/>
        <v>#REF!</v>
      </c>
      <c r="Y306" s="24" t="e">
        <f t="shared" si="114"/>
        <v>#REF!</v>
      </c>
      <c r="Z306" s="16" t="s">
        <v>156</v>
      </c>
      <c r="AA306" s="25" t="e">
        <f t="shared" si="115"/>
        <v>#REF!</v>
      </c>
      <c r="AB306" s="24" t="e">
        <f t="shared" si="115"/>
        <v>#REF!</v>
      </c>
      <c r="AC306" s="16" t="s">
        <v>156</v>
      </c>
      <c r="AD306" s="25" t="e">
        <f t="shared" si="116"/>
        <v>#REF!</v>
      </c>
      <c r="AE306" s="24" t="e">
        <f t="shared" si="116"/>
        <v>#REF!</v>
      </c>
      <c r="AF306" s="16" t="s">
        <v>156</v>
      </c>
      <c r="AG306" s="25" t="e">
        <f t="shared" si="117"/>
        <v>#REF!</v>
      </c>
      <c r="AH306" s="24" t="e">
        <f t="shared" si="117"/>
        <v>#REF!</v>
      </c>
      <c r="AI306" s="16" t="s">
        <v>156</v>
      </c>
      <c r="AJ306" s="25" t="e">
        <f t="shared" si="118"/>
        <v>#REF!</v>
      </c>
      <c r="AK306" s="24" t="e">
        <f t="shared" si="118"/>
        <v>#REF!</v>
      </c>
      <c r="AL306" s="16" t="s">
        <v>156</v>
      </c>
      <c r="AM306" s="25" t="e">
        <f t="shared" si="119"/>
        <v>#REF!</v>
      </c>
      <c r="AN306" s="24" t="e">
        <f t="shared" si="119"/>
        <v>#REF!</v>
      </c>
      <c r="AO306" s="16" t="s">
        <v>156</v>
      </c>
      <c r="AP306" s="25" t="e">
        <f t="shared" si="120"/>
        <v>#REF!</v>
      </c>
      <c r="AQ306" s="24" t="e">
        <f t="shared" si="120"/>
        <v>#REF!</v>
      </c>
      <c r="AR306" s="16" t="s">
        <v>156</v>
      </c>
      <c r="AS306" s="25" t="e">
        <f t="shared" si="121"/>
        <v>#REF!</v>
      </c>
      <c r="AT306" s="24" t="e">
        <f t="shared" si="121"/>
        <v>#REF!</v>
      </c>
      <c r="AU306" s="16" t="s">
        <v>156</v>
      </c>
      <c r="AV306" s="25" t="e">
        <f t="shared" si="122"/>
        <v>#REF!</v>
      </c>
      <c r="AW306" s="24" t="e">
        <f t="shared" si="122"/>
        <v>#REF!</v>
      </c>
      <c r="AX306" s="16" t="s">
        <v>156</v>
      </c>
      <c r="AY306" s="25" t="e">
        <f t="shared" si="123"/>
        <v>#REF!</v>
      </c>
      <c r="AZ306" s="24" t="e">
        <f t="shared" si="123"/>
        <v>#REF!</v>
      </c>
      <c r="BA306" s="16" t="s">
        <v>156</v>
      </c>
      <c r="BB306" s="25" t="e">
        <f t="shared" si="124"/>
        <v>#REF!</v>
      </c>
      <c r="BC306" s="24" t="e">
        <f t="shared" si="124"/>
        <v>#REF!</v>
      </c>
      <c r="BD306" s="16" t="s">
        <v>156</v>
      </c>
      <c r="BE306" s="25" t="e">
        <f t="shared" si="125"/>
        <v>#REF!</v>
      </c>
      <c r="BF306" s="24" t="e">
        <f t="shared" si="125"/>
        <v>#REF!</v>
      </c>
      <c r="BG306" s="16" t="s">
        <v>156</v>
      </c>
      <c r="BH306" s="25" t="e">
        <f t="shared" si="126"/>
        <v>#REF!</v>
      </c>
      <c r="BI306" s="24" t="e">
        <f t="shared" si="126"/>
        <v>#REF!</v>
      </c>
      <c r="BJ306" s="16" t="s">
        <v>156</v>
      </c>
      <c r="BK306" s="25" t="e">
        <f t="shared" si="127"/>
        <v>#REF!</v>
      </c>
      <c r="BL306" s="24" t="e">
        <f t="shared" si="127"/>
        <v>#REF!</v>
      </c>
      <c r="BM306" s="16" t="s">
        <v>156</v>
      </c>
      <c r="BN306" s="25" t="e">
        <f t="shared" si="128"/>
        <v>#REF!</v>
      </c>
      <c r="BO306" s="24" t="e">
        <f t="shared" si="128"/>
        <v>#REF!</v>
      </c>
      <c r="BP306" s="16" t="s">
        <v>156</v>
      </c>
      <c r="BQ306" s="25" t="e">
        <f t="shared" si="129"/>
        <v>#REF!</v>
      </c>
      <c r="BR306" s="24" t="e">
        <f t="shared" si="129"/>
        <v>#REF!</v>
      </c>
      <c r="BS306" s="16" t="s">
        <v>156</v>
      </c>
      <c r="BT306" s="25" t="e">
        <f t="shared" si="130"/>
        <v>#REF!</v>
      </c>
      <c r="BU306" s="24" t="e">
        <f t="shared" si="130"/>
        <v>#REF!</v>
      </c>
      <c r="BV306" s="16" t="s">
        <v>156</v>
      </c>
      <c r="BW306" s="25" t="e">
        <f t="shared" si="131"/>
        <v>#REF!</v>
      </c>
    </row>
    <row r="307" spans="1:75" ht="25.5" customHeight="1">
      <c r="A307" s="40"/>
      <c r="B307" s="37"/>
      <c r="C307" s="38" t="s">
        <v>48</v>
      </c>
      <c r="D307" s="24" t="e">
        <f t="shared" si="12"/>
        <v>#REF!</v>
      </c>
      <c r="E307" s="16" t="s">
        <v>1</v>
      </c>
      <c r="F307" s="25" t="e">
        <f t="shared" si="13"/>
        <v>#REF!</v>
      </c>
      <c r="G307" s="24" t="e">
        <f t="shared" si="108"/>
        <v>#REF!</v>
      </c>
      <c r="H307" s="16" t="s">
        <v>156</v>
      </c>
      <c r="I307" s="25" t="e">
        <f t="shared" si="109"/>
        <v>#REF!</v>
      </c>
      <c r="J307" s="24" t="e">
        <f t="shared" si="109"/>
        <v>#REF!</v>
      </c>
      <c r="K307" s="16" t="s">
        <v>156</v>
      </c>
      <c r="L307" s="25" t="e">
        <f t="shared" si="110"/>
        <v>#REF!</v>
      </c>
      <c r="M307" s="24" t="e">
        <f t="shared" si="110"/>
        <v>#REF!</v>
      </c>
      <c r="N307" s="16" t="s">
        <v>156</v>
      </c>
      <c r="O307" s="25" t="e">
        <f t="shared" si="111"/>
        <v>#REF!</v>
      </c>
      <c r="P307" s="24" t="e">
        <f t="shared" si="111"/>
        <v>#REF!</v>
      </c>
      <c r="Q307" s="16" t="s">
        <v>156</v>
      </c>
      <c r="R307" s="25" t="e">
        <f t="shared" si="112"/>
        <v>#REF!</v>
      </c>
      <c r="S307" s="24" t="e">
        <f t="shared" si="112"/>
        <v>#REF!</v>
      </c>
      <c r="T307" s="16" t="s">
        <v>156</v>
      </c>
      <c r="U307" s="25" t="e">
        <f t="shared" si="113"/>
        <v>#REF!</v>
      </c>
      <c r="V307" s="24" t="e">
        <f t="shared" si="113"/>
        <v>#REF!</v>
      </c>
      <c r="W307" s="16" t="s">
        <v>156</v>
      </c>
      <c r="X307" s="25" t="e">
        <f t="shared" si="114"/>
        <v>#REF!</v>
      </c>
      <c r="Y307" s="24" t="e">
        <f t="shared" si="114"/>
        <v>#REF!</v>
      </c>
      <c r="Z307" s="16" t="s">
        <v>156</v>
      </c>
      <c r="AA307" s="25" t="e">
        <f t="shared" si="115"/>
        <v>#REF!</v>
      </c>
      <c r="AB307" s="24" t="e">
        <f t="shared" si="115"/>
        <v>#REF!</v>
      </c>
      <c r="AC307" s="16" t="s">
        <v>156</v>
      </c>
      <c r="AD307" s="25" t="e">
        <f t="shared" si="116"/>
        <v>#REF!</v>
      </c>
      <c r="AE307" s="24" t="e">
        <f t="shared" si="116"/>
        <v>#REF!</v>
      </c>
      <c r="AF307" s="16" t="s">
        <v>156</v>
      </c>
      <c r="AG307" s="25" t="e">
        <f t="shared" si="117"/>
        <v>#REF!</v>
      </c>
      <c r="AH307" s="24" t="e">
        <f t="shared" si="117"/>
        <v>#REF!</v>
      </c>
      <c r="AI307" s="16" t="s">
        <v>156</v>
      </c>
      <c r="AJ307" s="25" t="e">
        <f t="shared" si="118"/>
        <v>#REF!</v>
      </c>
      <c r="AK307" s="24" t="e">
        <f t="shared" si="118"/>
        <v>#REF!</v>
      </c>
      <c r="AL307" s="16" t="s">
        <v>156</v>
      </c>
      <c r="AM307" s="25" t="e">
        <f t="shared" si="119"/>
        <v>#REF!</v>
      </c>
      <c r="AN307" s="24" t="e">
        <f t="shared" si="119"/>
        <v>#REF!</v>
      </c>
      <c r="AO307" s="16" t="s">
        <v>156</v>
      </c>
      <c r="AP307" s="25" t="e">
        <f t="shared" si="120"/>
        <v>#REF!</v>
      </c>
      <c r="AQ307" s="24" t="e">
        <f t="shared" si="120"/>
        <v>#REF!</v>
      </c>
      <c r="AR307" s="16" t="s">
        <v>156</v>
      </c>
      <c r="AS307" s="25" t="e">
        <f t="shared" si="121"/>
        <v>#REF!</v>
      </c>
      <c r="AT307" s="24" t="e">
        <f t="shared" si="121"/>
        <v>#REF!</v>
      </c>
      <c r="AU307" s="16" t="s">
        <v>156</v>
      </c>
      <c r="AV307" s="25" t="e">
        <f t="shared" si="122"/>
        <v>#REF!</v>
      </c>
      <c r="AW307" s="24" t="e">
        <f t="shared" si="122"/>
        <v>#REF!</v>
      </c>
      <c r="AX307" s="16" t="s">
        <v>156</v>
      </c>
      <c r="AY307" s="25" t="e">
        <f t="shared" si="123"/>
        <v>#REF!</v>
      </c>
      <c r="AZ307" s="24" t="e">
        <f t="shared" si="123"/>
        <v>#REF!</v>
      </c>
      <c r="BA307" s="16" t="s">
        <v>156</v>
      </c>
      <c r="BB307" s="25" t="e">
        <f t="shared" si="124"/>
        <v>#REF!</v>
      </c>
      <c r="BC307" s="24" t="e">
        <f t="shared" si="124"/>
        <v>#REF!</v>
      </c>
      <c r="BD307" s="16" t="s">
        <v>156</v>
      </c>
      <c r="BE307" s="25" t="e">
        <f t="shared" si="125"/>
        <v>#REF!</v>
      </c>
      <c r="BF307" s="24" t="e">
        <f t="shared" si="125"/>
        <v>#REF!</v>
      </c>
      <c r="BG307" s="16" t="s">
        <v>156</v>
      </c>
      <c r="BH307" s="25" t="e">
        <f t="shared" si="126"/>
        <v>#REF!</v>
      </c>
      <c r="BI307" s="24" t="e">
        <f t="shared" si="126"/>
        <v>#REF!</v>
      </c>
      <c r="BJ307" s="16" t="s">
        <v>156</v>
      </c>
      <c r="BK307" s="25" t="e">
        <f t="shared" si="127"/>
        <v>#REF!</v>
      </c>
      <c r="BL307" s="24" t="e">
        <f t="shared" si="127"/>
        <v>#REF!</v>
      </c>
      <c r="BM307" s="16" t="s">
        <v>156</v>
      </c>
      <c r="BN307" s="25" t="e">
        <f t="shared" si="128"/>
        <v>#REF!</v>
      </c>
      <c r="BO307" s="24" t="e">
        <f t="shared" si="128"/>
        <v>#REF!</v>
      </c>
      <c r="BP307" s="16" t="s">
        <v>156</v>
      </c>
      <c r="BQ307" s="25" t="e">
        <f t="shared" si="129"/>
        <v>#REF!</v>
      </c>
      <c r="BR307" s="24" t="e">
        <f t="shared" si="129"/>
        <v>#REF!</v>
      </c>
      <c r="BS307" s="16" t="s">
        <v>156</v>
      </c>
      <c r="BT307" s="25" t="e">
        <f t="shared" si="130"/>
        <v>#REF!</v>
      </c>
      <c r="BU307" s="24" t="e">
        <f t="shared" si="130"/>
        <v>#REF!</v>
      </c>
      <c r="BV307" s="16" t="s">
        <v>156</v>
      </c>
      <c r="BW307" s="25" t="e">
        <f t="shared" si="131"/>
        <v>#REF!</v>
      </c>
    </row>
    <row r="308" spans="1:75" ht="25.5" customHeight="1">
      <c r="A308" s="40"/>
      <c r="B308" s="37"/>
      <c r="C308" s="38" t="s">
        <v>49</v>
      </c>
      <c r="D308" s="24" t="e">
        <f t="shared" si="12"/>
        <v>#REF!</v>
      </c>
      <c r="E308" s="16" t="s">
        <v>1</v>
      </c>
      <c r="F308" s="25" t="e">
        <f t="shared" si="13"/>
        <v>#REF!</v>
      </c>
      <c r="G308" s="24" t="e">
        <f t="shared" si="108"/>
        <v>#REF!</v>
      </c>
      <c r="H308" s="16" t="s">
        <v>156</v>
      </c>
      <c r="I308" s="25" t="e">
        <f t="shared" si="109"/>
        <v>#REF!</v>
      </c>
      <c r="J308" s="24" t="e">
        <f t="shared" si="109"/>
        <v>#REF!</v>
      </c>
      <c r="K308" s="16" t="s">
        <v>156</v>
      </c>
      <c r="L308" s="25" t="e">
        <f t="shared" si="110"/>
        <v>#REF!</v>
      </c>
      <c r="M308" s="24" t="e">
        <f t="shared" si="110"/>
        <v>#REF!</v>
      </c>
      <c r="N308" s="16" t="s">
        <v>156</v>
      </c>
      <c r="O308" s="25" t="e">
        <f t="shared" si="111"/>
        <v>#REF!</v>
      </c>
      <c r="P308" s="24" t="e">
        <f t="shared" si="111"/>
        <v>#REF!</v>
      </c>
      <c r="Q308" s="16" t="s">
        <v>156</v>
      </c>
      <c r="R308" s="25" t="e">
        <f t="shared" si="112"/>
        <v>#REF!</v>
      </c>
      <c r="S308" s="24" t="e">
        <f t="shared" si="112"/>
        <v>#REF!</v>
      </c>
      <c r="T308" s="16" t="s">
        <v>156</v>
      </c>
      <c r="U308" s="25" t="e">
        <f t="shared" si="113"/>
        <v>#REF!</v>
      </c>
      <c r="V308" s="24" t="e">
        <f t="shared" si="113"/>
        <v>#REF!</v>
      </c>
      <c r="W308" s="16" t="s">
        <v>156</v>
      </c>
      <c r="X308" s="25" t="e">
        <f t="shared" si="114"/>
        <v>#REF!</v>
      </c>
      <c r="Y308" s="24" t="e">
        <f t="shared" si="114"/>
        <v>#REF!</v>
      </c>
      <c r="Z308" s="16" t="s">
        <v>156</v>
      </c>
      <c r="AA308" s="25" t="e">
        <f t="shared" si="115"/>
        <v>#REF!</v>
      </c>
      <c r="AB308" s="24" t="e">
        <f t="shared" si="115"/>
        <v>#REF!</v>
      </c>
      <c r="AC308" s="16" t="s">
        <v>156</v>
      </c>
      <c r="AD308" s="25" t="e">
        <f t="shared" si="116"/>
        <v>#REF!</v>
      </c>
      <c r="AE308" s="24" t="e">
        <f t="shared" si="116"/>
        <v>#REF!</v>
      </c>
      <c r="AF308" s="16" t="s">
        <v>156</v>
      </c>
      <c r="AG308" s="25" t="e">
        <f t="shared" si="117"/>
        <v>#REF!</v>
      </c>
      <c r="AH308" s="24" t="e">
        <f t="shared" si="117"/>
        <v>#REF!</v>
      </c>
      <c r="AI308" s="16" t="s">
        <v>156</v>
      </c>
      <c r="AJ308" s="25" t="e">
        <f t="shared" si="118"/>
        <v>#REF!</v>
      </c>
      <c r="AK308" s="24" t="e">
        <f t="shared" si="118"/>
        <v>#REF!</v>
      </c>
      <c r="AL308" s="16" t="s">
        <v>156</v>
      </c>
      <c r="AM308" s="25" t="e">
        <f t="shared" si="119"/>
        <v>#REF!</v>
      </c>
      <c r="AN308" s="24" t="e">
        <f t="shared" si="119"/>
        <v>#REF!</v>
      </c>
      <c r="AO308" s="16" t="s">
        <v>156</v>
      </c>
      <c r="AP308" s="25" t="e">
        <f t="shared" si="120"/>
        <v>#REF!</v>
      </c>
      <c r="AQ308" s="24" t="e">
        <f t="shared" si="120"/>
        <v>#REF!</v>
      </c>
      <c r="AR308" s="16" t="s">
        <v>156</v>
      </c>
      <c r="AS308" s="25" t="e">
        <f t="shared" si="121"/>
        <v>#REF!</v>
      </c>
      <c r="AT308" s="24" t="e">
        <f t="shared" si="121"/>
        <v>#REF!</v>
      </c>
      <c r="AU308" s="16" t="s">
        <v>156</v>
      </c>
      <c r="AV308" s="25" t="e">
        <f t="shared" si="122"/>
        <v>#REF!</v>
      </c>
      <c r="AW308" s="24" t="e">
        <f t="shared" si="122"/>
        <v>#REF!</v>
      </c>
      <c r="AX308" s="16" t="s">
        <v>156</v>
      </c>
      <c r="AY308" s="25" t="e">
        <f t="shared" si="123"/>
        <v>#REF!</v>
      </c>
      <c r="AZ308" s="24" t="e">
        <f t="shared" si="123"/>
        <v>#REF!</v>
      </c>
      <c r="BA308" s="16" t="s">
        <v>156</v>
      </c>
      <c r="BB308" s="25" t="e">
        <f t="shared" si="124"/>
        <v>#REF!</v>
      </c>
      <c r="BC308" s="24" t="e">
        <f t="shared" si="124"/>
        <v>#REF!</v>
      </c>
      <c r="BD308" s="16" t="s">
        <v>156</v>
      </c>
      <c r="BE308" s="25" t="e">
        <f t="shared" si="125"/>
        <v>#REF!</v>
      </c>
      <c r="BF308" s="24" t="e">
        <f t="shared" si="125"/>
        <v>#REF!</v>
      </c>
      <c r="BG308" s="16" t="s">
        <v>156</v>
      </c>
      <c r="BH308" s="25" t="e">
        <f t="shared" si="126"/>
        <v>#REF!</v>
      </c>
      <c r="BI308" s="24" t="e">
        <f t="shared" si="126"/>
        <v>#REF!</v>
      </c>
      <c r="BJ308" s="16" t="s">
        <v>156</v>
      </c>
      <c r="BK308" s="25" t="e">
        <f t="shared" si="127"/>
        <v>#REF!</v>
      </c>
      <c r="BL308" s="24" t="e">
        <f t="shared" si="127"/>
        <v>#REF!</v>
      </c>
      <c r="BM308" s="16" t="s">
        <v>156</v>
      </c>
      <c r="BN308" s="25" t="e">
        <f t="shared" si="128"/>
        <v>#REF!</v>
      </c>
      <c r="BO308" s="24" t="e">
        <f t="shared" si="128"/>
        <v>#REF!</v>
      </c>
      <c r="BP308" s="16" t="s">
        <v>156</v>
      </c>
      <c r="BQ308" s="25" t="e">
        <f t="shared" si="129"/>
        <v>#REF!</v>
      </c>
      <c r="BR308" s="24" t="e">
        <f t="shared" si="129"/>
        <v>#REF!</v>
      </c>
      <c r="BS308" s="16" t="s">
        <v>156</v>
      </c>
      <c r="BT308" s="25" t="e">
        <f t="shared" si="130"/>
        <v>#REF!</v>
      </c>
      <c r="BU308" s="24" t="e">
        <f t="shared" si="130"/>
        <v>#REF!</v>
      </c>
      <c r="BV308" s="16" t="s">
        <v>156</v>
      </c>
      <c r="BW308" s="25" t="e">
        <f t="shared" si="131"/>
        <v>#REF!</v>
      </c>
    </row>
    <row r="309" spans="1:75" ht="25.5" customHeight="1">
      <c r="A309" s="40"/>
      <c r="B309" s="37"/>
      <c r="C309" s="38" t="s">
        <v>50</v>
      </c>
      <c r="D309" s="24" t="e">
        <f t="shared" si="12"/>
        <v>#REF!</v>
      </c>
      <c r="E309" s="16" t="s">
        <v>1</v>
      </c>
      <c r="F309" s="25" t="e">
        <f t="shared" si="13"/>
        <v>#REF!</v>
      </c>
      <c r="G309" s="24" t="e">
        <f t="shared" si="108"/>
        <v>#REF!</v>
      </c>
      <c r="H309" s="16" t="s">
        <v>156</v>
      </c>
      <c r="I309" s="25" t="e">
        <f t="shared" si="109"/>
        <v>#REF!</v>
      </c>
      <c r="J309" s="24" t="e">
        <f t="shared" si="109"/>
        <v>#REF!</v>
      </c>
      <c r="K309" s="16" t="s">
        <v>156</v>
      </c>
      <c r="L309" s="25" t="e">
        <f t="shared" si="110"/>
        <v>#REF!</v>
      </c>
      <c r="M309" s="24" t="e">
        <f t="shared" si="110"/>
        <v>#REF!</v>
      </c>
      <c r="N309" s="16" t="s">
        <v>156</v>
      </c>
      <c r="O309" s="25" t="e">
        <f t="shared" si="111"/>
        <v>#REF!</v>
      </c>
      <c r="P309" s="24" t="e">
        <f t="shared" si="111"/>
        <v>#REF!</v>
      </c>
      <c r="Q309" s="16" t="s">
        <v>156</v>
      </c>
      <c r="R309" s="25" t="e">
        <f t="shared" si="112"/>
        <v>#REF!</v>
      </c>
      <c r="S309" s="24" t="e">
        <f t="shared" si="112"/>
        <v>#REF!</v>
      </c>
      <c r="T309" s="16" t="s">
        <v>156</v>
      </c>
      <c r="U309" s="25" t="e">
        <f t="shared" si="113"/>
        <v>#REF!</v>
      </c>
      <c r="V309" s="24" t="e">
        <f t="shared" si="113"/>
        <v>#REF!</v>
      </c>
      <c r="W309" s="16" t="s">
        <v>156</v>
      </c>
      <c r="X309" s="25" t="e">
        <f t="shared" si="114"/>
        <v>#REF!</v>
      </c>
      <c r="Y309" s="24" t="e">
        <f t="shared" si="114"/>
        <v>#REF!</v>
      </c>
      <c r="Z309" s="16" t="s">
        <v>156</v>
      </c>
      <c r="AA309" s="25" t="e">
        <f t="shared" si="115"/>
        <v>#REF!</v>
      </c>
      <c r="AB309" s="24" t="e">
        <f t="shared" si="115"/>
        <v>#REF!</v>
      </c>
      <c r="AC309" s="16" t="s">
        <v>156</v>
      </c>
      <c r="AD309" s="25" t="e">
        <f t="shared" si="116"/>
        <v>#REF!</v>
      </c>
      <c r="AE309" s="24" t="e">
        <f t="shared" si="116"/>
        <v>#REF!</v>
      </c>
      <c r="AF309" s="16" t="s">
        <v>156</v>
      </c>
      <c r="AG309" s="25" t="e">
        <f t="shared" si="117"/>
        <v>#REF!</v>
      </c>
      <c r="AH309" s="24" t="e">
        <f t="shared" si="117"/>
        <v>#REF!</v>
      </c>
      <c r="AI309" s="16" t="s">
        <v>156</v>
      </c>
      <c r="AJ309" s="25" t="e">
        <f t="shared" si="118"/>
        <v>#REF!</v>
      </c>
      <c r="AK309" s="24" t="e">
        <f t="shared" si="118"/>
        <v>#REF!</v>
      </c>
      <c r="AL309" s="16" t="s">
        <v>156</v>
      </c>
      <c r="AM309" s="25" t="e">
        <f t="shared" si="119"/>
        <v>#REF!</v>
      </c>
      <c r="AN309" s="24" t="e">
        <f t="shared" si="119"/>
        <v>#REF!</v>
      </c>
      <c r="AO309" s="16" t="s">
        <v>156</v>
      </c>
      <c r="AP309" s="25" t="e">
        <f t="shared" si="120"/>
        <v>#REF!</v>
      </c>
      <c r="AQ309" s="24" t="e">
        <f t="shared" si="120"/>
        <v>#REF!</v>
      </c>
      <c r="AR309" s="16" t="s">
        <v>156</v>
      </c>
      <c r="AS309" s="25" t="e">
        <f t="shared" si="121"/>
        <v>#REF!</v>
      </c>
      <c r="AT309" s="24" t="e">
        <f t="shared" si="121"/>
        <v>#REF!</v>
      </c>
      <c r="AU309" s="16" t="s">
        <v>156</v>
      </c>
      <c r="AV309" s="25" t="e">
        <f t="shared" si="122"/>
        <v>#REF!</v>
      </c>
      <c r="AW309" s="24" t="e">
        <f t="shared" si="122"/>
        <v>#REF!</v>
      </c>
      <c r="AX309" s="16" t="s">
        <v>156</v>
      </c>
      <c r="AY309" s="25" t="e">
        <f t="shared" si="123"/>
        <v>#REF!</v>
      </c>
      <c r="AZ309" s="24" t="e">
        <f t="shared" si="123"/>
        <v>#REF!</v>
      </c>
      <c r="BA309" s="16" t="s">
        <v>156</v>
      </c>
      <c r="BB309" s="25" t="e">
        <f t="shared" si="124"/>
        <v>#REF!</v>
      </c>
      <c r="BC309" s="24" t="e">
        <f t="shared" si="124"/>
        <v>#REF!</v>
      </c>
      <c r="BD309" s="16" t="s">
        <v>156</v>
      </c>
      <c r="BE309" s="25" t="e">
        <f t="shared" si="125"/>
        <v>#REF!</v>
      </c>
      <c r="BF309" s="24" t="e">
        <f t="shared" si="125"/>
        <v>#REF!</v>
      </c>
      <c r="BG309" s="16" t="s">
        <v>156</v>
      </c>
      <c r="BH309" s="25" t="e">
        <f t="shared" si="126"/>
        <v>#REF!</v>
      </c>
      <c r="BI309" s="24" t="e">
        <f t="shared" si="126"/>
        <v>#REF!</v>
      </c>
      <c r="BJ309" s="16" t="s">
        <v>156</v>
      </c>
      <c r="BK309" s="25" t="e">
        <f t="shared" si="127"/>
        <v>#REF!</v>
      </c>
      <c r="BL309" s="24" t="e">
        <f t="shared" si="127"/>
        <v>#REF!</v>
      </c>
      <c r="BM309" s="16" t="s">
        <v>156</v>
      </c>
      <c r="BN309" s="25" t="e">
        <f t="shared" si="128"/>
        <v>#REF!</v>
      </c>
      <c r="BO309" s="24" t="e">
        <f t="shared" si="128"/>
        <v>#REF!</v>
      </c>
      <c r="BP309" s="16" t="s">
        <v>156</v>
      </c>
      <c r="BQ309" s="25" t="e">
        <f t="shared" si="129"/>
        <v>#REF!</v>
      </c>
      <c r="BR309" s="24" t="e">
        <f t="shared" si="129"/>
        <v>#REF!</v>
      </c>
      <c r="BS309" s="16" t="s">
        <v>156</v>
      </c>
      <c r="BT309" s="25" t="e">
        <f t="shared" si="130"/>
        <v>#REF!</v>
      </c>
      <c r="BU309" s="24" t="e">
        <f t="shared" si="130"/>
        <v>#REF!</v>
      </c>
      <c r="BV309" s="16" t="s">
        <v>156</v>
      </c>
      <c r="BW309" s="25" t="e">
        <f t="shared" si="131"/>
        <v>#REF!</v>
      </c>
    </row>
    <row r="310" spans="1:75" ht="25.5" customHeight="1">
      <c r="A310" s="40"/>
      <c r="B310" s="37"/>
      <c r="C310" s="38" t="s">
        <v>51</v>
      </c>
      <c r="D310" s="24" t="e">
        <f t="shared" si="12"/>
        <v>#REF!</v>
      </c>
      <c r="E310" s="16" t="s">
        <v>1</v>
      </c>
      <c r="F310" s="25" t="e">
        <f t="shared" si="13"/>
        <v>#REF!</v>
      </c>
      <c r="G310" s="24" t="e">
        <f t="shared" si="108"/>
        <v>#REF!</v>
      </c>
      <c r="H310" s="16" t="s">
        <v>156</v>
      </c>
      <c r="I310" s="25" t="e">
        <f t="shared" si="109"/>
        <v>#REF!</v>
      </c>
      <c r="J310" s="24" t="e">
        <f t="shared" si="109"/>
        <v>#REF!</v>
      </c>
      <c r="K310" s="16" t="s">
        <v>156</v>
      </c>
      <c r="L310" s="25" t="e">
        <f t="shared" si="110"/>
        <v>#REF!</v>
      </c>
      <c r="M310" s="24" t="e">
        <f t="shared" si="110"/>
        <v>#REF!</v>
      </c>
      <c r="N310" s="16" t="s">
        <v>156</v>
      </c>
      <c r="O310" s="25" t="e">
        <f t="shared" si="111"/>
        <v>#REF!</v>
      </c>
      <c r="P310" s="24" t="e">
        <f t="shared" si="111"/>
        <v>#REF!</v>
      </c>
      <c r="Q310" s="16" t="s">
        <v>156</v>
      </c>
      <c r="R310" s="25" t="e">
        <f t="shared" si="112"/>
        <v>#REF!</v>
      </c>
      <c r="S310" s="24" t="e">
        <f t="shared" si="112"/>
        <v>#REF!</v>
      </c>
      <c r="T310" s="16" t="s">
        <v>156</v>
      </c>
      <c r="U310" s="25" t="e">
        <f t="shared" si="113"/>
        <v>#REF!</v>
      </c>
      <c r="V310" s="24" t="e">
        <f t="shared" si="113"/>
        <v>#REF!</v>
      </c>
      <c r="W310" s="16" t="s">
        <v>156</v>
      </c>
      <c r="X310" s="25" t="e">
        <f t="shared" si="114"/>
        <v>#REF!</v>
      </c>
      <c r="Y310" s="24" t="e">
        <f t="shared" si="114"/>
        <v>#REF!</v>
      </c>
      <c r="Z310" s="16" t="s">
        <v>156</v>
      </c>
      <c r="AA310" s="25" t="e">
        <f t="shared" si="115"/>
        <v>#REF!</v>
      </c>
      <c r="AB310" s="24" t="e">
        <f t="shared" si="115"/>
        <v>#REF!</v>
      </c>
      <c r="AC310" s="16" t="s">
        <v>156</v>
      </c>
      <c r="AD310" s="25" t="e">
        <f t="shared" si="116"/>
        <v>#REF!</v>
      </c>
      <c r="AE310" s="24" t="e">
        <f t="shared" si="116"/>
        <v>#REF!</v>
      </c>
      <c r="AF310" s="16" t="s">
        <v>156</v>
      </c>
      <c r="AG310" s="25" t="e">
        <f t="shared" si="117"/>
        <v>#REF!</v>
      </c>
      <c r="AH310" s="24" t="e">
        <f t="shared" si="117"/>
        <v>#REF!</v>
      </c>
      <c r="AI310" s="16" t="s">
        <v>156</v>
      </c>
      <c r="AJ310" s="25" t="e">
        <f t="shared" si="118"/>
        <v>#REF!</v>
      </c>
      <c r="AK310" s="24" t="e">
        <f t="shared" si="118"/>
        <v>#REF!</v>
      </c>
      <c r="AL310" s="16" t="s">
        <v>156</v>
      </c>
      <c r="AM310" s="25" t="e">
        <f t="shared" si="119"/>
        <v>#REF!</v>
      </c>
      <c r="AN310" s="24" t="e">
        <f t="shared" si="119"/>
        <v>#REF!</v>
      </c>
      <c r="AO310" s="16" t="s">
        <v>156</v>
      </c>
      <c r="AP310" s="25" t="e">
        <f t="shared" si="120"/>
        <v>#REF!</v>
      </c>
      <c r="AQ310" s="24" t="e">
        <f t="shared" si="120"/>
        <v>#REF!</v>
      </c>
      <c r="AR310" s="16" t="s">
        <v>156</v>
      </c>
      <c r="AS310" s="25" t="e">
        <f t="shared" si="121"/>
        <v>#REF!</v>
      </c>
      <c r="AT310" s="24" t="e">
        <f t="shared" si="121"/>
        <v>#REF!</v>
      </c>
      <c r="AU310" s="16" t="s">
        <v>156</v>
      </c>
      <c r="AV310" s="25" t="e">
        <f t="shared" si="122"/>
        <v>#REF!</v>
      </c>
      <c r="AW310" s="24" t="e">
        <f t="shared" si="122"/>
        <v>#REF!</v>
      </c>
      <c r="AX310" s="16" t="s">
        <v>156</v>
      </c>
      <c r="AY310" s="25" t="e">
        <f t="shared" si="123"/>
        <v>#REF!</v>
      </c>
      <c r="AZ310" s="24" t="e">
        <f t="shared" si="123"/>
        <v>#REF!</v>
      </c>
      <c r="BA310" s="16" t="s">
        <v>156</v>
      </c>
      <c r="BB310" s="25" t="e">
        <f t="shared" si="124"/>
        <v>#REF!</v>
      </c>
      <c r="BC310" s="24" t="e">
        <f t="shared" si="124"/>
        <v>#REF!</v>
      </c>
      <c r="BD310" s="16" t="s">
        <v>156</v>
      </c>
      <c r="BE310" s="25" t="e">
        <f t="shared" si="125"/>
        <v>#REF!</v>
      </c>
      <c r="BF310" s="24" t="e">
        <f t="shared" si="125"/>
        <v>#REF!</v>
      </c>
      <c r="BG310" s="16" t="s">
        <v>156</v>
      </c>
      <c r="BH310" s="25" t="e">
        <f t="shared" si="126"/>
        <v>#REF!</v>
      </c>
      <c r="BI310" s="24" t="e">
        <f t="shared" si="126"/>
        <v>#REF!</v>
      </c>
      <c r="BJ310" s="16" t="s">
        <v>156</v>
      </c>
      <c r="BK310" s="25" t="e">
        <f t="shared" si="127"/>
        <v>#REF!</v>
      </c>
      <c r="BL310" s="24" t="e">
        <f t="shared" si="127"/>
        <v>#REF!</v>
      </c>
      <c r="BM310" s="16" t="s">
        <v>156</v>
      </c>
      <c r="BN310" s="25" t="e">
        <f t="shared" si="128"/>
        <v>#REF!</v>
      </c>
      <c r="BO310" s="24" t="e">
        <f t="shared" si="128"/>
        <v>#REF!</v>
      </c>
      <c r="BP310" s="16" t="s">
        <v>156</v>
      </c>
      <c r="BQ310" s="25" t="e">
        <f t="shared" si="129"/>
        <v>#REF!</v>
      </c>
      <c r="BR310" s="24" t="e">
        <f t="shared" si="129"/>
        <v>#REF!</v>
      </c>
      <c r="BS310" s="16" t="s">
        <v>156</v>
      </c>
      <c r="BT310" s="25" t="e">
        <f t="shared" si="130"/>
        <v>#REF!</v>
      </c>
      <c r="BU310" s="24" t="e">
        <f t="shared" si="130"/>
        <v>#REF!</v>
      </c>
      <c r="BV310" s="16" t="s">
        <v>156</v>
      </c>
      <c r="BW310" s="25" t="e">
        <f t="shared" si="131"/>
        <v>#REF!</v>
      </c>
    </row>
    <row r="311" spans="1:75" ht="25.5" customHeight="1">
      <c r="A311" s="40"/>
      <c r="B311" s="37"/>
      <c r="C311" s="38" t="s">
        <v>52</v>
      </c>
      <c r="D311" s="24" t="e">
        <f t="shared" si="12"/>
        <v>#REF!</v>
      </c>
      <c r="E311" s="16" t="s">
        <v>1</v>
      </c>
      <c r="F311" s="25" t="e">
        <f t="shared" si="13"/>
        <v>#REF!</v>
      </c>
      <c r="G311" s="24" t="e">
        <f t="shared" si="108"/>
        <v>#REF!</v>
      </c>
      <c r="H311" s="16" t="s">
        <v>156</v>
      </c>
      <c r="I311" s="25" t="e">
        <f t="shared" si="109"/>
        <v>#REF!</v>
      </c>
      <c r="J311" s="24" t="e">
        <f t="shared" si="109"/>
        <v>#REF!</v>
      </c>
      <c r="K311" s="16" t="s">
        <v>156</v>
      </c>
      <c r="L311" s="25" t="e">
        <f t="shared" si="110"/>
        <v>#REF!</v>
      </c>
      <c r="M311" s="24" t="e">
        <f t="shared" si="110"/>
        <v>#REF!</v>
      </c>
      <c r="N311" s="16" t="s">
        <v>156</v>
      </c>
      <c r="O311" s="25" t="e">
        <f t="shared" si="111"/>
        <v>#REF!</v>
      </c>
      <c r="P311" s="24" t="e">
        <f t="shared" si="111"/>
        <v>#REF!</v>
      </c>
      <c r="Q311" s="16" t="s">
        <v>156</v>
      </c>
      <c r="R311" s="25" t="e">
        <f t="shared" si="112"/>
        <v>#REF!</v>
      </c>
      <c r="S311" s="24" t="e">
        <f t="shared" si="112"/>
        <v>#REF!</v>
      </c>
      <c r="T311" s="16" t="s">
        <v>156</v>
      </c>
      <c r="U311" s="25" t="e">
        <f t="shared" si="113"/>
        <v>#REF!</v>
      </c>
      <c r="V311" s="24" t="e">
        <f t="shared" si="113"/>
        <v>#REF!</v>
      </c>
      <c r="W311" s="16" t="s">
        <v>156</v>
      </c>
      <c r="X311" s="25" t="e">
        <f t="shared" si="114"/>
        <v>#REF!</v>
      </c>
      <c r="Y311" s="24" t="e">
        <f t="shared" si="114"/>
        <v>#REF!</v>
      </c>
      <c r="Z311" s="16" t="s">
        <v>156</v>
      </c>
      <c r="AA311" s="25" t="e">
        <f t="shared" si="115"/>
        <v>#REF!</v>
      </c>
      <c r="AB311" s="24" t="e">
        <f t="shared" si="115"/>
        <v>#REF!</v>
      </c>
      <c r="AC311" s="16" t="s">
        <v>156</v>
      </c>
      <c r="AD311" s="25" t="e">
        <f t="shared" si="116"/>
        <v>#REF!</v>
      </c>
      <c r="AE311" s="24" t="e">
        <f t="shared" si="116"/>
        <v>#REF!</v>
      </c>
      <c r="AF311" s="16" t="s">
        <v>156</v>
      </c>
      <c r="AG311" s="25" t="e">
        <f t="shared" si="117"/>
        <v>#REF!</v>
      </c>
      <c r="AH311" s="24" t="e">
        <f t="shared" si="117"/>
        <v>#REF!</v>
      </c>
      <c r="AI311" s="16" t="s">
        <v>156</v>
      </c>
      <c r="AJ311" s="25" t="e">
        <f t="shared" si="118"/>
        <v>#REF!</v>
      </c>
      <c r="AK311" s="24" t="e">
        <f t="shared" si="118"/>
        <v>#REF!</v>
      </c>
      <c r="AL311" s="16" t="s">
        <v>156</v>
      </c>
      <c r="AM311" s="25" t="e">
        <f t="shared" si="119"/>
        <v>#REF!</v>
      </c>
      <c r="AN311" s="24" t="e">
        <f t="shared" si="119"/>
        <v>#REF!</v>
      </c>
      <c r="AO311" s="16" t="s">
        <v>156</v>
      </c>
      <c r="AP311" s="25" t="e">
        <f t="shared" si="120"/>
        <v>#REF!</v>
      </c>
      <c r="AQ311" s="24" t="e">
        <f t="shared" si="120"/>
        <v>#REF!</v>
      </c>
      <c r="AR311" s="16" t="s">
        <v>156</v>
      </c>
      <c r="AS311" s="25" t="e">
        <f t="shared" si="121"/>
        <v>#REF!</v>
      </c>
      <c r="AT311" s="24" t="e">
        <f t="shared" si="121"/>
        <v>#REF!</v>
      </c>
      <c r="AU311" s="16" t="s">
        <v>156</v>
      </c>
      <c r="AV311" s="25" t="e">
        <f t="shared" si="122"/>
        <v>#REF!</v>
      </c>
      <c r="AW311" s="24" t="e">
        <f t="shared" si="122"/>
        <v>#REF!</v>
      </c>
      <c r="AX311" s="16" t="s">
        <v>156</v>
      </c>
      <c r="AY311" s="25" t="e">
        <f t="shared" si="123"/>
        <v>#REF!</v>
      </c>
      <c r="AZ311" s="24" t="e">
        <f t="shared" si="123"/>
        <v>#REF!</v>
      </c>
      <c r="BA311" s="16" t="s">
        <v>156</v>
      </c>
      <c r="BB311" s="25" t="e">
        <f t="shared" si="124"/>
        <v>#REF!</v>
      </c>
      <c r="BC311" s="24" t="e">
        <f t="shared" si="124"/>
        <v>#REF!</v>
      </c>
      <c r="BD311" s="16" t="s">
        <v>156</v>
      </c>
      <c r="BE311" s="25" t="e">
        <f t="shared" si="125"/>
        <v>#REF!</v>
      </c>
      <c r="BF311" s="24" t="e">
        <f t="shared" si="125"/>
        <v>#REF!</v>
      </c>
      <c r="BG311" s="16" t="s">
        <v>156</v>
      </c>
      <c r="BH311" s="25" t="e">
        <f t="shared" si="126"/>
        <v>#REF!</v>
      </c>
      <c r="BI311" s="24" t="e">
        <f t="shared" si="126"/>
        <v>#REF!</v>
      </c>
      <c r="BJ311" s="16" t="s">
        <v>156</v>
      </c>
      <c r="BK311" s="25" t="e">
        <f t="shared" si="127"/>
        <v>#REF!</v>
      </c>
      <c r="BL311" s="24" t="e">
        <f t="shared" si="127"/>
        <v>#REF!</v>
      </c>
      <c r="BM311" s="16" t="s">
        <v>156</v>
      </c>
      <c r="BN311" s="25" t="e">
        <f t="shared" si="128"/>
        <v>#REF!</v>
      </c>
      <c r="BO311" s="24" t="e">
        <f t="shared" si="128"/>
        <v>#REF!</v>
      </c>
      <c r="BP311" s="16" t="s">
        <v>156</v>
      </c>
      <c r="BQ311" s="25" t="e">
        <f t="shared" si="129"/>
        <v>#REF!</v>
      </c>
      <c r="BR311" s="24" t="e">
        <f t="shared" si="129"/>
        <v>#REF!</v>
      </c>
      <c r="BS311" s="16" t="s">
        <v>156</v>
      </c>
      <c r="BT311" s="25" t="e">
        <f t="shared" si="130"/>
        <v>#REF!</v>
      </c>
      <c r="BU311" s="24" t="e">
        <f t="shared" si="130"/>
        <v>#REF!</v>
      </c>
      <c r="BV311" s="16" t="s">
        <v>156</v>
      </c>
      <c r="BW311" s="25" t="e">
        <f t="shared" si="131"/>
        <v>#REF!</v>
      </c>
    </row>
    <row r="312" spans="1:75" ht="25.5" customHeight="1">
      <c r="A312" s="40"/>
      <c r="B312" s="39"/>
      <c r="C312" s="38" t="s">
        <v>53</v>
      </c>
      <c r="D312" s="24" t="e">
        <f t="shared" si="12"/>
        <v>#REF!</v>
      </c>
      <c r="E312" s="16" t="s">
        <v>1</v>
      </c>
      <c r="F312" s="25" t="e">
        <f t="shared" si="13"/>
        <v>#REF!</v>
      </c>
      <c r="G312" s="24" t="e">
        <f t="shared" si="108"/>
        <v>#REF!</v>
      </c>
      <c r="H312" s="16" t="s">
        <v>156</v>
      </c>
      <c r="I312" s="25" t="e">
        <f t="shared" si="109"/>
        <v>#REF!</v>
      </c>
      <c r="J312" s="24" t="e">
        <f t="shared" si="109"/>
        <v>#REF!</v>
      </c>
      <c r="K312" s="16" t="s">
        <v>156</v>
      </c>
      <c r="L312" s="25" t="e">
        <f t="shared" si="110"/>
        <v>#REF!</v>
      </c>
      <c r="M312" s="24" t="e">
        <f t="shared" si="110"/>
        <v>#REF!</v>
      </c>
      <c r="N312" s="16" t="s">
        <v>156</v>
      </c>
      <c r="O312" s="25" t="e">
        <f t="shared" si="111"/>
        <v>#REF!</v>
      </c>
      <c r="P312" s="24" t="e">
        <f t="shared" si="111"/>
        <v>#REF!</v>
      </c>
      <c r="Q312" s="16" t="s">
        <v>156</v>
      </c>
      <c r="R312" s="25" t="e">
        <f t="shared" si="112"/>
        <v>#REF!</v>
      </c>
      <c r="S312" s="24" t="e">
        <f t="shared" si="112"/>
        <v>#REF!</v>
      </c>
      <c r="T312" s="16" t="s">
        <v>156</v>
      </c>
      <c r="U312" s="25" t="e">
        <f t="shared" si="113"/>
        <v>#REF!</v>
      </c>
      <c r="V312" s="24" t="e">
        <f t="shared" si="113"/>
        <v>#REF!</v>
      </c>
      <c r="W312" s="16" t="s">
        <v>156</v>
      </c>
      <c r="X312" s="25" t="e">
        <f t="shared" si="114"/>
        <v>#REF!</v>
      </c>
      <c r="Y312" s="24" t="e">
        <f t="shared" si="114"/>
        <v>#REF!</v>
      </c>
      <c r="Z312" s="16" t="s">
        <v>156</v>
      </c>
      <c r="AA312" s="25" t="e">
        <f t="shared" si="115"/>
        <v>#REF!</v>
      </c>
      <c r="AB312" s="24" t="e">
        <f t="shared" si="115"/>
        <v>#REF!</v>
      </c>
      <c r="AC312" s="16" t="s">
        <v>156</v>
      </c>
      <c r="AD312" s="25" t="e">
        <f t="shared" si="116"/>
        <v>#REF!</v>
      </c>
      <c r="AE312" s="24" t="e">
        <f t="shared" si="116"/>
        <v>#REF!</v>
      </c>
      <c r="AF312" s="16" t="s">
        <v>156</v>
      </c>
      <c r="AG312" s="25" t="e">
        <f t="shared" si="117"/>
        <v>#REF!</v>
      </c>
      <c r="AH312" s="24" t="e">
        <f t="shared" si="117"/>
        <v>#REF!</v>
      </c>
      <c r="AI312" s="16" t="s">
        <v>156</v>
      </c>
      <c r="AJ312" s="25" t="e">
        <f t="shared" si="118"/>
        <v>#REF!</v>
      </c>
      <c r="AK312" s="24" t="e">
        <f t="shared" si="118"/>
        <v>#REF!</v>
      </c>
      <c r="AL312" s="16" t="s">
        <v>156</v>
      </c>
      <c r="AM312" s="25" t="e">
        <f t="shared" si="119"/>
        <v>#REF!</v>
      </c>
      <c r="AN312" s="24" t="e">
        <f t="shared" si="119"/>
        <v>#REF!</v>
      </c>
      <c r="AO312" s="16" t="s">
        <v>156</v>
      </c>
      <c r="AP312" s="25" t="e">
        <f t="shared" si="120"/>
        <v>#REF!</v>
      </c>
      <c r="AQ312" s="24" t="e">
        <f t="shared" si="120"/>
        <v>#REF!</v>
      </c>
      <c r="AR312" s="16" t="s">
        <v>156</v>
      </c>
      <c r="AS312" s="25" t="e">
        <f t="shared" si="121"/>
        <v>#REF!</v>
      </c>
      <c r="AT312" s="24" t="e">
        <f t="shared" si="121"/>
        <v>#REF!</v>
      </c>
      <c r="AU312" s="16" t="s">
        <v>156</v>
      </c>
      <c r="AV312" s="25" t="e">
        <f t="shared" si="122"/>
        <v>#REF!</v>
      </c>
      <c r="AW312" s="24" t="e">
        <f t="shared" si="122"/>
        <v>#REF!</v>
      </c>
      <c r="AX312" s="16" t="s">
        <v>156</v>
      </c>
      <c r="AY312" s="25" t="e">
        <f t="shared" si="123"/>
        <v>#REF!</v>
      </c>
      <c r="AZ312" s="24" t="e">
        <f t="shared" si="123"/>
        <v>#REF!</v>
      </c>
      <c r="BA312" s="16" t="s">
        <v>156</v>
      </c>
      <c r="BB312" s="25" t="e">
        <f t="shared" si="124"/>
        <v>#REF!</v>
      </c>
      <c r="BC312" s="24" t="e">
        <f t="shared" si="124"/>
        <v>#REF!</v>
      </c>
      <c r="BD312" s="16" t="s">
        <v>156</v>
      </c>
      <c r="BE312" s="25" t="e">
        <f t="shared" si="125"/>
        <v>#REF!</v>
      </c>
      <c r="BF312" s="24" t="e">
        <f t="shared" si="125"/>
        <v>#REF!</v>
      </c>
      <c r="BG312" s="16" t="s">
        <v>156</v>
      </c>
      <c r="BH312" s="25" t="e">
        <f t="shared" si="126"/>
        <v>#REF!</v>
      </c>
      <c r="BI312" s="24" t="e">
        <f t="shared" si="126"/>
        <v>#REF!</v>
      </c>
      <c r="BJ312" s="16" t="s">
        <v>156</v>
      </c>
      <c r="BK312" s="25" t="e">
        <f t="shared" si="127"/>
        <v>#REF!</v>
      </c>
      <c r="BL312" s="24" t="e">
        <f t="shared" si="127"/>
        <v>#REF!</v>
      </c>
      <c r="BM312" s="16" t="s">
        <v>156</v>
      </c>
      <c r="BN312" s="25" t="e">
        <f t="shared" si="128"/>
        <v>#REF!</v>
      </c>
      <c r="BO312" s="24" t="e">
        <f t="shared" si="128"/>
        <v>#REF!</v>
      </c>
      <c r="BP312" s="16" t="s">
        <v>156</v>
      </c>
      <c r="BQ312" s="25" t="e">
        <f t="shared" si="129"/>
        <v>#REF!</v>
      </c>
      <c r="BR312" s="24" t="e">
        <f t="shared" si="129"/>
        <v>#REF!</v>
      </c>
      <c r="BS312" s="16" t="s">
        <v>156</v>
      </c>
      <c r="BT312" s="25" t="e">
        <f t="shared" si="130"/>
        <v>#REF!</v>
      </c>
      <c r="BU312" s="24" t="e">
        <f t="shared" si="130"/>
        <v>#REF!</v>
      </c>
      <c r="BV312" s="16" t="s">
        <v>156</v>
      </c>
      <c r="BW312" s="25" t="e">
        <f t="shared" si="131"/>
        <v>#REF!</v>
      </c>
    </row>
    <row r="313" spans="1:75" s="36" customFormat="1" ht="25.5" customHeight="1">
      <c r="A313" s="40"/>
      <c r="B313" s="120" t="s">
        <v>54</v>
      </c>
      <c r="C313" s="121"/>
      <c r="D313" s="33" t="e">
        <f t="shared" si="12"/>
        <v>#REF!</v>
      </c>
      <c r="E313" s="34" t="s">
        <v>1</v>
      </c>
      <c r="F313" s="35" t="e">
        <f t="shared" si="13"/>
        <v>#REF!</v>
      </c>
      <c r="G313" s="33" t="e">
        <f>SUM(G314:G336)</f>
        <v>#REF!</v>
      </c>
      <c r="H313" s="34" t="s">
        <v>156</v>
      </c>
      <c r="I313" s="35" t="e">
        <f>SUM(I314:I336)</f>
        <v>#REF!</v>
      </c>
      <c r="J313" s="33" t="e">
        <f>SUM(J314:J336)</f>
        <v>#REF!</v>
      </c>
      <c r="K313" s="34" t="s">
        <v>156</v>
      </c>
      <c r="L313" s="35" t="e">
        <f>SUM(L314:L336)</f>
        <v>#REF!</v>
      </c>
      <c r="M313" s="33" t="e">
        <f>SUM(M314:M336)</f>
        <v>#REF!</v>
      </c>
      <c r="N313" s="34" t="s">
        <v>156</v>
      </c>
      <c r="O313" s="35" t="e">
        <f>SUM(O314:O336)</f>
        <v>#REF!</v>
      </c>
      <c r="P313" s="33" t="e">
        <f>SUM(P314:P336)</f>
        <v>#REF!</v>
      </c>
      <c r="Q313" s="34" t="s">
        <v>156</v>
      </c>
      <c r="R313" s="35" t="e">
        <f>SUM(R314:R336)</f>
        <v>#REF!</v>
      </c>
      <c r="S313" s="33" t="e">
        <f>SUM(S314:S336)</f>
        <v>#REF!</v>
      </c>
      <c r="T313" s="34" t="s">
        <v>156</v>
      </c>
      <c r="U313" s="35" t="e">
        <f>SUM(U314:U336)</f>
        <v>#REF!</v>
      </c>
      <c r="V313" s="33" t="e">
        <f>SUM(V314:V336)</f>
        <v>#REF!</v>
      </c>
      <c r="W313" s="34" t="s">
        <v>156</v>
      </c>
      <c r="X313" s="35" t="e">
        <f>SUM(X314:X336)</f>
        <v>#REF!</v>
      </c>
      <c r="Y313" s="33" t="e">
        <f>SUM(Y314:Y336)</f>
        <v>#REF!</v>
      </c>
      <c r="Z313" s="34" t="s">
        <v>156</v>
      </c>
      <c r="AA313" s="35" t="e">
        <f>SUM(AA314:AA336)</f>
        <v>#REF!</v>
      </c>
      <c r="AB313" s="33" t="e">
        <f>SUM(AB314:AB336)</f>
        <v>#REF!</v>
      </c>
      <c r="AC313" s="34" t="s">
        <v>156</v>
      </c>
      <c r="AD313" s="35" t="e">
        <f>SUM(AD314:AD336)</f>
        <v>#REF!</v>
      </c>
      <c r="AE313" s="33" t="e">
        <f>SUM(AE314:AE336)</f>
        <v>#REF!</v>
      </c>
      <c r="AF313" s="34" t="s">
        <v>156</v>
      </c>
      <c r="AG313" s="35" t="e">
        <f>SUM(AG314:AG336)</f>
        <v>#REF!</v>
      </c>
      <c r="AH313" s="33" t="e">
        <f>SUM(AH314:AH336)</f>
        <v>#REF!</v>
      </c>
      <c r="AI313" s="34" t="s">
        <v>156</v>
      </c>
      <c r="AJ313" s="35" t="e">
        <f>SUM(AJ314:AJ336)</f>
        <v>#REF!</v>
      </c>
      <c r="AK313" s="33" t="e">
        <f>SUM(AK314:AK336)</f>
        <v>#REF!</v>
      </c>
      <c r="AL313" s="34" t="s">
        <v>156</v>
      </c>
      <c r="AM313" s="35" t="e">
        <f>SUM(AM314:AM336)</f>
        <v>#REF!</v>
      </c>
      <c r="AN313" s="33" t="e">
        <f>SUM(AN314:AN336)</f>
        <v>#REF!</v>
      </c>
      <c r="AO313" s="34" t="s">
        <v>156</v>
      </c>
      <c r="AP313" s="35" t="e">
        <f>SUM(AP314:AP336)</f>
        <v>#REF!</v>
      </c>
      <c r="AQ313" s="33" t="e">
        <f>SUM(AQ314:AQ336)</f>
        <v>#REF!</v>
      </c>
      <c r="AR313" s="34" t="s">
        <v>156</v>
      </c>
      <c r="AS313" s="35" t="e">
        <f>SUM(AS314:AS336)</f>
        <v>#REF!</v>
      </c>
      <c r="AT313" s="33" t="e">
        <f>SUM(AT314:AT336)</f>
        <v>#REF!</v>
      </c>
      <c r="AU313" s="34" t="s">
        <v>156</v>
      </c>
      <c r="AV313" s="35" t="e">
        <f>SUM(AV314:AV336)</f>
        <v>#REF!</v>
      </c>
      <c r="AW313" s="33" t="e">
        <f>SUM(AW314:AW336)</f>
        <v>#REF!</v>
      </c>
      <c r="AX313" s="34" t="s">
        <v>156</v>
      </c>
      <c r="AY313" s="35" t="e">
        <f>SUM(AY314:AY336)</f>
        <v>#REF!</v>
      </c>
      <c r="AZ313" s="33" t="e">
        <f>SUM(AZ314:AZ336)</f>
        <v>#REF!</v>
      </c>
      <c r="BA313" s="34" t="s">
        <v>156</v>
      </c>
      <c r="BB313" s="35" t="e">
        <f>SUM(BB314:BB336)</f>
        <v>#REF!</v>
      </c>
      <c r="BC313" s="33" t="e">
        <f>SUM(BC314:BC336)</f>
        <v>#REF!</v>
      </c>
      <c r="BD313" s="34" t="s">
        <v>156</v>
      </c>
      <c r="BE313" s="35" t="e">
        <f>SUM(BE314:BE336)</f>
        <v>#REF!</v>
      </c>
      <c r="BF313" s="33" t="e">
        <f>SUM(BF314:BF336)</f>
        <v>#REF!</v>
      </c>
      <c r="BG313" s="34" t="s">
        <v>156</v>
      </c>
      <c r="BH313" s="35" t="e">
        <f>SUM(BH314:BH336)</f>
        <v>#REF!</v>
      </c>
      <c r="BI313" s="33" t="e">
        <f>SUM(BI314:BI336)</f>
        <v>#REF!</v>
      </c>
      <c r="BJ313" s="34" t="s">
        <v>156</v>
      </c>
      <c r="BK313" s="35" t="e">
        <f>SUM(BK314:BK336)</f>
        <v>#REF!</v>
      </c>
      <c r="BL313" s="33" t="e">
        <f>SUM(BL314:BL336)</f>
        <v>#REF!</v>
      </c>
      <c r="BM313" s="34" t="s">
        <v>156</v>
      </c>
      <c r="BN313" s="35" t="e">
        <f>SUM(BN314:BN336)</f>
        <v>#REF!</v>
      </c>
      <c r="BO313" s="33" t="e">
        <f>SUM(BO314:BO336)</f>
        <v>#REF!</v>
      </c>
      <c r="BP313" s="34" t="s">
        <v>156</v>
      </c>
      <c r="BQ313" s="35" t="e">
        <f>SUM(BQ314:BQ336)</f>
        <v>#REF!</v>
      </c>
      <c r="BR313" s="33" t="e">
        <f>SUM(BR314:BR336)</f>
        <v>#REF!</v>
      </c>
      <c r="BS313" s="34" t="s">
        <v>156</v>
      </c>
      <c r="BT313" s="35" t="e">
        <f>SUM(BT314:BT336)</f>
        <v>#REF!</v>
      </c>
      <c r="BU313" s="33" t="e">
        <f>SUM(BU314:BU336)</f>
        <v>#REF!</v>
      </c>
      <c r="BV313" s="34" t="s">
        <v>156</v>
      </c>
      <c r="BW313" s="35" t="e">
        <f>SUM(BW314:BW336)</f>
        <v>#REF!</v>
      </c>
    </row>
    <row r="314" spans="1:75" ht="25.5" customHeight="1">
      <c r="A314" s="40"/>
      <c r="B314" s="37"/>
      <c r="C314" s="38" t="s">
        <v>55</v>
      </c>
      <c r="D314" s="24" t="e">
        <f t="shared" si="12"/>
        <v>#REF!</v>
      </c>
      <c r="E314" s="16" t="s">
        <v>1</v>
      </c>
      <c r="F314" s="25" t="e">
        <f t="shared" si="13"/>
        <v>#REF!</v>
      </c>
      <c r="G314" s="24" t="e">
        <f t="shared" si="108"/>
        <v>#REF!</v>
      </c>
      <c r="H314" s="16" t="s">
        <v>156</v>
      </c>
      <c r="I314" s="25" t="e">
        <f t="shared" ref="I314:J329" si="132">I62-SUM(I146,I230)</f>
        <v>#REF!</v>
      </c>
      <c r="J314" s="24" t="e">
        <f t="shared" si="132"/>
        <v>#REF!</v>
      </c>
      <c r="K314" s="16" t="s">
        <v>156</v>
      </c>
      <c r="L314" s="25" t="e">
        <f t="shared" ref="L314:M329" si="133">L62-SUM(L146,L230)</f>
        <v>#REF!</v>
      </c>
      <c r="M314" s="24" t="e">
        <f t="shared" si="133"/>
        <v>#REF!</v>
      </c>
      <c r="N314" s="16" t="s">
        <v>156</v>
      </c>
      <c r="O314" s="25" t="e">
        <f t="shared" ref="O314:P329" si="134">O62-SUM(O146,O230)</f>
        <v>#REF!</v>
      </c>
      <c r="P314" s="24" t="e">
        <f t="shared" si="134"/>
        <v>#REF!</v>
      </c>
      <c r="Q314" s="16" t="s">
        <v>156</v>
      </c>
      <c r="R314" s="25" t="e">
        <f t="shared" ref="R314:S329" si="135">R62-SUM(R146,R230)</f>
        <v>#REF!</v>
      </c>
      <c r="S314" s="24" t="e">
        <f t="shared" si="135"/>
        <v>#REF!</v>
      </c>
      <c r="T314" s="16" t="s">
        <v>156</v>
      </c>
      <c r="U314" s="25" t="e">
        <f t="shared" ref="U314:V329" si="136">U62-SUM(U146,U230)</f>
        <v>#REF!</v>
      </c>
      <c r="V314" s="24" t="e">
        <f t="shared" si="136"/>
        <v>#REF!</v>
      </c>
      <c r="W314" s="16" t="s">
        <v>156</v>
      </c>
      <c r="X314" s="25" t="e">
        <f t="shared" ref="X314:Y329" si="137">X62-SUM(X146,X230)</f>
        <v>#REF!</v>
      </c>
      <c r="Y314" s="24" t="e">
        <f t="shared" si="137"/>
        <v>#REF!</v>
      </c>
      <c r="Z314" s="16" t="s">
        <v>156</v>
      </c>
      <c r="AA314" s="25" t="e">
        <f t="shared" ref="AA314:AB329" si="138">AA62-SUM(AA146,AA230)</f>
        <v>#REF!</v>
      </c>
      <c r="AB314" s="24" t="e">
        <f t="shared" si="138"/>
        <v>#REF!</v>
      </c>
      <c r="AC314" s="16" t="s">
        <v>156</v>
      </c>
      <c r="AD314" s="25" t="e">
        <f t="shared" ref="AD314:AE329" si="139">AD62-SUM(AD146,AD230)</f>
        <v>#REF!</v>
      </c>
      <c r="AE314" s="24" t="e">
        <f t="shared" si="139"/>
        <v>#REF!</v>
      </c>
      <c r="AF314" s="16" t="s">
        <v>156</v>
      </c>
      <c r="AG314" s="25" t="e">
        <f t="shared" ref="AG314:AH329" si="140">AG62-SUM(AG146,AG230)</f>
        <v>#REF!</v>
      </c>
      <c r="AH314" s="24" t="e">
        <f t="shared" si="140"/>
        <v>#REF!</v>
      </c>
      <c r="AI314" s="16" t="s">
        <v>156</v>
      </c>
      <c r="AJ314" s="25" t="e">
        <f t="shared" ref="AJ314:AK329" si="141">AJ62-SUM(AJ146,AJ230)</f>
        <v>#REF!</v>
      </c>
      <c r="AK314" s="24" t="e">
        <f t="shared" si="141"/>
        <v>#REF!</v>
      </c>
      <c r="AL314" s="16" t="s">
        <v>156</v>
      </c>
      <c r="AM314" s="25" t="e">
        <f t="shared" ref="AM314:AN329" si="142">AM62-SUM(AM146,AM230)</f>
        <v>#REF!</v>
      </c>
      <c r="AN314" s="24" t="e">
        <f t="shared" si="142"/>
        <v>#REF!</v>
      </c>
      <c r="AO314" s="16" t="s">
        <v>156</v>
      </c>
      <c r="AP314" s="25" t="e">
        <f t="shared" ref="AP314:AQ329" si="143">AP62-SUM(AP146,AP230)</f>
        <v>#REF!</v>
      </c>
      <c r="AQ314" s="24" t="e">
        <f t="shared" si="143"/>
        <v>#REF!</v>
      </c>
      <c r="AR314" s="16" t="s">
        <v>156</v>
      </c>
      <c r="AS314" s="25" t="e">
        <f t="shared" ref="AS314:AT329" si="144">AS62-SUM(AS146,AS230)</f>
        <v>#REF!</v>
      </c>
      <c r="AT314" s="24" t="e">
        <f t="shared" si="144"/>
        <v>#REF!</v>
      </c>
      <c r="AU314" s="16" t="s">
        <v>156</v>
      </c>
      <c r="AV314" s="25" t="e">
        <f t="shared" ref="AV314:AW329" si="145">AV62-SUM(AV146,AV230)</f>
        <v>#REF!</v>
      </c>
      <c r="AW314" s="24" t="e">
        <f t="shared" si="145"/>
        <v>#REF!</v>
      </c>
      <c r="AX314" s="16" t="s">
        <v>156</v>
      </c>
      <c r="AY314" s="25" t="e">
        <f t="shared" ref="AY314:AZ329" si="146">AY62-SUM(AY146,AY230)</f>
        <v>#REF!</v>
      </c>
      <c r="AZ314" s="24" t="e">
        <f t="shared" si="146"/>
        <v>#REF!</v>
      </c>
      <c r="BA314" s="16" t="s">
        <v>156</v>
      </c>
      <c r="BB314" s="25" t="e">
        <f t="shared" ref="BB314:BC329" si="147">BB62-SUM(BB146,BB230)</f>
        <v>#REF!</v>
      </c>
      <c r="BC314" s="24" t="e">
        <f t="shared" si="147"/>
        <v>#REF!</v>
      </c>
      <c r="BD314" s="16" t="s">
        <v>156</v>
      </c>
      <c r="BE314" s="25" t="e">
        <f t="shared" ref="BE314:BF329" si="148">BE62-SUM(BE146,BE230)</f>
        <v>#REF!</v>
      </c>
      <c r="BF314" s="24" t="e">
        <f t="shared" si="148"/>
        <v>#REF!</v>
      </c>
      <c r="BG314" s="16" t="s">
        <v>156</v>
      </c>
      <c r="BH314" s="25" t="e">
        <f t="shared" ref="BH314:BI329" si="149">BH62-SUM(BH146,BH230)</f>
        <v>#REF!</v>
      </c>
      <c r="BI314" s="24" t="e">
        <f t="shared" si="149"/>
        <v>#REF!</v>
      </c>
      <c r="BJ314" s="16" t="s">
        <v>156</v>
      </c>
      <c r="BK314" s="25" t="e">
        <f t="shared" ref="BK314:BL329" si="150">BK62-SUM(BK146,BK230)</f>
        <v>#REF!</v>
      </c>
      <c r="BL314" s="24" t="e">
        <f t="shared" si="150"/>
        <v>#REF!</v>
      </c>
      <c r="BM314" s="16" t="s">
        <v>156</v>
      </c>
      <c r="BN314" s="25" t="e">
        <f t="shared" ref="BN314:BO329" si="151">BN62-SUM(BN146,BN230)</f>
        <v>#REF!</v>
      </c>
      <c r="BO314" s="24" t="e">
        <f t="shared" si="151"/>
        <v>#REF!</v>
      </c>
      <c r="BP314" s="16" t="s">
        <v>156</v>
      </c>
      <c r="BQ314" s="25" t="e">
        <f t="shared" ref="BQ314:BR329" si="152">BQ62-SUM(BQ146,BQ230)</f>
        <v>#REF!</v>
      </c>
      <c r="BR314" s="24" t="e">
        <f t="shared" si="152"/>
        <v>#REF!</v>
      </c>
      <c r="BS314" s="16" t="s">
        <v>156</v>
      </c>
      <c r="BT314" s="25" t="e">
        <f t="shared" ref="BT314:BU329" si="153">BT62-SUM(BT146,BT230)</f>
        <v>#REF!</v>
      </c>
      <c r="BU314" s="24" t="e">
        <f t="shared" si="153"/>
        <v>#REF!</v>
      </c>
      <c r="BV314" s="16" t="s">
        <v>156</v>
      </c>
      <c r="BW314" s="25" t="e">
        <f t="shared" ref="BW314:BW336" si="154">BW62-SUM(BW146,BW230)</f>
        <v>#REF!</v>
      </c>
    </row>
    <row r="315" spans="1:75" ht="25.5" customHeight="1">
      <c r="A315" s="40"/>
      <c r="B315" s="37"/>
      <c r="C315" s="38" t="s">
        <v>56</v>
      </c>
      <c r="D315" s="24" t="e">
        <f t="shared" si="12"/>
        <v>#REF!</v>
      </c>
      <c r="E315" s="16" t="s">
        <v>1</v>
      </c>
      <c r="F315" s="25" t="e">
        <f t="shared" si="13"/>
        <v>#REF!</v>
      </c>
      <c r="G315" s="24" t="e">
        <f t="shared" si="108"/>
        <v>#REF!</v>
      </c>
      <c r="H315" s="16" t="s">
        <v>156</v>
      </c>
      <c r="I315" s="25" t="e">
        <f t="shared" si="132"/>
        <v>#REF!</v>
      </c>
      <c r="J315" s="24" t="e">
        <f t="shared" si="132"/>
        <v>#REF!</v>
      </c>
      <c r="K315" s="16" t="s">
        <v>156</v>
      </c>
      <c r="L315" s="25" t="e">
        <f t="shared" si="133"/>
        <v>#REF!</v>
      </c>
      <c r="M315" s="24" t="e">
        <f t="shared" si="133"/>
        <v>#REF!</v>
      </c>
      <c r="N315" s="16" t="s">
        <v>156</v>
      </c>
      <c r="O315" s="25" t="e">
        <f t="shared" si="134"/>
        <v>#REF!</v>
      </c>
      <c r="P315" s="24" t="e">
        <f t="shared" si="134"/>
        <v>#REF!</v>
      </c>
      <c r="Q315" s="16" t="s">
        <v>156</v>
      </c>
      <c r="R315" s="25" t="e">
        <f t="shared" si="135"/>
        <v>#REF!</v>
      </c>
      <c r="S315" s="24" t="e">
        <f t="shared" si="135"/>
        <v>#REF!</v>
      </c>
      <c r="T315" s="16" t="s">
        <v>156</v>
      </c>
      <c r="U315" s="25" t="e">
        <f t="shared" si="136"/>
        <v>#REF!</v>
      </c>
      <c r="V315" s="24" t="e">
        <f t="shared" si="136"/>
        <v>#REF!</v>
      </c>
      <c r="W315" s="16" t="s">
        <v>156</v>
      </c>
      <c r="X315" s="25" t="e">
        <f t="shared" si="137"/>
        <v>#REF!</v>
      </c>
      <c r="Y315" s="24" t="e">
        <f t="shared" si="137"/>
        <v>#REF!</v>
      </c>
      <c r="Z315" s="16" t="s">
        <v>156</v>
      </c>
      <c r="AA315" s="25" t="e">
        <f t="shared" si="138"/>
        <v>#REF!</v>
      </c>
      <c r="AB315" s="24" t="e">
        <f t="shared" si="138"/>
        <v>#REF!</v>
      </c>
      <c r="AC315" s="16" t="s">
        <v>156</v>
      </c>
      <c r="AD315" s="25" t="e">
        <f t="shared" si="139"/>
        <v>#REF!</v>
      </c>
      <c r="AE315" s="24" t="e">
        <f t="shared" si="139"/>
        <v>#REF!</v>
      </c>
      <c r="AF315" s="16" t="s">
        <v>156</v>
      </c>
      <c r="AG315" s="25" t="e">
        <f t="shared" si="140"/>
        <v>#REF!</v>
      </c>
      <c r="AH315" s="24" t="e">
        <f t="shared" si="140"/>
        <v>#REF!</v>
      </c>
      <c r="AI315" s="16" t="s">
        <v>156</v>
      </c>
      <c r="AJ315" s="25" t="e">
        <f t="shared" si="141"/>
        <v>#REF!</v>
      </c>
      <c r="AK315" s="24" t="e">
        <f t="shared" si="141"/>
        <v>#REF!</v>
      </c>
      <c r="AL315" s="16" t="s">
        <v>156</v>
      </c>
      <c r="AM315" s="25" t="e">
        <f t="shared" si="142"/>
        <v>#REF!</v>
      </c>
      <c r="AN315" s="24" t="e">
        <f t="shared" si="142"/>
        <v>#REF!</v>
      </c>
      <c r="AO315" s="16" t="s">
        <v>156</v>
      </c>
      <c r="AP315" s="25" t="e">
        <f t="shared" si="143"/>
        <v>#REF!</v>
      </c>
      <c r="AQ315" s="24" t="e">
        <f t="shared" si="143"/>
        <v>#REF!</v>
      </c>
      <c r="AR315" s="16" t="s">
        <v>156</v>
      </c>
      <c r="AS315" s="25" t="e">
        <f t="shared" si="144"/>
        <v>#REF!</v>
      </c>
      <c r="AT315" s="24" t="e">
        <f t="shared" si="144"/>
        <v>#REF!</v>
      </c>
      <c r="AU315" s="16" t="s">
        <v>156</v>
      </c>
      <c r="AV315" s="25" t="e">
        <f t="shared" si="145"/>
        <v>#REF!</v>
      </c>
      <c r="AW315" s="24" t="e">
        <f t="shared" si="145"/>
        <v>#REF!</v>
      </c>
      <c r="AX315" s="16" t="s">
        <v>156</v>
      </c>
      <c r="AY315" s="25" t="e">
        <f t="shared" si="146"/>
        <v>#REF!</v>
      </c>
      <c r="AZ315" s="24" t="e">
        <f t="shared" si="146"/>
        <v>#REF!</v>
      </c>
      <c r="BA315" s="16" t="s">
        <v>156</v>
      </c>
      <c r="BB315" s="25" t="e">
        <f t="shared" si="147"/>
        <v>#REF!</v>
      </c>
      <c r="BC315" s="24" t="e">
        <f t="shared" si="147"/>
        <v>#REF!</v>
      </c>
      <c r="BD315" s="16" t="s">
        <v>156</v>
      </c>
      <c r="BE315" s="25" t="e">
        <f t="shared" si="148"/>
        <v>#REF!</v>
      </c>
      <c r="BF315" s="24" t="e">
        <f t="shared" si="148"/>
        <v>#REF!</v>
      </c>
      <c r="BG315" s="16" t="s">
        <v>156</v>
      </c>
      <c r="BH315" s="25" t="e">
        <f t="shared" si="149"/>
        <v>#REF!</v>
      </c>
      <c r="BI315" s="24" t="e">
        <f t="shared" si="149"/>
        <v>#REF!</v>
      </c>
      <c r="BJ315" s="16" t="s">
        <v>156</v>
      </c>
      <c r="BK315" s="25" t="e">
        <f t="shared" si="150"/>
        <v>#REF!</v>
      </c>
      <c r="BL315" s="24" t="e">
        <f t="shared" si="150"/>
        <v>#REF!</v>
      </c>
      <c r="BM315" s="16" t="s">
        <v>156</v>
      </c>
      <c r="BN315" s="25" t="e">
        <f t="shared" si="151"/>
        <v>#REF!</v>
      </c>
      <c r="BO315" s="24" t="e">
        <f t="shared" si="151"/>
        <v>#REF!</v>
      </c>
      <c r="BP315" s="16" t="s">
        <v>156</v>
      </c>
      <c r="BQ315" s="25" t="e">
        <f t="shared" si="152"/>
        <v>#REF!</v>
      </c>
      <c r="BR315" s="24" t="e">
        <f t="shared" si="152"/>
        <v>#REF!</v>
      </c>
      <c r="BS315" s="16" t="s">
        <v>156</v>
      </c>
      <c r="BT315" s="25" t="e">
        <f t="shared" si="153"/>
        <v>#REF!</v>
      </c>
      <c r="BU315" s="24" t="e">
        <f t="shared" si="153"/>
        <v>#REF!</v>
      </c>
      <c r="BV315" s="16" t="s">
        <v>156</v>
      </c>
      <c r="BW315" s="25" t="e">
        <f t="shared" si="154"/>
        <v>#REF!</v>
      </c>
    </row>
    <row r="316" spans="1:75" ht="25.5" customHeight="1">
      <c r="A316" s="40"/>
      <c r="B316" s="37"/>
      <c r="C316" s="38" t="s">
        <v>57</v>
      </c>
      <c r="D316" s="24" t="e">
        <f t="shared" si="12"/>
        <v>#REF!</v>
      </c>
      <c r="E316" s="16" t="s">
        <v>1</v>
      </c>
      <c r="F316" s="25" t="e">
        <f t="shared" si="13"/>
        <v>#REF!</v>
      </c>
      <c r="G316" s="24" t="e">
        <f t="shared" si="108"/>
        <v>#REF!</v>
      </c>
      <c r="H316" s="16" t="s">
        <v>156</v>
      </c>
      <c r="I316" s="25" t="e">
        <f t="shared" si="132"/>
        <v>#REF!</v>
      </c>
      <c r="J316" s="24" t="e">
        <f t="shared" si="132"/>
        <v>#REF!</v>
      </c>
      <c r="K316" s="16" t="s">
        <v>156</v>
      </c>
      <c r="L316" s="25" t="e">
        <f t="shared" si="133"/>
        <v>#REF!</v>
      </c>
      <c r="M316" s="24" t="e">
        <f t="shared" si="133"/>
        <v>#REF!</v>
      </c>
      <c r="N316" s="16" t="s">
        <v>156</v>
      </c>
      <c r="O316" s="25" t="e">
        <f t="shared" si="134"/>
        <v>#REF!</v>
      </c>
      <c r="P316" s="24" t="e">
        <f t="shared" si="134"/>
        <v>#REF!</v>
      </c>
      <c r="Q316" s="16" t="s">
        <v>156</v>
      </c>
      <c r="R316" s="25" t="e">
        <f t="shared" si="135"/>
        <v>#REF!</v>
      </c>
      <c r="S316" s="24" t="e">
        <f t="shared" si="135"/>
        <v>#REF!</v>
      </c>
      <c r="T316" s="16" t="s">
        <v>156</v>
      </c>
      <c r="U316" s="25" t="e">
        <f t="shared" si="136"/>
        <v>#REF!</v>
      </c>
      <c r="V316" s="24" t="e">
        <f t="shared" si="136"/>
        <v>#REF!</v>
      </c>
      <c r="W316" s="16" t="s">
        <v>156</v>
      </c>
      <c r="X316" s="25" t="e">
        <f t="shared" si="137"/>
        <v>#REF!</v>
      </c>
      <c r="Y316" s="24" t="e">
        <f t="shared" si="137"/>
        <v>#REF!</v>
      </c>
      <c r="Z316" s="16" t="s">
        <v>156</v>
      </c>
      <c r="AA316" s="25" t="e">
        <f t="shared" si="138"/>
        <v>#REF!</v>
      </c>
      <c r="AB316" s="24" t="e">
        <f t="shared" si="138"/>
        <v>#REF!</v>
      </c>
      <c r="AC316" s="16" t="s">
        <v>156</v>
      </c>
      <c r="AD316" s="25" t="e">
        <f t="shared" si="139"/>
        <v>#REF!</v>
      </c>
      <c r="AE316" s="24" t="e">
        <f t="shared" si="139"/>
        <v>#REF!</v>
      </c>
      <c r="AF316" s="16" t="s">
        <v>156</v>
      </c>
      <c r="AG316" s="25" t="e">
        <f t="shared" si="140"/>
        <v>#REF!</v>
      </c>
      <c r="AH316" s="24" t="e">
        <f t="shared" si="140"/>
        <v>#REF!</v>
      </c>
      <c r="AI316" s="16" t="s">
        <v>156</v>
      </c>
      <c r="AJ316" s="25" t="e">
        <f t="shared" si="141"/>
        <v>#REF!</v>
      </c>
      <c r="AK316" s="24" t="e">
        <f t="shared" si="141"/>
        <v>#REF!</v>
      </c>
      <c r="AL316" s="16" t="s">
        <v>156</v>
      </c>
      <c r="AM316" s="25" t="e">
        <f t="shared" si="142"/>
        <v>#REF!</v>
      </c>
      <c r="AN316" s="24" t="e">
        <f t="shared" si="142"/>
        <v>#REF!</v>
      </c>
      <c r="AO316" s="16" t="s">
        <v>156</v>
      </c>
      <c r="AP316" s="25" t="e">
        <f t="shared" si="143"/>
        <v>#REF!</v>
      </c>
      <c r="AQ316" s="24" t="e">
        <f t="shared" si="143"/>
        <v>#REF!</v>
      </c>
      <c r="AR316" s="16" t="s">
        <v>156</v>
      </c>
      <c r="AS316" s="25" t="e">
        <f t="shared" si="144"/>
        <v>#REF!</v>
      </c>
      <c r="AT316" s="24" t="e">
        <f t="shared" si="144"/>
        <v>#REF!</v>
      </c>
      <c r="AU316" s="16" t="s">
        <v>156</v>
      </c>
      <c r="AV316" s="25" t="e">
        <f t="shared" si="145"/>
        <v>#REF!</v>
      </c>
      <c r="AW316" s="24" t="e">
        <f t="shared" si="145"/>
        <v>#REF!</v>
      </c>
      <c r="AX316" s="16" t="s">
        <v>156</v>
      </c>
      <c r="AY316" s="25" t="e">
        <f t="shared" si="146"/>
        <v>#REF!</v>
      </c>
      <c r="AZ316" s="24" t="e">
        <f t="shared" si="146"/>
        <v>#REF!</v>
      </c>
      <c r="BA316" s="16" t="s">
        <v>156</v>
      </c>
      <c r="BB316" s="25" t="e">
        <f t="shared" si="147"/>
        <v>#REF!</v>
      </c>
      <c r="BC316" s="24" t="e">
        <f t="shared" si="147"/>
        <v>#REF!</v>
      </c>
      <c r="BD316" s="16" t="s">
        <v>156</v>
      </c>
      <c r="BE316" s="25" t="e">
        <f t="shared" si="148"/>
        <v>#REF!</v>
      </c>
      <c r="BF316" s="24" t="e">
        <f t="shared" si="148"/>
        <v>#REF!</v>
      </c>
      <c r="BG316" s="16" t="s">
        <v>156</v>
      </c>
      <c r="BH316" s="25" t="e">
        <f t="shared" si="149"/>
        <v>#REF!</v>
      </c>
      <c r="BI316" s="24" t="e">
        <f t="shared" si="149"/>
        <v>#REF!</v>
      </c>
      <c r="BJ316" s="16" t="s">
        <v>156</v>
      </c>
      <c r="BK316" s="25" t="e">
        <f t="shared" si="150"/>
        <v>#REF!</v>
      </c>
      <c r="BL316" s="24" t="e">
        <f t="shared" si="150"/>
        <v>#REF!</v>
      </c>
      <c r="BM316" s="16" t="s">
        <v>156</v>
      </c>
      <c r="BN316" s="25" t="e">
        <f t="shared" si="151"/>
        <v>#REF!</v>
      </c>
      <c r="BO316" s="24" t="e">
        <f t="shared" si="151"/>
        <v>#REF!</v>
      </c>
      <c r="BP316" s="16" t="s">
        <v>156</v>
      </c>
      <c r="BQ316" s="25" t="e">
        <f t="shared" si="152"/>
        <v>#REF!</v>
      </c>
      <c r="BR316" s="24" t="e">
        <f t="shared" si="152"/>
        <v>#REF!</v>
      </c>
      <c r="BS316" s="16" t="s">
        <v>156</v>
      </c>
      <c r="BT316" s="25" t="e">
        <f t="shared" si="153"/>
        <v>#REF!</v>
      </c>
      <c r="BU316" s="24" t="e">
        <f t="shared" si="153"/>
        <v>#REF!</v>
      </c>
      <c r="BV316" s="16" t="s">
        <v>156</v>
      </c>
      <c r="BW316" s="25" t="e">
        <f t="shared" si="154"/>
        <v>#REF!</v>
      </c>
    </row>
    <row r="317" spans="1:75" ht="25.5" customHeight="1">
      <c r="A317" s="40"/>
      <c r="B317" s="37"/>
      <c r="C317" s="38" t="s">
        <v>58</v>
      </c>
      <c r="D317" s="24" t="e">
        <f t="shared" si="12"/>
        <v>#REF!</v>
      </c>
      <c r="E317" s="16" t="s">
        <v>1</v>
      </c>
      <c r="F317" s="25" t="e">
        <f t="shared" si="13"/>
        <v>#REF!</v>
      </c>
      <c r="G317" s="24" t="e">
        <f t="shared" si="108"/>
        <v>#REF!</v>
      </c>
      <c r="H317" s="16" t="s">
        <v>156</v>
      </c>
      <c r="I317" s="25" t="e">
        <f t="shared" si="132"/>
        <v>#REF!</v>
      </c>
      <c r="J317" s="24" t="e">
        <f t="shared" si="132"/>
        <v>#REF!</v>
      </c>
      <c r="K317" s="16" t="s">
        <v>156</v>
      </c>
      <c r="L317" s="25" t="e">
        <f t="shared" si="133"/>
        <v>#REF!</v>
      </c>
      <c r="M317" s="24" t="e">
        <f t="shared" si="133"/>
        <v>#REF!</v>
      </c>
      <c r="N317" s="16" t="s">
        <v>156</v>
      </c>
      <c r="O317" s="25" t="e">
        <f t="shared" si="134"/>
        <v>#REF!</v>
      </c>
      <c r="P317" s="24" t="e">
        <f t="shared" si="134"/>
        <v>#REF!</v>
      </c>
      <c r="Q317" s="16" t="s">
        <v>156</v>
      </c>
      <c r="R317" s="25" t="e">
        <f t="shared" si="135"/>
        <v>#REF!</v>
      </c>
      <c r="S317" s="24" t="e">
        <f t="shared" si="135"/>
        <v>#REF!</v>
      </c>
      <c r="T317" s="16" t="s">
        <v>156</v>
      </c>
      <c r="U317" s="25" t="e">
        <f t="shared" si="136"/>
        <v>#REF!</v>
      </c>
      <c r="V317" s="24" t="e">
        <f t="shared" si="136"/>
        <v>#REF!</v>
      </c>
      <c r="W317" s="16" t="s">
        <v>156</v>
      </c>
      <c r="X317" s="25" t="e">
        <f t="shared" si="137"/>
        <v>#REF!</v>
      </c>
      <c r="Y317" s="24" t="e">
        <f t="shared" si="137"/>
        <v>#REF!</v>
      </c>
      <c r="Z317" s="16" t="s">
        <v>156</v>
      </c>
      <c r="AA317" s="25" t="e">
        <f t="shared" si="138"/>
        <v>#REF!</v>
      </c>
      <c r="AB317" s="24" t="e">
        <f t="shared" si="138"/>
        <v>#REF!</v>
      </c>
      <c r="AC317" s="16" t="s">
        <v>156</v>
      </c>
      <c r="AD317" s="25" t="e">
        <f t="shared" si="139"/>
        <v>#REF!</v>
      </c>
      <c r="AE317" s="24" t="e">
        <f t="shared" si="139"/>
        <v>#REF!</v>
      </c>
      <c r="AF317" s="16" t="s">
        <v>156</v>
      </c>
      <c r="AG317" s="25" t="e">
        <f t="shared" si="140"/>
        <v>#REF!</v>
      </c>
      <c r="AH317" s="24" t="e">
        <f t="shared" si="140"/>
        <v>#REF!</v>
      </c>
      <c r="AI317" s="16" t="s">
        <v>156</v>
      </c>
      <c r="AJ317" s="25" t="e">
        <f t="shared" si="141"/>
        <v>#REF!</v>
      </c>
      <c r="AK317" s="24" t="e">
        <f t="shared" si="141"/>
        <v>#REF!</v>
      </c>
      <c r="AL317" s="16" t="s">
        <v>156</v>
      </c>
      <c r="AM317" s="25" t="e">
        <f t="shared" si="142"/>
        <v>#REF!</v>
      </c>
      <c r="AN317" s="24" t="e">
        <f t="shared" si="142"/>
        <v>#REF!</v>
      </c>
      <c r="AO317" s="16" t="s">
        <v>156</v>
      </c>
      <c r="AP317" s="25" t="e">
        <f t="shared" si="143"/>
        <v>#REF!</v>
      </c>
      <c r="AQ317" s="24" t="e">
        <f t="shared" si="143"/>
        <v>#REF!</v>
      </c>
      <c r="AR317" s="16" t="s">
        <v>156</v>
      </c>
      <c r="AS317" s="25" t="e">
        <f t="shared" si="144"/>
        <v>#REF!</v>
      </c>
      <c r="AT317" s="24" t="e">
        <f t="shared" si="144"/>
        <v>#REF!</v>
      </c>
      <c r="AU317" s="16" t="s">
        <v>156</v>
      </c>
      <c r="AV317" s="25" t="e">
        <f t="shared" si="145"/>
        <v>#REF!</v>
      </c>
      <c r="AW317" s="24" t="e">
        <f t="shared" si="145"/>
        <v>#REF!</v>
      </c>
      <c r="AX317" s="16" t="s">
        <v>156</v>
      </c>
      <c r="AY317" s="25" t="e">
        <f t="shared" si="146"/>
        <v>#REF!</v>
      </c>
      <c r="AZ317" s="24" t="e">
        <f t="shared" si="146"/>
        <v>#REF!</v>
      </c>
      <c r="BA317" s="16" t="s">
        <v>156</v>
      </c>
      <c r="BB317" s="25" t="e">
        <f t="shared" si="147"/>
        <v>#REF!</v>
      </c>
      <c r="BC317" s="24" t="e">
        <f t="shared" si="147"/>
        <v>#REF!</v>
      </c>
      <c r="BD317" s="16" t="s">
        <v>156</v>
      </c>
      <c r="BE317" s="25" t="e">
        <f t="shared" si="148"/>
        <v>#REF!</v>
      </c>
      <c r="BF317" s="24" t="e">
        <f t="shared" si="148"/>
        <v>#REF!</v>
      </c>
      <c r="BG317" s="16" t="s">
        <v>156</v>
      </c>
      <c r="BH317" s="25" t="e">
        <f t="shared" si="149"/>
        <v>#REF!</v>
      </c>
      <c r="BI317" s="24" t="e">
        <f t="shared" si="149"/>
        <v>#REF!</v>
      </c>
      <c r="BJ317" s="16" t="s">
        <v>156</v>
      </c>
      <c r="BK317" s="25" t="e">
        <f t="shared" si="150"/>
        <v>#REF!</v>
      </c>
      <c r="BL317" s="24" t="e">
        <f t="shared" si="150"/>
        <v>#REF!</v>
      </c>
      <c r="BM317" s="16" t="s">
        <v>156</v>
      </c>
      <c r="BN317" s="25" t="e">
        <f t="shared" si="151"/>
        <v>#REF!</v>
      </c>
      <c r="BO317" s="24" t="e">
        <f t="shared" si="151"/>
        <v>#REF!</v>
      </c>
      <c r="BP317" s="16" t="s">
        <v>156</v>
      </c>
      <c r="BQ317" s="25" t="e">
        <f t="shared" si="152"/>
        <v>#REF!</v>
      </c>
      <c r="BR317" s="24" t="e">
        <f t="shared" si="152"/>
        <v>#REF!</v>
      </c>
      <c r="BS317" s="16" t="s">
        <v>156</v>
      </c>
      <c r="BT317" s="25" t="e">
        <f t="shared" si="153"/>
        <v>#REF!</v>
      </c>
      <c r="BU317" s="24" t="e">
        <f t="shared" si="153"/>
        <v>#REF!</v>
      </c>
      <c r="BV317" s="16" t="s">
        <v>156</v>
      </c>
      <c r="BW317" s="25" t="e">
        <f t="shared" si="154"/>
        <v>#REF!</v>
      </c>
    </row>
    <row r="318" spans="1:75" ht="25.5" customHeight="1">
      <c r="A318" s="40"/>
      <c r="B318" s="37"/>
      <c r="C318" s="38" t="s">
        <v>59</v>
      </c>
      <c r="D318" s="24" t="e">
        <f t="shared" si="12"/>
        <v>#REF!</v>
      </c>
      <c r="E318" s="16" t="s">
        <v>1</v>
      </c>
      <c r="F318" s="25" t="e">
        <f t="shared" si="13"/>
        <v>#REF!</v>
      </c>
      <c r="G318" s="24" t="e">
        <f t="shared" si="108"/>
        <v>#REF!</v>
      </c>
      <c r="H318" s="16" t="s">
        <v>156</v>
      </c>
      <c r="I318" s="25" t="e">
        <f t="shared" si="132"/>
        <v>#REF!</v>
      </c>
      <c r="J318" s="24" t="e">
        <f t="shared" si="132"/>
        <v>#REF!</v>
      </c>
      <c r="K318" s="16" t="s">
        <v>156</v>
      </c>
      <c r="L318" s="25" t="e">
        <f t="shared" si="133"/>
        <v>#REF!</v>
      </c>
      <c r="M318" s="24" t="e">
        <f t="shared" si="133"/>
        <v>#REF!</v>
      </c>
      <c r="N318" s="16" t="s">
        <v>156</v>
      </c>
      <c r="O318" s="25" t="e">
        <f t="shared" si="134"/>
        <v>#REF!</v>
      </c>
      <c r="P318" s="24" t="e">
        <f t="shared" si="134"/>
        <v>#REF!</v>
      </c>
      <c r="Q318" s="16" t="s">
        <v>156</v>
      </c>
      <c r="R318" s="25" t="e">
        <f t="shared" si="135"/>
        <v>#REF!</v>
      </c>
      <c r="S318" s="24" t="e">
        <f t="shared" si="135"/>
        <v>#REF!</v>
      </c>
      <c r="T318" s="16" t="s">
        <v>156</v>
      </c>
      <c r="U318" s="25" t="e">
        <f t="shared" si="136"/>
        <v>#REF!</v>
      </c>
      <c r="V318" s="24" t="e">
        <f t="shared" si="136"/>
        <v>#REF!</v>
      </c>
      <c r="W318" s="16" t="s">
        <v>156</v>
      </c>
      <c r="X318" s="25" t="e">
        <f t="shared" si="137"/>
        <v>#REF!</v>
      </c>
      <c r="Y318" s="24" t="e">
        <f t="shared" si="137"/>
        <v>#REF!</v>
      </c>
      <c r="Z318" s="16" t="s">
        <v>156</v>
      </c>
      <c r="AA318" s="25" t="e">
        <f t="shared" si="138"/>
        <v>#REF!</v>
      </c>
      <c r="AB318" s="24" t="e">
        <f t="shared" si="138"/>
        <v>#REF!</v>
      </c>
      <c r="AC318" s="16" t="s">
        <v>156</v>
      </c>
      <c r="AD318" s="25" t="e">
        <f t="shared" si="139"/>
        <v>#REF!</v>
      </c>
      <c r="AE318" s="24" t="e">
        <f t="shared" si="139"/>
        <v>#REF!</v>
      </c>
      <c r="AF318" s="16" t="s">
        <v>156</v>
      </c>
      <c r="AG318" s="25" t="e">
        <f t="shared" si="140"/>
        <v>#REF!</v>
      </c>
      <c r="AH318" s="24" t="e">
        <f t="shared" si="140"/>
        <v>#REF!</v>
      </c>
      <c r="AI318" s="16" t="s">
        <v>156</v>
      </c>
      <c r="AJ318" s="25" t="e">
        <f t="shared" si="141"/>
        <v>#REF!</v>
      </c>
      <c r="AK318" s="24" t="e">
        <f t="shared" si="141"/>
        <v>#REF!</v>
      </c>
      <c r="AL318" s="16" t="s">
        <v>156</v>
      </c>
      <c r="AM318" s="25" t="e">
        <f t="shared" si="142"/>
        <v>#REF!</v>
      </c>
      <c r="AN318" s="24" t="e">
        <f t="shared" si="142"/>
        <v>#REF!</v>
      </c>
      <c r="AO318" s="16" t="s">
        <v>156</v>
      </c>
      <c r="AP318" s="25" t="e">
        <f t="shared" si="143"/>
        <v>#REF!</v>
      </c>
      <c r="AQ318" s="24" t="e">
        <f t="shared" si="143"/>
        <v>#REF!</v>
      </c>
      <c r="AR318" s="16" t="s">
        <v>156</v>
      </c>
      <c r="AS318" s="25" t="e">
        <f t="shared" si="144"/>
        <v>#REF!</v>
      </c>
      <c r="AT318" s="24" t="e">
        <f t="shared" si="144"/>
        <v>#REF!</v>
      </c>
      <c r="AU318" s="16" t="s">
        <v>156</v>
      </c>
      <c r="AV318" s="25" t="e">
        <f t="shared" si="145"/>
        <v>#REF!</v>
      </c>
      <c r="AW318" s="24" t="e">
        <f t="shared" si="145"/>
        <v>#REF!</v>
      </c>
      <c r="AX318" s="16" t="s">
        <v>156</v>
      </c>
      <c r="AY318" s="25" t="e">
        <f t="shared" si="146"/>
        <v>#REF!</v>
      </c>
      <c r="AZ318" s="24" t="e">
        <f t="shared" si="146"/>
        <v>#REF!</v>
      </c>
      <c r="BA318" s="16" t="s">
        <v>156</v>
      </c>
      <c r="BB318" s="25" t="e">
        <f t="shared" si="147"/>
        <v>#REF!</v>
      </c>
      <c r="BC318" s="24" t="e">
        <f t="shared" si="147"/>
        <v>#REF!</v>
      </c>
      <c r="BD318" s="16" t="s">
        <v>156</v>
      </c>
      <c r="BE318" s="25" t="e">
        <f t="shared" si="148"/>
        <v>#REF!</v>
      </c>
      <c r="BF318" s="24" t="e">
        <f t="shared" si="148"/>
        <v>#REF!</v>
      </c>
      <c r="BG318" s="16" t="s">
        <v>156</v>
      </c>
      <c r="BH318" s="25" t="e">
        <f t="shared" si="149"/>
        <v>#REF!</v>
      </c>
      <c r="BI318" s="24" t="e">
        <f t="shared" si="149"/>
        <v>#REF!</v>
      </c>
      <c r="BJ318" s="16" t="s">
        <v>156</v>
      </c>
      <c r="BK318" s="25" t="e">
        <f t="shared" si="150"/>
        <v>#REF!</v>
      </c>
      <c r="BL318" s="24" t="e">
        <f t="shared" si="150"/>
        <v>#REF!</v>
      </c>
      <c r="BM318" s="16" t="s">
        <v>156</v>
      </c>
      <c r="BN318" s="25" t="e">
        <f t="shared" si="151"/>
        <v>#REF!</v>
      </c>
      <c r="BO318" s="24" t="e">
        <f t="shared" si="151"/>
        <v>#REF!</v>
      </c>
      <c r="BP318" s="16" t="s">
        <v>156</v>
      </c>
      <c r="BQ318" s="25" t="e">
        <f t="shared" si="152"/>
        <v>#REF!</v>
      </c>
      <c r="BR318" s="24" t="e">
        <f t="shared" si="152"/>
        <v>#REF!</v>
      </c>
      <c r="BS318" s="16" t="s">
        <v>156</v>
      </c>
      <c r="BT318" s="25" t="e">
        <f t="shared" si="153"/>
        <v>#REF!</v>
      </c>
      <c r="BU318" s="24" t="e">
        <f t="shared" si="153"/>
        <v>#REF!</v>
      </c>
      <c r="BV318" s="16" t="s">
        <v>156</v>
      </c>
      <c r="BW318" s="25" t="e">
        <f t="shared" si="154"/>
        <v>#REF!</v>
      </c>
    </row>
    <row r="319" spans="1:75" ht="25.5" customHeight="1">
      <c r="A319" s="40"/>
      <c r="B319" s="37"/>
      <c r="C319" s="38" t="s">
        <v>60</v>
      </c>
      <c r="D319" s="24" t="e">
        <f t="shared" si="12"/>
        <v>#REF!</v>
      </c>
      <c r="E319" s="16" t="s">
        <v>1</v>
      </c>
      <c r="F319" s="25" t="e">
        <f t="shared" si="13"/>
        <v>#REF!</v>
      </c>
      <c r="G319" s="24" t="e">
        <f t="shared" si="108"/>
        <v>#REF!</v>
      </c>
      <c r="H319" s="16" t="s">
        <v>156</v>
      </c>
      <c r="I319" s="25" t="e">
        <f t="shared" si="132"/>
        <v>#REF!</v>
      </c>
      <c r="J319" s="24" t="e">
        <f t="shared" si="132"/>
        <v>#REF!</v>
      </c>
      <c r="K319" s="16" t="s">
        <v>156</v>
      </c>
      <c r="L319" s="25" t="e">
        <f t="shared" si="133"/>
        <v>#REF!</v>
      </c>
      <c r="M319" s="24" t="e">
        <f t="shared" si="133"/>
        <v>#REF!</v>
      </c>
      <c r="N319" s="16" t="s">
        <v>156</v>
      </c>
      <c r="O319" s="25" t="e">
        <f t="shared" si="134"/>
        <v>#REF!</v>
      </c>
      <c r="P319" s="24" t="e">
        <f t="shared" si="134"/>
        <v>#REF!</v>
      </c>
      <c r="Q319" s="16" t="s">
        <v>156</v>
      </c>
      <c r="R319" s="25" t="e">
        <f t="shared" si="135"/>
        <v>#REF!</v>
      </c>
      <c r="S319" s="24" t="e">
        <f t="shared" si="135"/>
        <v>#REF!</v>
      </c>
      <c r="T319" s="16" t="s">
        <v>156</v>
      </c>
      <c r="U319" s="25" t="e">
        <f t="shared" si="136"/>
        <v>#REF!</v>
      </c>
      <c r="V319" s="24" t="e">
        <f t="shared" si="136"/>
        <v>#REF!</v>
      </c>
      <c r="W319" s="16" t="s">
        <v>156</v>
      </c>
      <c r="X319" s="25" t="e">
        <f t="shared" si="137"/>
        <v>#REF!</v>
      </c>
      <c r="Y319" s="24" t="e">
        <f t="shared" si="137"/>
        <v>#REF!</v>
      </c>
      <c r="Z319" s="16" t="s">
        <v>156</v>
      </c>
      <c r="AA319" s="25" t="e">
        <f t="shared" si="138"/>
        <v>#REF!</v>
      </c>
      <c r="AB319" s="24" t="e">
        <f t="shared" si="138"/>
        <v>#REF!</v>
      </c>
      <c r="AC319" s="16" t="s">
        <v>156</v>
      </c>
      <c r="AD319" s="25" t="e">
        <f t="shared" si="139"/>
        <v>#REF!</v>
      </c>
      <c r="AE319" s="24" t="e">
        <f t="shared" si="139"/>
        <v>#REF!</v>
      </c>
      <c r="AF319" s="16" t="s">
        <v>156</v>
      </c>
      <c r="AG319" s="25" t="e">
        <f t="shared" si="140"/>
        <v>#REF!</v>
      </c>
      <c r="AH319" s="24" t="e">
        <f t="shared" si="140"/>
        <v>#REF!</v>
      </c>
      <c r="AI319" s="16" t="s">
        <v>156</v>
      </c>
      <c r="AJ319" s="25" t="e">
        <f t="shared" si="141"/>
        <v>#REF!</v>
      </c>
      <c r="AK319" s="24" t="e">
        <f t="shared" si="141"/>
        <v>#REF!</v>
      </c>
      <c r="AL319" s="16" t="s">
        <v>156</v>
      </c>
      <c r="AM319" s="25" t="e">
        <f t="shared" si="142"/>
        <v>#REF!</v>
      </c>
      <c r="AN319" s="24" t="e">
        <f t="shared" si="142"/>
        <v>#REF!</v>
      </c>
      <c r="AO319" s="16" t="s">
        <v>156</v>
      </c>
      <c r="AP319" s="25" t="e">
        <f t="shared" si="143"/>
        <v>#REF!</v>
      </c>
      <c r="AQ319" s="24" t="e">
        <f t="shared" si="143"/>
        <v>#REF!</v>
      </c>
      <c r="AR319" s="16" t="s">
        <v>156</v>
      </c>
      <c r="AS319" s="25" t="e">
        <f t="shared" si="144"/>
        <v>#REF!</v>
      </c>
      <c r="AT319" s="24" t="e">
        <f t="shared" si="144"/>
        <v>#REF!</v>
      </c>
      <c r="AU319" s="16" t="s">
        <v>156</v>
      </c>
      <c r="AV319" s="25" t="e">
        <f t="shared" si="145"/>
        <v>#REF!</v>
      </c>
      <c r="AW319" s="24" t="e">
        <f t="shared" si="145"/>
        <v>#REF!</v>
      </c>
      <c r="AX319" s="16" t="s">
        <v>156</v>
      </c>
      <c r="AY319" s="25" t="e">
        <f t="shared" si="146"/>
        <v>#REF!</v>
      </c>
      <c r="AZ319" s="24" t="e">
        <f t="shared" si="146"/>
        <v>#REF!</v>
      </c>
      <c r="BA319" s="16" t="s">
        <v>156</v>
      </c>
      <c r="BB319" s="25" t="e">
        <f t="shared" si="147"/>
        <v>#REF!</v>
      </c>
      <c r="BC319" s="24" t="e">
        <f t="shared" si="147"/>
        <v>#REF!</v>
      </c>
      <c r="BD319" s="16" t="s">
        <v>156</v>
      </c>
      <c r="BE319" s="25" t="e">
        <f t="shared" si="148"/>
        <v>#REF!</v>
      </c>
      <c r="BF319" s="24" t="e">
        <f t="shared" si="148"/>
        <v>#REF!</v>
      </c>
      <c r="BG319" s="16" t="s">
        <v>156</v>
      </c>
      <c r="BH319" s="25" t="e">
        <f t="shared" si="149"/>
        <v>#REF!</v>
      </c>
      <c r="BI319" s="24" t="e">
        <f t="shared" si="149"/>
        <v>#REF!</v>
      </c>
      <c r="BJ319" s="16" t="s">
        <v>156</v>
      </c>
      <c r="BK319" s="25" t="e">
        <f t="shared" si="150"/>
        <v>#REF!</v>
      </c>
      <c r="BL319" s="24" t="e">
        <f t="shared" si="150"/>
        <v>#REF!</v>
      </c>
      <c r="BM319" s="16" t="s">
        <v>156</v>
      </c>
      <c r="BN319" s="25" t="e">
        <f t="shared" si="151"/>
        <v>#REF!</v>
      </c>
      <c r="BO319" s="24" t="e">
        <f t="shared" si="151"/>
        <v>#REF!</v>
      </c>
      <c r="BP319" s="16" t="s">
        <v>156</v>
      </c>
      <c r="BQ319" s="25" t="e">
        <f t="shared" si="152"/>
        <v>#REF!</v>
      </c>
      <c r="BR319" s="24" t="e">
        <f t="shared" si="152"/>
        <v>#REF!</v>
      </c>
      <c r="BS319" s="16" t="s">
        <v>156</v>
      </c>
      <c r="BT319" s="25" t="e">
        <f t="shared" si="153"/>
        <v>#REF!</v>
      </c>
      <c r="BU319" s="24" t="e">
        <f t="shared" si="153"/>
        <v>#REF!</v>
      </c>
      <c r="BV319" s="16" t="s">
        <v>156</v>
      </c>
      <c r="BW319" s="25" t="e">
        <f t="shared" si="154"/>
        <v>#REF!</v>
      </c>
    </row>
    <row r="320" spans="1:75" ht="25.5" customHeight="1">
      <c r="A320" s="40"/>
      <c r="B320" s="37"/>
      <c r="C320" s="38" t="s">
        <v>61</v>
      </c>
      <c r="D320" s="24" t="e">
        <f t="shared" si="12"/>
        <v>#REF!</v>
      </c>
      <c r="E320" s="16" t="s">
        <v>1</v>
      </c>
      <c r="F320" s="25" t="e">
        <f t="shared" si="13"/>
        <v>#REF!</v>
      </c>
      <c r="G320" s="24" t="e">
        <f t="shared" si="108"/>
        <v>#REF!</v>
      </c>
      <c r="H320" s="16" t="s">
        <v>156</v>
      </c>
      <c r="I320" s="25" t="e">
        <f t="shared" si="132"/>
        <v>#REF!</v>
      </c>
      <c r="J320" s="24" t="e">
        <f t="shared" si="132"/>
        <v>#REF!</v>
      </c>
      <c r="K320" s="16" t="s">
        <v>156</v>
      </c>
      <c r="L320" s="25" t="e">
        <f t="shared" si="133"/>
        <v>#REF!</v>
      </c>
      <c r="M320" s="24" t="e">
        <f t="shared" si="133"/>
        <v>#REF!</v>
      </c>
      <c r="N320" s="16" t="s">
        <v>156</v>
      </c>
      <c r="O320" s="25" t="e">
        <f t="shared" si="134"/>
        <v>#REF!</v>
      </c>
      <c r="P320" s="24" t="e">
        <f t="shared" si="134"/>
        <v>#REF!</v>
      </c>
      <c r="Q320" s="16" t="s">
        <v>156</v>
      </c>
      <c r="R320" s="25" t="e">
        <f t="shared" si="135"/>
        <v>#REF!</v>
      </c>
      <c r="S320" s="24" t="e">
        <f t="shared" si="135"/>
        <v>#REF!</v>
      </c>
      <c r="T320" s="16" t="s">
        <v>156</v>
      </c>
      <c r="U320" s="25" t="e">
        <f t="shared" si="136"/>
        <v>#REF!</v>
      </c>
      <c r="V320" s="24" t="e">
        <f t="shared" si="136"/>
        <v>#REF!</v>
      </c>
      <c r="W320" s="16" t="s">
        <v>156</v>
      </c>
      <c r="X320" s="25" t="e">
        <f t="shared" si="137"/>
        <v>#REF!</v>
      </c>
      <c r="Y320" s="24" t="e">
        <f t="shared" si="137"/>
        <v>#REF!</v>
      </c>
      <c r="Z320" s="16" t="s">
        <v>156</v>
      </c>
      <c r="AA320" s="25" t="e">
        <f t="shared" si="138"/>
        <v>#REF!</v>
      </c>
      <c r="AB320" s="24" t="e">
        <f t="shared" si="138"/>
        <v>#REF!</v>
      </c>
      <c r="AC320" s="16" t="s">
        <v>156</v>
      </c>
      <c r="AD320" s="25" t="e">
        <f t="shared" si="139"/>
        <v>#REF!</v>
      </c>
      <c r="AE320" s="24" t="e">
        <f t="shared" si="139"/>
        <v>#REF!</v>
      </c>
      <c r="AF320" s="16" t="s">
        <v>156</v>
      </c>
      <c r="AG320" s="25" t="e">
        <f t="shared" si="140"/>
        <v>#REF!</v>
      </c>
      <c r="AH320" s="24" t="e">
        <f t="shared" si="140"/>
        <v>#REF!</v>
      </c>
      <c r="AI320" s="16" t="s">
        <v>156</v>
      </c>
      <c r="AJ320" s="25" t="e">
        <f t="shared" si="141"/>
        <v>#REF!</v>
      </c>
      <c r="AK320" s="24" t="e">
        <f t="shared" si="141"/>
        <v>#REF!</v>
      </c>
      <c r="AL320" s="16" t="s">
        <v>156</v>
      </c>
      <c r="AM320" s="25" t="e">
        <f t="shared" si="142"/>
        <v>#REF!</v>
      </c>
      <c r="AN320" s="24" t="e">
        <f t="shared" si="142"/>
        <v>#REF!</v>
      </c>
      <c r="AO320" s="16" t="s">
        <v>156</v>
      </c>
      <c r="AP320" s="25" t="e">
        <f t="shared" si="143"/>
        <v>#REF!</v>
      </c>
      <c r="AQ320" s="24" t="e">
        <f t="shared" si="143"/>
        <v>#REF!</v>
      </c>
      <c r="AR320" s="16" t="s">
        <v>156</v>
      </c>
      <c r="AS320" s="25" t="e">
        <f t="shared" si="144"/>
        <v>#REF!</v>
      </c>
      <c r="AT320" s="24" t="e">
        <f t="shared" si="144"/>
        <v>#REF!</v>
      </c>
      <c r="AU320" s="16" t="s">
        <v>156</v>
      </c>
      <c r="AV320" s="25" t="e">
        <f t="shared" si="145"/>
        <v>#REF!</v>
      </c>
      <c r="AW320" s="24" t="e">
        <f t="shared" si="145"/>
        <v>#REF!</v>
      </c>
      <c r="AX320" s="16" t="s">
        <v>156</v>
      </c>
      <c r="AY320" s="25" t="e">
        <f t="shared" si="146"/>
        <v>#REF!</v>
      </c>
      <c r="AZ320" s="24" t="e">
        <f t="shared" si="146"/>
        <v>#REF!</v>
      </c>
      <c r="BA320" s="16" t="s">
        <v>156</v>
      </c>
      <c r="BB320" s="25" t="e">
        <f t="shared" si="147"/>
        <v>#REF!</v>
      </c>
      <c r="BC320" s="24" t="e">
        <f t="shared" si="147"/>
        <v>#REF!</v>
      </c>
      <c r="BD320" s="16" t="s">
        <v>156</v>
      </c>
      <c r="BE320" s="25" t="e">
        <f t="shared" si="148"/>
        <v>#REF!</v>
      </c>
      <c r="BF320" s="24" t="e">
        <f t="shared" si="148"/>
        <v>#REF!</v>
      </c>
      <c r="BG320" s="16" t="s">
        <v>156</v>
      </c>
      <c r="BH320" s="25" t="e">
        <f t="shared" si="149"/>
        <v>#REF!</v>
      </c>
      <c r="BI320" s="24" t="e">
        <f t="shared" si="149"/>
        <v>#REF!</v>
      </c>
      <c r="BJ320" s="16" t="s">
        <v>156</v>
      </c>
      <c r="BK320" s="25" t="e">
        <f t="shared" si="150"/>
        <v>#REF!</v>
      </c>
      <c r="BL320" s="24" t="e">
        <f t="shared" si="150"/>
        <v>#REF!</v>
      </c>
      <c r="BM320" s="16" t="s">
        <v>156</v>
      </c>
      <c r="BN320" s="25" t="e">
        <f t="shared" si="151"/>
        <v>#REF!</v>
      </c>
      <c r="BO320" s="24" t="e">
        <f t="shared" si="151"/>
        <v>#REF!</v>
      </c>
      <c r="BP320" s="16" t="s">
        <v>156</v>
      </c>
      <c r="BQ320" s="25" t="e">
        <f t="shared" si="152"/>
        <v>#REF!</v>
      </c>
      <c r="BR320" s="24" t="e">
        <f t="shared" si="152"/>
        <v>#REF!</v>
      </c>
      <c r="BS320" s="16" t="s">
        <v>156</v>
      </c>
      <c r="BT320" s="25" t="e">
        <f t="shared" si="153"/>
        <v>#REF!</v>
      </c>
      <c r="BU320" s="24" t="e">
        <f t="shared" si="153"/>
        <v>#REF!</v>
      </c>
      <c r="BV320" s="16" t="s">
        <v>156</v>
      </c>
      <c r="BW320" s="25" t="e">
        <f t="shared" si="154"/>
        <v>#REF!</v>
      </c>
    </row>
    <row r="321" spans="1:75" ht="25.5" customHeight="1">
      <c r="A321" s="40"/>
      <c r="B321" s="37"/>
      <c r="C321" s="38" t="s">
        <v>62</v>
      </c>
      <c r="D321" s="24" t="e">
        <f t="shared" si="12"/>
        <v>#REF!</v>
      </c>
      <c r="E321" s="16" t="s">
        <v>1</v>
      </c>
      <c r="F321" s="25" t="e">
        <f t="shared" si="13"/>
        <v>#REF!</v>
      </c>
      <c r="G321" s="24" t="e">
        <f t="shared" si="108"/>
        <v>#REF!</v>
      </c>
      <c r="H321" s="16" t="s">
        <v>156</v>
      </c>
      <c r="I321" s="25" t="e">
        <f t="shared" si="132"/>
        <v>#REF!</v>
      </c>
      <c r="J321" s="24" t="e">
        <f t="shared" si="132"/>
        <v>#REF!</v>
      </c>
      <c r="K321" s="16" t="s">
        <v>156</v>
      </c>
      <c r="L321" s="25" t="e">
        <f t="shared" si="133"/>
        <v>#REF!</v>
      </c>
      <c r="M321" s="24" t="e">
        <f t="shared" si="133"/>
        <v>#REF!</v>
      </c>
      <c r="N321" s="16" t="s">
        <v>156</v>
      </c>
      <c r="O321" s="25" t="e">
        <f t="shared" si="134"/>
        <v>#REF!</v>
      </c>
      <c r="P321" s="24" t="e">
        <f t="shared" si="134"/>
        <v>#REF!</v>
      </c>
      <c r="Q321" s="16" t="s">
        <v>156</v>
      </c>
      <c r="R321" s="25" t="e">
        <f t="shared" si="135"/>
        <v>#REF!</v>
      </c>
      <c r="S321" s="24" t="e">
        <f t="shared" si="135"/>
        <v>#REF!</v>
      </c>
      <c r="T321" s="16" t="s">
        <v>156</v>
      </c>
      <c r="U321" s="25" t="e">
        <f t="shared" si="136"/>
        <v>#REF!</v>
      </c>
      <c r="V321" s="24" t="e">
        <f t="shared" si="136"/>
        <v>#REF!</v>
      </c>
      <c r="W321" s="16" t="s">
        <v>156</v>
      </c>
      <c r="X321" s="25" t="e">
        <f t="shared" si="137"/>
        <v>#REF!</v>
      </c>
      <c r="Y321" s="24" t="e">
        <f t="shared" si="137"/>
        <v>#REF!</v>
      </c>
      <c r="Z321" s="16" t="s">
        <v>156</v>
      </c>
      <c r="AA321" s="25" t="e">
        <f t="shared" si="138"/>
        <v>#REF!</v>
      </c>
      <c r="AB321" s="24" t="e">
        <f t="shared" si="138"/>
        <v>#REF!</v>
      </c>
      <c r="AC321" s="16" t="s">
        <v>156</v>
      </c>
      <c r="AD321" s="25" t="e">
        <f t="shared" si="139"/>
        <v>#REF!</v>
      </c>
      <c r="AE321" s="24" t="e">
        <f t="shared" si="139"/>
        <v>#REF!</v>
      </c>
      <c r="AF321" s="16" t="s">
        <v>156</v>
      </c>
      <c r="AG321" s="25" t="e">
        <f t="shared" si="140"/>
        <v>#REF!</v>
      </c>
      <c r="AH321" s="24" t="e">
        <f t="shared" si="140"/>
        <v>#REF!</v>
      </c>
      <c r="AI321" s="16" t="s">
        <v>156</v>
      </c>
      <c r="AJ321" s="25" t="e">
        <f t="shared" si="141"/>
        <v>#REF!</v>
      </c>
      <c r="AK321" s="24" t="e">
        <f t="shared" si="141"/>
        <v>#REF!</v>
      </c>
      <c r="AL321" s="16" t="s">
        <v>156</v>
      </c>
      <c r="AM321" s="25" t="e">
        <f t="shared" si="142"/>
        <v>#REF!</v>
      </c>
      <c r="AN321" s="24" t="e">
        <f t="shared" si="142"/>
        <v>#REF!</v>
      </c>
      <c r="AO321" s="16" t="s">
        <v>156</v>
      </c>
      <c r="AP321" s="25" t="e">
        <f t="shared" si="143"/>
        <v>#REF!</v>
      </c>
      <c r="AQ321" s="24" t="e">
        <f t="shared" si="143"/>
        <v>#REF!</v>
      </c>
      <c r="AR321" s="16" t="s">
        <v>156</v>
      </c>
      <c r="AS321" s="25" t="e">
        <f t="shared" si="144"/>
        <v>#REF!</v>
      </c>
      <c r="AT321" s="24" t="e">
        <f t="shared" si="144"/>
        <v>#REF!</v>
      </c>
      <c r="AU321" s="16" t="s">
        <v>156</v>
      </c>
      <c r="AV321" s="25" t="e">
        <f t="shared" si="145"/>
        <v>#REF!</v>
      </c>
      <c r="AW321" s="24" t="e">
        <f t="shared" si="145"/>
        <v>#REF!</v>
      </c>
      <c r="AX321" s="16" t="s">
        <v>156</v>
      </c>
      <c r="AY321" s="25" t="e">
        <f t="shared" si="146"/>
        <v>#REF!</v>
      </c>
      <c r="AZ321" s="24" t="e">
        <f t="shared" si="146"/>
        <v>#REF!</v>
      </c>
      <c r="BA321" s="16" t="s">
        <v>156</v>
      </c>
      <c r="BB321" s="25" t="e">
        <f t="shared" si="147"/>
        <v>#REF!</v>
      </c>
      <c r="BC321" s="24" t="e">
        <f t="shared" si="147"/>
        <v>#REF!</v>
      </c>
      <c r="BD321" s="16" t="s">
        <v>156</v>
      </c>
      <c r="BE321" s="25" t="e">
        <f t="shared" si="148"/>
        <v>#REF!</v>
      </c>
      <c r="BF321" s="24" t="e">
        <f t="shared" si="148"/>
        <v>#REF!</v>
      </c>
      <c r="BG321" s="16" t="s">
        <v>156</v>
      </c>
      <c r="BH321" s="25" t="e">
        <f t="shared" si="149"/>
        <v>#REF!</v>
      </c>
      <c r="BI321" s="24" t="e">
        <f t="shared" si="149"/>
        <v>#REF!</v>
      </c>
      <c r="BJ321" s="16" t="s">
        <v>156</v>
      </c>
      <c r="BK321" s="25" t="e">
        <f t="shared" si="150"/>
        <v>#REF!</v>
      </c>
      <c r="BL321" s="24" t="e">
        <f t="shared" si="150"/>
        <v>#REF!</v>
      </c>
      <c r="BM321" s="16" t="s">
        <v>156</v>
      </c>
      <c r="BN321" s="25" t="e">
        <f t="shared" si="151"/>
        <v>#REF!</v>
      </c>
      <c r="BO321" s="24" t="e">
        <f t="shared" si="151"/>
        <v>#REF!</v>
      </c>
      <c r="BP321" s="16" t="s">
        <v>156</v>
      </c>
      <c r="BQ321" s="25" t="e">
        <f t="shared" si="152"/>
        <v>#REF!</v>
      </c>
      <c r="BR321" s="24" t="e">
        <f t="shared" si="152"/>
        <v>#REF!</v>
      </c>
      <c r="BS321" s="16" t="s">
        <v>156</v>
      </c>
      <c r="BT321" s="25" t="e">
        <f t="shared" si="153"/>
        <v>#REF!</v>
      </c>
      <c r="BU321" s="24" t="e">
        <f t="shared" si="153"/>
        <v>#REF!</v>
      </c>
      <c r="BV321" s="16" t="s">
        <v>156</v>
      </c>
      <c r="BW321" s="25" t="e">
        <f t="shared" si="154"/>
        <v>#REF!</v>
      </c>
    </row>
    <row r="322" spans="1:75" ht="25.5" customHeight="1">
      <c r="A322" s="40"/>
      <c r="B322" s="37"/>
      <c r="C322" s="38" t="s">
        <v>63</v>
      </c>
      <c r="D322" s="24" t="e">
        <f t="shared" si="12"/>
        <v>#REF!</v>
      </c>
      <c r="E322" s="16" t="s">
        <v>1</v>
      </c>
      <c r="F322" s="25" t="e">
        <f t="shared" si="13"/>
        <v>#REF!</v>
      </c>
      <c r="G322" s="24" t="e">
        <f t="shared" si="108"/>
        <v>#REF!</v>
      </c>
      <c r="H322" s="16" t="s">
        <v>156</v>
      </c>
      <c r="I322" s="25" t="e">
        <f t="shared" si="132"/>
        <v>#REF!</v>
      </c>
      <c r="J322" s="24" t="e">
        <f t="shared" si="132"/>
        <v>#REF!</v>
      </c>
      <c r="K322" s="16" t="s">
        <v>156</v>
      </c>
      <c r="L322" s="25" t="e">
        <f t="shared" si="133"/>
        <v>#REF!</v>
      </c>
      <c r="M322" s="24" t="e">
        <f t="shared" si="133"/>
        <v>#REF!</v>
      </c>
      <c r="N322" s="16" t="s">
        <v>156</v>
      </c>
      <c r="O322" s="25" t="e">
        <f t="shared" si="134"/>
        <v>#REF!</v>
      </c>
      <c r="P322" s="24" t="e">
        <f t="shared" si="134"/>
        <v>#REF!</v>
      </c>
      <c r="Q322" s="16" t="s">
        <v>156</v>
      </c>
      <c r="R322" s="25" t="e">
        <f t="shared" si="135"/>
        <v>#REF!</v>
      </c>
      <c r="S322" s="24" t="e">
        <f t="shared" si="135"/>
        <v>#REF!</v>
      </c>
      <c r="T322" s="16" t="s">
        <v>156</v>
      </c>
      <c r="U322" s="25" t="e">
        <f t="shared" si="136"/>
        <v>#REF!</v>
      </c>
      <c r="V322" s="24" t="e">
        <f t="shared" si="136"/>
        <v>#REF!</v>
      </c>
      <c r="W322" s="16" t="s">
        <v>156</v>
      </c>
      <c r="X322" s="25" t="e">
        <f t="shared" si="137"/>
        <v>#REF!</v>
      </c>
      <c r="Y322" s="24" t="e">
        <f t="shared" si="137"/>
        <v>#REF!</v>
      </c>
      <c r="Z322" s="16" t="s">
        <v>156</v>
      </c>
      <c r="AA322" s="25" t="e">
        <f t="shared" si="138"/>
        <v>#REF!</v>
      </c>
      <c r="AB322" s="24" t="e">
        <f t="shared" si="138"/>
        <v>#REF!</v>
      </c>
      <c r="AC322" s="16" t="s">
        <v>156</v>
      </c>
      <c r="AD322" s="25" t="e">
        <f t="shared" si="139"/>
        <v>#REF!</v>
      </c>
      <c r="AE322" s="24" t="e">
        <f t="shared" si="139"/>
        <v>#REF!</v>
      </c>
      <c r="AF322" s="16" t="s">
        <v>156</v>
      </c>
      <c r="AG322" s="25" t="e">
        <f t="shared" si="140"/>
        <v>#REF!</v>
      </c>
      <c r="AH322" s="24" t="e">
        <f t="shared" si="140"/>
        <v>#REF!</v>
      </c>
      <c r="AI322" s="16" t="s">
        <v>156</v>
      </c>
      <c r="AJ322" s="25" t="e">
        <f t="shared" si="141"/>
        <v>#REF!</v>
      </c>
      <c r="AK322" s="24" t="e">
        <f t="shared" si="141"/>
        <v>#REF!</v>
      </c>
      <c r="AL322" s="16" t="s">
        <v>156</v>
      </c>
      <c r="AM322" s="25" t="e">
        <f t="shared" si="142"/>
        <v>#REF!</v>
      </c>
      <c r="AN322" s="24" t="e">
        <f t="shared" si="142"/>
        <v>#REF!</v>
      </c>
      <c r="AO322" s="16" t="s">
        <v>156</v>
      </c>
      <c r="AP322" s="25" t="e">
        <f t="shared" si="143"/>
        <v>#REF!</v>
      </c>
      <c r="AQ322" s="24" t="e">
        <f t="shared" si="143"/>
        <v>#REF!</v>
      </c>
      <c r="AR322" s="16" t="s">
        <v>156</v>
      </c>
      <c r="AS322" s="25" t="e">
        <f t="shared" si="144"/>
        <v>#REF!</v>
      </c>
      <c r="AT322" s="24" t="e">
        <f t="shared" si="144"/>
        <v>#REF!</v>
      </c>
      <c r="AU322" s="16" t="s">
        <v>156</v>
      </c>
      <c r="AV322" s="25" t="e">
        <f t="shared" si="145"/>
        <v>#REF!</v>
      </c>
      <c r="AW322" s="24" t="e">
        <f t="shared" si="145"/>
        <v>#REF!</v>
      </c>
      <c r="AX322" s="16" t="s">
        <v>156</v>
      </c>
      <c r="AY322" s="25" t="e">
        <f t="shared" si="146"/>
        <v>#REF!</v>
      </c>
      <c r="AZ322" s="24" t="e">
        <f t="shared" si="146"/>
        <v>#REF!</v>
      </c>
      <c r="BA322" s="16" t="s">
        <v>156</v>
      </c>
      <c r="BB322" s="25" t="e">
        <f t="shared" si="147"/>
        <v>#REF!</v>
      </c>
      <c r="BC322" s="24" t="e">
        <f t="shared" si="147"/>
        <v>#REF!</v>
      </c>
      <c r="BD322" s="16" t="s">
        <v>156</v>
      </c>
      <c r="BE322" s="25" t="e">
        <f t="shared" si="148"/>
        <v>#REF!</v>
      </c>
      <c r="BF322" s="24" t="e">
        <f t="shared" si="148"/>
        <v>#REF!</v>
      </c>
      <c r="BG322" s="16" t="s">
        <v>156</v>
      </c>
      <c r="BH322" s="25" t="e">
        <f t="shared" si="149"/>
        <v>#REF!</v>
      </c>
      <c r="BI322" s="24" t="e">
        <f t="shared" si="149"/>
        <v>#REF!</v>
      </c>
      <c r="BJ322" s="16" t="s">
        <v>156</v>
      </c>
      <c r="BK322" s="25" t="e">
        <f t="shared" si="150"/>
        <v>#REF!</v>
      </c>
      <c r="BL322" s="24" t="e">
        <f t="shared" si="150"/>
        <v>#REF!</v>
      </c>
      <c r="BM322" s="16" t="s">
        <v>156</v>
      </c>
      <c r="BN322" s="25" t="e">
        <f t="shared" si="151"/>
        <v>#REF!</v>
      </c>
      <c r="BO322" s="24" t="e">
        <f t="shared" si="151"/>
        <v>#REF!</v>
      </c>
      <c r="BP322" s="16" t="s">
        <v>156</v>
      </c>
      <c r="BQ322" s="25" t="e">
        <f t="shared" si="152"/>
        <v>#REF!</v>
      </c>
      <c r="BR322" s="24" t="e">
        <f t="shared" si="152"/>
        <v>#REF!</v>
      </c>
      <c r="BS322" s="16" t="s">
        <v>156</v>
      </c>
      <c r="BT322" s="25" t="e">
        <f t="shared" si="153"/>
        <v>#REF!</v>
      </c>
      <c r="BU322" s="24" t="e">
        <f t="shared" si="153"/>
        <v>#REF!</v>
      </c>
      <c r="BV322" s="16" t="s">
        <v>156</v>
      </c>
      <c r="BW322" s="25" t="e">
        <f t="shared" si="154"/>
        <v>#REF!</v>
      </c>
    </row>
    <row r="323" spans="1:75" ht="25.5" customHeight="1">
      <c r="A323" s="40"/>
      <c r="B323" s="37"/>
      <c r="C323" s="38" t="s">
        <v>64</v>
      </c>
      <c r="D323" s="24" t="e">
        <f t="shared" ref="D323:D336" si="155">SUM(G323,J323,M323,P323,S323,V323,Y323,AB323,AE323,AH323,AK323,AN323,AQ323,AT323,AW323,AZ323,BC323,BF323,BI323,BL323,BO323,BR323,BU323)</f>
        <v>#REF!</v>
      </c>
      <c r="E323" s="16" t="s">
        <v>1</v>
      </c>
      <c r="F323" s="25" t="e">
        <f t="shared" ref="F323:F336" si="156">SUM(I323,L323,O323,R323,U323,X323,AA323,AD323,AG323,AJ323,AM323,AP323,AS323,AV323,AY323,BB323,BE323,BH323,BK323,BN323,BQ323,BT323,BW323)</f>
        <v>#REF!</v>
      </c>
      <c r="G323" s="24" t="e">
        <f t="shared" si="108"/>
        <v>#REF!</v>
      </c>
      <c r="H323" s="16" t="s">
        <v>156</v>
      </c>
      <c r="I323" s="25" t="e">
        <f t="shared" si="132"/>
        <v>#REF!</v>
      </c>
      <c r="J323" s="24" t="e">
        <f t="shared" si="132"/>
        <v>#REF!</v>
      </c>
      <c r="K323" s="16" t="s">
        <v>156</v>
      </c>
      <c r="L323" s="25" t="e">
        <f t="shared" si="133"/>
        <v>#REF!</v>
      </c>
      <c r="M323" s="24" t="e">
        <f t="shared" si="133"/>
        <v>#REF!</v>
      </c>
      <c r="N323" s="16" t="s">
        <v>156</v>
      </c>
      <c r="O323" s="25" t="e">
        <f t="shared" si="134"/>
        <v>#REF!</v>
      </c>
      <c r="P323" s="24" t="e">
        <f t="shared" si="134"/>
        <v>#REF!</v>
      </c>
      <c r="Q323" s="16" t="s">
        <v>156</v>
      </c>
      <c r="R323" s="25" t="e">
        <f t="shared" si="135"/>
        <v>#REF!</v>
      </c>
      <c r="S323" s="24" t="e">
        <f t="shared" si="135"/>
        <v>#REF!</v>
      </c>
      <c r="T323" s="16" t="s">
        <v>156</v>
      </c>
      <c r="U323" s="25" t="e">
        <f t="shared" si="136"/>
        <v>#REF!</v>
      </c>
      <c r="V323" s="24" t="e">
        <f t="shared" si="136"/>
        <v>#REF!</v>
      </c>
      <c r="W323" s="16" t="s">
        <v>156</v>
      </c>
      <c r="X323" s="25" t="e">
        <f t="shared" si="137"/>
        <v>#REF!</v>
      </c>
      <c r="Y323" s="24" t="e">
        <f t="shared" si="137"/>
        <v>#REF!</v>
      </c>
      <c r="Z323" s="16" t="s">
        <v>156</v>
      </c>
      <c r="AA323" s="25" t="e">
        <f t="shared" si="138"/>
        <v>#REF!</v>
      </c>
      <c r="AB323" s="24" t="e">
        <f t="shared" si="138"/>
        <v>#REF!</v>
      </c>
      <c r="AC323" s="16" t="s">
        <v>156</v>
      </c>
      <c r="AD323" s="25" t="e">
        <f t="shared" si="139"/>
        <v>#REF!</v>
      </c>
      <c r="AE323" s="24" t="e">
        <f t="shared" si="139"/>
        <v>#REF!</v>
      </c>
      <c r="AF323" s="16" t="s">
        <v>156</v>
      </c>
      <c r="AG323" s="25" t="e">
        <f t="shared" si="140"/>
        <v>#REF!</v>
      </c>
      <c r="AH323" s="24" t="e">
        <f t="shared" si="140"/>
        <v>#REF!</v>
      </c>
      <c r="AI323" s="16" t="s">
        <v>156</v>
      </c>
      <c r="AJ323" s="25" t="e">
        <f t="shared" si="141"/>
        <v>#REF!</v>
      </c>
      <c r="AK323" s="24" t="e">
        <f t="shared" si="141"/>
        <v>#REF!</v>
      </c>
      <c r="AL323" s="16" t="s">
        <v>156</v>
      </c>
      <c r="AM323" s="25" t="e">
        <f t="shared" si="142"/>
        <v>#REF!</v>
      </c>
      <c r="AN323" s="24" t="e">
        <f t="shared" si="142"/>
        <v>#REF!</v>
      </c>
      <c r="AO323" s="16" t="s">
        <v>156</v>
      </c>
      <c r="AP323" s="25" t="e">
        <f t="shared" si="143"/>
        <v>#REF!</v>
      </c>
      <c r="AQ323" s="24" t="e">
        <f t="shared" si="143"/>
        <v>#REF!</v>
      </c>
      <c r="AR323" s="16" t="s">
        <v>156</v>
      </c>
      <c r="AS323" s="25" t="e">
        <f t="shared" si="144"/>
        <v>#REF!</v>
      </c>
      <c r="AT323" s="24" t="e">
        <f t="shared" si="144"/>
        <v>#REF!</v>
      </c>
      <c r="AU323" s="16" t="s">
        <v>156</v>
      </c>
      <c r="AV323" s="25" t="e">
        <f t="shared" si="145"/>
        <v>#REF!</v>
      </c>
      <c r="AW323" s="24" t="e">
        <f t="shared" si="145"/>
        <v>#REF!</v>
      </c>
      <c r="AX323" s="16" t="s">
        <v>156</v>
      </c>
      <c r="AY323" s="25" t="e">
        <f t="shared" si="146"/>
        <v>#REF!</v>
      </c>
      <c r="AZ323" s="24" t="e">
        <f t="shared" si="146"/>
        <v>#REF!</v>
      </c>
      <c r="BA323" s="16" t="s">
        <v>156</v>
      </c>
      <c r="BB323" s="25" t="e">
        <f t="shared" si="147"/>
        <v>#REF!</v>
      </c>
      <c r="BC323" s="24" t="e">
        <f t="shared" si="147"/>
        <v>#REF!</v>
      </c>
      <c r="BD323" s="16" t="s">
        <v>156</v>
      </c>
      <c r="BE323" s="25" t="e">
        <f t="shared" si="148"/>
        <v>#REF!</v>
      </c>
      <c r="BF323" s="24" t="e">
        <f t="shared" si="148"/>
        <v>#REF!</v>
      </c>
      <c r="BG323" s="16" t="s">
        <v>156</v>
      </c>
      <c r="BH323" s="25" t="e">
        <f t="shared" si="149"/>
        <v>#REF!</v>
      </c>
      <c r="BI323" s="24" t="e">
        <f t="shared" si="149"/>
        <v>#REF!</v>
      </c>
      <c r="BJ323" s="16" t="s">
        <v>156</v>
      </c>
      <c r="BK323" s="25" t="e">
        <f t="shared" si="150"/>
        <v>#REF!</v>
      </c>
      <c r="BL323" s="24" t="e">
        <f t="shared" si="150"/>
        <v>#REF!</v>
      </c>
      <c r="BM323" s="16" t="s">
        <v>156</v>
      </c>
      <c r="BN323" s="25" t="e">
        <f t="shared" si="151"/>
        <v>#REF!</v>
      </c>
      <c r="BO323" s="24" t="e">
        <f t="shared" si="151"/>
        <v>#REF!</v>
      </c>
      <c r="BP323" s="16" t="s">
        <v>156</v>
      </c>
      <c r="BQ323" s="25" t="e">
        <f t="shared" si="152"/>
        <v>#REF!</v>
      </c>
      <c r="BR323" s="24" t="e">
        <f t="shared" si="152"/>
        <v>#REF!</v>
      </c>
      <c r="BS323" s="16" t="s">
        <v>156</v>
      </c>
      <c r="BT323" s="25" t="e">
        <f t="shared" si="153"/>
        <v>#REF!</v>
      </c>
      <c r="BU323" s="24" t="e">
        <f t="shared" si="153"/>
        <v>#REF!</v>
      </c>
      <c r="BV323" s="16" t="s">
        <v>156</v>
      </c>
      <c r="BW323" s="25" t="e">
        <f t="shared" si="154"/>
        <v>#REF!</v>
      </c>
    </row>
    <row r="324" spans="1:75" ht="25.5" customHeight="1">
      <c r="A324" s="40"/>
      <c r="B324" s="37"/>
      <c r="C324" s="38" t="s">
        <v>65</v>
      </c>
      <c r="D324" s="24" t="e">
        <f t="shared" si="155"/>
        <v>#REF!</v>
      </c>
      <c r="E324" s="16" t="s">
        <v>1</v>
      </c>
      <c r="F324" s="25" t="e">
        <f t="shared" si="156"/>
        <v>#REF!</v>
      </c>
      <c r="G324" s="24" t="e">
        <f t="shared" si="108"/>
        <v>#REF!</v>
      </c>
      <c r="H324" s="16" t="s">
        <v>156</v>
      </c>
      <c r="I324" s="25" t="e">
        <f t="shared" si="132"/>
        <v>#REF!</v>
      </c>
      <c r="J324" s="24" t="e">
        <f t="shared" si="132"/>
        <v>#REF!</v>
      </c>
      <c r="K324" s="16" t="s">
        <v>156</v>
      </c>
      <c r="L324" s="25" t="e">
        <f t="shared" si="133"/>
        <v>#REF!</v>
      </c>
      <c r="M324" s="24" t="e">
        <f t="shared" si="133"/>
        <v>#REF!</v>
      </c>
      <c r="N324" s="16" t="s">
        <v>156</v>
      </c>
      <c r="O324" s="25" t="e">
        <f t="shared" si="134"/>
        <v>#REF!</v>
      </c>
      <c r="P324" s="24" t="e">
        <f t="shared" si="134"/>
        <v>#REF!</v>
      </c>
      <c r="Q324" s="16" t="s">
        <v>156</v>
      </c>
      <c r="R324" s="25" t="e">
        <f t="shared" si="135"/>
        <v>#REF!</v>
      </c>
      <c r="S324" s="24" t="e">
        <f t="shared" si="135"/>
        <v>#REF!</v>
      </c>
      <c r="T324" s="16" t="s">
        <v>156</v>
      </c>
      <c r="U324" s="25" t="e">
        <f t="shared" si="136"/>
        <v>#REF!</v>
      </c>
      <c r="V324" s="24" t="e">
        <f t="shared" si="136"/>
        <v>#REF!</v>
      </c>
      <c r="W324" s="16" t="s">
        <v>156</v>
      </c>
      <c r="X324" s="25" t="e">
        <f t="shared" si="137"/>
        <v>#REF!</v>
      </c>
      <c r="Y324" s="24" t="e">
        <f t="shared" si="137"/>
        <v>#REF!</v>
      </c>
      <c r="Z324" s="16" t="s">
        <v>156</v>
      </c>
      <c r="AA324" s="25" t="e">
        <f t="shared" si="138"/>
        <v>#REF!</v>
      </c>
      <c r="AB324" s="24" t="e">
        <f t="shared" si="138"/>
        <v>#REF!</v>
      </c>
      <c r="AC324" s="16" t="s">
        <v>156</v>
      </c>
      <c r="AD324" s="25" t="e">
        <f t="shared" si="139"/>
        <v>#REF!</v>
      </c>
      <c r="AE324" s="24" t="e">
        <f t="shared" si="139"/>
        <v>#REF!</v>
      </c>
      <c r="AF324" s="16" t="s">
        <v>156</v>
      </c>
      <c r="AG324" s="25" t="e">
        <f t="shared" si="140"/>
        <v>#REF!</v>
      </c>
      <c r="AH324" s="24" t="e">
        <f t="shared" si="140"/>
        <v>#REF!</v>
      </c>
      <c r="AI324" s="16" t="s">
        <v>156</v>
      </c>
      <c r="AJ324" s="25" t="e">
        <f t="shared" si="141"/>
        <v>#REF!</v>
      </c>
      <c r="AK324" s="24" t="e">
        <f t="shared" si="141"/>
        <v>#REF!</v>
      </c>
      <c r="AL324" s="16" t="s">
        <v>156</v>
      </c>
      <c r="AM324" s="25" t="e">
        <f t="shared" si="142"/>
        <v>#REF!</v>
      </c>
      <c r="AN324" s="24" t="e">
        <f t="shared" si="142"/>
        <v>#REF!</v>
      </c>
      <c r="AO324" s="16" t="s">
        <v>156</v>
      </c>
      <c r="AP324" s="25" t="e">
        <f t="shared" si="143"/>
        <v>#REF!</v>
      </c>
      <c r="AQ324" s="24" t="e">
        <f t="shared" si="143"/>
        <v>#REF!</v>
      </c>
      <c r="AR324" s="16" t="s">
        <v>156</v>
      </c>
      <c r="AS324" s="25" t="e">
        <f t="shared" si="144"/>
        <v>#REF!</v>
      </c>
      <c r="AT324" s="24" t="e">
        <f t="shared" si="144"/>
        <v>#REF!</v>
      </c>
      <c r="AU324" s="16" t="s">
        <v>156</v>
      </c>
      <c r="AV324" s="25" t="e">
        <f t="shared" si="145"/>
        <v>#REF!</v>
      </c>
      <c r="AW324" s="24" t="e">
        <f t="shared" si="145"/>
        <v>#REF!</v>
      </c>
      <c r="AX324" s="16" t="s">
        <v>156</v>
      </c>
      <c r="AY324" s="25" t="e">
        <f t="shared" si="146"/>
        <v>#REF!</v>
      </c>
      <c r="AZ324" s="24" t="e">
        <f t="shared" si="146"/>
        <v>#REF!</v>
      </c>
      <c r="BA324" s="16" t="s">
        <v>156</v>
      </c>
      <c r="BB324" s="25" t="e">
        <f t="shared" si="147"/>
        <v>#REF!</v>
      </c>
      <c r="BC324" s="24" t="e">
        <f t="shared" si="147"/>
        <v>#REF!</v>
      </c>
      <c r="BD324" s="16" t="s">
        <v>156</v>
      </c>
      <c r="BE324" s="25" t="e">
        <f t="shared" si="148"/>
        <v>#REF!</v>
      </c>
      <c r="BF324" s="24" t="e">
        <f t="shared" si="148"/>
        <v>#REF!</v>
      </c>
      <c r="BG324" s="16" t="s">
        <v>156</v>
      </c>
      <c r="BH324" s="25" t="e">
        <f t="shared" si="149"/>
        <v>#REF!</v>
      </c>
      <c r="BI324" s="24" t="e">
        <f t="shared" si="149"/>
        <v>#REF!</v>
      </c>
      <c r="BJ324" s="16" t="s">
        <v>156</v>
      </c>
      <c r="BK324" s="25" t="e">
        <f t="shared" si="150"/>
        <v>#REF!</v>
      </c>
      <c r="BL324" s="24" t="e">
        <f t="shared" si="150"/>
        <v>#REF!</v>
      </c>
      <c r="BM324" s="16" t="s">
        <v>156</v>
      </c>
      <c r="BN324" s="25" t="e">
        <f t="shared" si="151"/>
        <v>#REF!</v>
      </c>
      <c r="BO324" s="24" t="e">
        <f t="shared" si="151"/>
        <v>#REF!</v>
      </c>
      <c r="BP324" s="16" t="s">
        <v>156</v>
      </c>
      <c r="BQ324" s="25" t="e">
        <f t="shared" si="152"/>
        <v>#REF!</v>
      </c>
      <c r="BR324" s="24" t="e">
        <f t="shared" si="152"/>
        <v>#REF!</v>
      </c>
      <c r="BS324" s="16" t="s">
        <v>156</v>
      </c>
      <c r="BT324" s="25" t="e">
        <f t="shared" si="153"/>
        <v>#REF!</v>
      </c>
      <c r="BU324" s="24" t="e">
        <f t="shared" si="153"/>
        <v>#REF!</v>
      </c>
      <c r="BV324" s="16" t="s">
        <v>156</v>
      </c>
      <c r="BW324" s="25" t="e">
        <f t="shared" si="154"/>
        <v>#REF!</v>
      </c>
    </row>
    <row r="325" spans="1:75" ht="25.5" customHeight="1">
      <c r="A325" s="40"/>
      <c r="B325" s="37"/>
      <c r="C325" s="38" t="s">
        <v>66</v>
      </c>
      <c r="D325" s="24" t="e">
        <f t="shared" si="155"/>
        <v>#REF!</v>
      </c>
      <c r="E325" s="16" t="s">
        <v>1</v>
      </c>
      <c r="F325" s="25" t="e">
        <f t="shared" si="156"/>
        <v>#REF!</v>
      </c>
      <c r="G325" s="24" t="e">
        <f t="shared" si="108"/>
        <v>#REF!</v>
      </c>
      <c r="H325" s="16" t="s">
        <v>156</v>
      </c>
      <c r="I325" s="25" t="e">
        <f t="shared" si="132"/>
        <v>#REF!</v>
      </c>
      <c r="J325" s="24" t="e">
        <f t="shared" si="132"/>
        <v>#REF!</v>
      </c>
      <c r="K325" s="16" t="s">
        <v>156</v>
      </c>
      <c r="L325" s="25" t="e">
        <f t="shared" si="133"/>
        <v>#REF!</v>
      </c>
      <c r="M325" s="24" t="e">
        <f t="shared" si="133"/>
        <v>#REF!</v>
      </c>
      <c r="N325" s="16" t="s">
        <v>156</v>
      </c>
      <c r="O325" s="25" t="e">
        <f t="shared" si="134"/>
        <v>#REF!</v>
      </c>
      <c r="P325" s="24" t="e">
        <f t="shared" si="134"/>
        <v>#REF!</v>
      </c>
      <c r="Q325" s="16" t="s">
        <v>156</v>
      </c>
      <c r="R325" s="25" t="e">
        <f t="shared" si="135"/>
        <v>#REF!</v>
      </c>
      <c r="S325" s="24" t="e">
        <f t="shared" si="135"/>
        <v>#REF!</v>
      </c>
      <c r="T325" s="16" t="s">
        <v>156</v>
      </c>
      <c r="U325" s="25" t="e">
        <f t="shared" si="136"/>
        <v>#REF!</v>
      </c>
      <c r="V325" s="24" t="e">
        <f t="shared" si="136"/>
        <v>#REF!</v>
      </c>
      <c r="W325" s="16" t="s">
        <v>156</v>
      </c>
      <c r="X325" s="25" t="e">
        <f t="shared" si="137"/>
        <v>#REF!</v>
      </c>
      <c r="Y325" s="24" t="e">
        <f t="shared" si="137"/>
        <v>#REF!</v>
      </c>
      <c r="Z325" s="16" t="s">
        <v>156</v>
      </c>
      <c r="AA325" s="25" t="e">
        <f t="shared" si="138"/>
        <v>#REF!</v>
      </c>
      <c r="AB325" s="24" t="e">
        <f t="shared" si="138"/>
        <v>#REF!</v>
      </c>
      <c r="AC325" s="16" t="s">
        <v>156</v>
      </c>
      <c r="AD325" s="25" t="e">
        <f t="shared" si="139"/>
        <v>#REF!</v>
      </c>
      <c r="AE325" s="24" t="e">
        <f t="shared" si="139"/>
        <v>#REF!</v>
      </c>
      <c r="AF325" s="16" t="s">
        <v>156</v>
      </c>
      <c r="AG325" s="25" t="e">
        <f t="shared" si="140"/>
        <v>#REF!</v>
      </c>
      <c r="AH325" s="24" t="e">
        <f t="shared" si="140"/>
        <v>#REF!</v>
      </c>
      <c r="AI325" s="16" t="s">
        <v>156</v>
      </c>
      <c r="AJ325" s="25" t="e">
        <f t="shared" si="141"/>
        <v>#REF!</v>
      </c>
      <c r="AK325" s="24" t="e">
        <f t="shared" si="141"/>
        <v>#REF!</v>
      </c>
      <c r="AL325" s="16" t="s">
        <v>156</v>
      </c>
      <c r="AM325" s="25" t="e">
        <f t="shared" si="142"/>
        <v>#REF!</v>
      </c>
      <c r="AN325" s="24" t="e">
        <f t="shared" si="142"/>
        <v>#REF!</v>
      </c>
      <c r="AO325" s="16" t="s">
        <v>156</v>
      </c>
      <c r="AP325" s="25" t="e">
        <f t="shared" si="143"/>
        <v>#REF!</v>
      </c>
      <c r="AQ325" s="24" t="e">
        <f t="shared" si="143"/>
        <v>#REF!</v>
      </c>
      <c r="AR325" s="16" t="s">
        <v>156</v>
      </c>
      <c r="AS325" s="25" t="e">
        <f t="shared" si="144"/>
        <v>#REF!</v>
      </c>
      <c r="AT325" s="24" t="e">
        <f t="shared" si="144"/>
        <v>#REF!</v>
      </c>
      <c r="AU325" s="16" t="s">
        <v>156</v>
      </c>
      <c r="AV325" s="25" t="e">
        <f t="shared" si="145"/>
        <v>#REF!</v>
      </c>
      <c r="AW325" s="24" t="e">
        <f t="shared" si="145"/>
        <v>#REF!</v>
      </c>
      <c r="AX325" s="16" t="s">
        <v>156</v>
      </c>
      <c r="AY325" s="25" t="e">
        <f t="shared" si="146"/>
        <v>#REF!</v>
      </c>
      <c r="AZ325" s="24" t="e">
        <f t="shared" si="146"/>
        <v>#REF!</v>
      </c>
      <c r="BA325" s="16" t="s">
        <v>156</v>
      </c>
      <c r="BB325" s="25" t="e">
        <f t="shared" si="147"/>
        <v>#REF!</v>
      </c>
      <c r="BC325" s="24" t="e">
        <f t="shared" si="147"/>
        <v>#REF!</v>
      </c>
      <c r="BD325" s="16" t="s">
        <v>156</v>
      </c>
      <c r="BE325" s="25" t="e">
        <f t="shared" si="148"/>
        <v>#REF!</v>
      </c>
      <c r="BF325" s="24" t="e">
        <f t="shared" si="148"/>
        <v>#REF!</v>
      </c>
      <c r="BG325" s="16" t="s">
        <v>156</v>
      </c>
      <c r="BH325" s="25" t="e">
        <f t="shared" si="149"/>
        <v>#REF!</v>
      </c>
      <c r="BI325" s="24" t="e">
        <f t="shared" si="149"/>
        <v>#REF!</v>
      </c>
      <c r="BJ325" s="16" t="s">
        <v>156</v>
      </c>
      <c r="BK325" s="25" t="e">
        <f t="shared" si="150"/>
        <v>#REF!</v>
      </c>
      <c r="BL325" s="24" t="e">
        <f t="shared" si="150"/>
        <v>#REF!</v>
      </c>
      <c r="BM325" s="16" t="s">
        <v>156</v>
      </c>
      <c r="BN325" s="25" t="e">
        <f t="shared" si="151"/>
        <v>#REF!</v>
      </c>
      <c r="BO325" s="24" t="e">
        <f t="shared" si="151"/>
        <v>#REF!</v>
      </c>
      <c r="BP325" s="16" t="s">
        <v>156</v>
      </c>
      <c r="BQ325" s="25" t="e">
        <f t="shared" si="152"/>
        <v>#REF!</v>
      </c>
      <c r="BR325" s="24" t="e">
        <f t="shared" si="152"/>
        <v>#REF!</v>
      </c>
      <c r="BS325" s="16" t="s">
        <v>156</v>
      </c>
      <c r="BT325" s="25" t="e">
        <f t="shared" si="153"/>
        <v>#REF!</v>
      </c>
      <c r="BU325" s="24" t="e">
        <f t="shared" si="153"/>
        <v>#REF!</v>
      </c>
      <c r="BV325" s="16" t="s">
        <v>156</v>
      </c>
      <c r="BW325" s="25" t="e">
        <f t="shared" si="154"/>
        <v>#REF!</v>
      </c>
    </row>
    <row r="326" spans="1:75" ht="25.5" customHeight="1">
      <c r="A326" s="40"/>
      <c r="B326" s="37"/>
      <c r="C326" s="38" t="s">
        <v>67</v>
      </c>
      <c r="D326" s="24" t="e">
        <f t="shared" si="155"/>
        <v>#REF!</v>
      </c>
      <c r="E326" s="16" t="s">
        <v>1</v>
      </c>
      <c r="F326" s="25" t="e">
        <f t="shared" si="156"/>
        <v>#REF!</v>
      </c>
      <c r="G326" s="24" t="e">
        <f t="shared" si="108"/>
        <v>#REF!</v>
      </c>
      <c r="H326" s="16" t="s">
        <v>156</v>
      </c>
      <c r="I326" s="25" t="e">
        <f t="shared" si="132"/>
        <v>#REF!</v>
      </c>
      <c r="J326" s="24" t="e">
        <f t="shared" si="132"/>
        <v>#REF!</v>
      </c>
      <c r="K326" s="16" t="s">
        <v>156</v>
      </c>
      <c r="L326" s="25" t="e">
        <f t="shared" si="133"/>
        <v>#REF!</v>
      </c>
      <c r="M326" s="24" t="e">
        <f t="shared" si="133"/>
        <v>#REF!</v>
      </c>
      <c r="N326" s="16" t="s">
        <v>156</v>
      </c>
      <c r="O326" s="25" t="e">
        <f t="shared" si="134"/>
        <v>#REF!</v>
      </c>
      <c r="P326" s="24" t="e">
        <f t="shared" si="134"/>
        <v>#REF!</v>
      </c>
      <c r="Q326" s="16" t="s">
        <v>156</v>
      </c>
      <c r="R326" s="25" t="e">
        <f t="shared" si="135"/>
        <v>#REF!</v>
      </c>
      <c r="S326" s="24" t="e">
        <f t="shared" si="135"/>
        <v>#REF!</v>
      </c>
      <c r="T326" s="16" t="s">
        <v>156</v>
      </c>
      <c r="U326" s="25" t="e">
        <f t="shared" si="136"/>
        <v>#REF!</v>
      </c>
      <c r="V326" s="24" t="e">
        <f t="shared" si="136"/>
        <v>#REF!</v>
      </c>
      <c r="W326" s="16" t="s">
        <v>156</v>
      </c>
      <c r="X326" s="25" t="e">
        <f t="shared" si="137"/>
        <v>#REF!</v>
      </c>
      <c r="Y326" s="24" t="e">
        <f t="shared" si="137"/>
        <v>#REF!</v>
      </c>
      <c r="Z326" s="16" t="s">
        <v>156</v>
      </c>
      <c r="AA326" s="25" t="e">
        <f t="shared" si="138"/>
        <v>#REF!</v>
      </c>
      <c r="AB326" s="24" t="e">
        <f t="shared" si="138"/>
        <v>#REF!</v>
      </c>
      <c r="AC326" s="16" t="s">
        <v>156</v>
      </c>
      <c r="AD326" s="25" t="e">
        <f t="shared" si="139"/>
        <v>#REF!</v>
      </c>
      <c r="AE326" s="24" t="e">
        <f t="shared" si="139"/>
        <v>#REF!</v>
      </c>
      <c r="AF326" s="16" t="s">
        <v>156</v>
      </c>
      <c r="AG326" s="25" t="e">
        <f t="shared" si="140"/>
        <v>#REF!</v>
      </c>
      <c r="AH326" s="24" t="e">
        <f t="shared" si="140"/>
        <v>#REF!</v>
      </c>
      <c r="AI326" s="16" t="s">
        <v>156</v>
      </c>
      <c r="AJ326" s="25" t="e">
        <f t="shared" si="141"/>
        <v>#REF!</v>
      </c>
      <c r="AK326" s="24" t="e">
        <f t="shared" si="141"/>
        <v>#REF!</v>
      </c>
      <c r="AL326" s="16" t="s">
        <v>156</v>
      </c>
      <c r="AM326" s="25" t="e">
        <f t="shared" si="142"/>
        <v>#REF!</v>
      </c>
      <c r="AN326" s="24" t="e">
        <f t="shared" si="142"/>
        <v>#REF!</v>
      </c>
      <c r="AO326" s="16" t="s">
        <v>156</v>
      </c>
      <c r="AP326" s="25" t="e">
        <f t="shared" si="143"/>
        <v>#REF!</v>
      </c>
      <c r="AQ326" s="24" t="e">
        <f t="shared" si="143"/>
        <v>#REF!</v>
      </c>
      <c r="AR326" s="16" t="s">
        <v>156</v>
      </c>
      <c r="AS326" s="25" t="e">
        <f t="shared" si="144"/>
        <v>#REF!</v>
      </c>
      <c r="AT326" s="24" t="e">
        <f t="shared" si="144"/>
        <v>#REF!</v>
      </c>
      <c r="AU326" s="16" t="s">
        <v>156</v>
      </c>
      <c r="AV326" s="25" t="e">
        <f t="shared" si="145"/>
        <v>#REF!</v>
      </c>
      <c r="AW326" s="24" t="e">
        <f t="shared" si="145"/>
        <v>#REF!</v>
      </c>
      <c r="AX326" s="16" t="s">
        <v>156</v>
      </c>
      <c r="AY326" s="25" t="e">
        <f t="shared" si="146"/>
        <v>#REF!</v>
      </c>
      <c r="AZ326" s="24" t="e">
        <f t="shared" si="146"/>
        <v>#REF!</v>
      </c>
      <c r="BA326" s="16" t="s">
        <v>156</v>
      </c>
      <c r="BB326" s="25" t="e">
        <f t="shared" si="147"/>
        <v>#REF!</v>
      </c>
      <c r="BC326" s="24" t="e">
        <f t="shared" si="147"/>
        <v>#REF!</v>
      </c>
      <c r="BD326" s="16" t="s">
        <v>156</v>
      </c>
      <c r="BE326" s="25" t="e">
        <f t="shared" si="148"/>
        <v>#REF!</v>
      </c>
      <c r="BF326" s="24" t="e">
        <f t="shared" si="148"/>
        <v>#REF!</v>
      </c>
      <c r="BG326" s="16" t="s">
        <v>156</v>
      </c>
      <c r="BH326" s="25" t="e">
        <f t="shared" si="149"/>
        <v>#REF!</v>
      </c>
      <c r="BI326" s="24" t="e">
        <f t="shared" si="149"/>
        <v>#REF!</v>
      </c>
      <c r="BJ326" s="16" t="s">
        <v>156</v>
      </c>
      <c r="BK326" s="25" t="e">
        <f t="shared" si="150"/>
        <v>#REF!</v>
      </c>
      <c r="BL326" s="24" t="e">
        <f t="shared" si="150"/>
        <v>#REF!</v>
      </c>
      <c r="BM326" s="16" t="s">
        <v>156</v>
      </c>
      <c r="BN326" s="25" t="e">
        <f t="shared" si="151"/>
        <v>#REF!</v>
      </c>
      <c r="BO326" s="24" t="e">
        <f t="shared" si="151"/>
        <v>#REF!</v>
      </c>
      <c r="BP326" s="16" t="s">
        <v>156</v>
      </c>
      <c r="BQ326" s="25" t="e">
        <f t="shared" si="152"/>
        <v>#REF!</v>
      </c>
      <c r="BR326" s="24" t="e">
        <f t="shared" si="152"/>
        <v>#REF!</v>
      </c>
      <c r="BS326" s="16" t="s">
        <v>156</v>
      </c>
      <c r="BT326" s="25" t="e">
        <f t="shared" si="153"/>
        <v>#REF!</v>
      </c>
      <c r="BU326" s="24" t="e">
        <f t="shared" si="153"/>
        <v>#REF!</v>
      </c>
      <c r="BV326" s="16" t="s">
        <v>156</v>
      </c>
      <c r="BW326" s="25" t="e">
        <f t="shared" si="154"/>
        <v>#REF!</v>
      </c>
    </row>
    <row r="327" spans="1:75" ht="25.5" customHeight="1">
      <c r="A327" s="40"/>
      <c r="B327" s="37"/>
      <c r="C327" s="38" t="s">
        <v>68</v>
      </c>
      <c r="D327" s="24" t="e">
        <f t="shared" si="155"/>
        <v>#REF!</v>
      </c>
      <c r="E327" s="16" t="s">
        <v>1</v>
      </c>
      <c r="F327" s="25" t="e">
        <f t="shared" si="156"/>
        <v>#REF!</v>
      </c>
      <c r="G327" s="24" t="e">
        <f t="shared" si="108"/>
        <v>#REF!</v>
      </c>
      <c r="H327" s="16" t="s">
        <v>156</v>
      </c>
      <c r="I327" s="25" t="e">
        <f t="shared" si="132"/>
        <v>#REF!</v>
      </c>
      <c r="J327" s="24" t="e">
        <f t="shared" si="132"/>
        <v>#REF!</v>
      </c>
      <c r="K327" s="16" t="s">
        <v>156</v>
      </c>
      <c r="L327" s="25" t="e">
        <f t="shared" si="133"/>
        <v>#REF!</v>
      </c>
      <c r="M327" s="24" t="e">
        <f t="shared" si="133"/>
        <v>#REF!</v>
      </c>
      <c r="N327" s="16" t="s">
        <v>156</v>
      </c>
      <c r="O327" s="25" t="e">
        <f t="shared" si="134"/>
        <v>#REF!</v>
      </c>
      <c r="P327" s="24" t="e">
        <f t="shared" si="134"/>
        <v>#REF!</v>
      </c>
      <c r="Q327" s="16" t="s">
        <v>156</v>
      </c>
      <c r="R327" s="25" t="e">
        <f t="shared" si="135"/>
        <v>#REF!</v>
      </c>
      <c r="S327" s="24" t="e">
        <f t="shared" si="135"/>
        <v>#REF!</v>
      </c>
      <c r="T327" s="16" t="s">
        <v>156</v>
      </c>
      <c r="U327" s="25" t="e">
        <f t="shared" si="136"/>
        <v>#REF!</v>
      </c>
      <c r="V327" s="24" t="e">
        <f t="shared" si="136"/>
        <v>#REF!</v>
      </c>
      <c r="W327" s="16" t="s">
        <v>156</v>
      </c>
      <c r="X327" s="25" t="e">
        <f t="shared" si="137"/>
        <v>#REF!</v>
      </c>
      <c r="Y327" s="24" t="e">
        <f t="shared" si="137"/>
        <v>#REF!</v>
      </c>
      <c r="Z327" s="16" t="s">
        <v>156</v>
      </c>
      <c r="AA327" s="25" t="e">
        <f t="shared" si="138"/>
        <v>#REF!</v>
      </c>
      <c r="AB327" s="24" t="e">
        <f t="shared" si="138"/>
        <v>#REF!</v>
      </c>
      <c r="AC327" s="16" t="s">
        <v>156</v>
      </c>
      <c r="AD327" s="25" t="e">
        <f t="shared" si="139"/>
        <v>#REF!</v>
      </c>
      <c r="AE327" s="24" t="e">
        <f t="shared" si="139"/>
        <v>#REF!</v>
      </c>
      <c r="AF327" s="16" t="s">
        <v>156</v>
      </c>
      <c r="AG327" s="25" t="e">
        <f t="shared" si="140"/>
        <v>#REF!</v>
      </c>
      <c r="AH327" s="24" t="e">
        <f t="shared" si="140"/>
        <v>#REF!</v>
      </c>
      <c r="AI327" s="16" t="s">
        <v>156</v>
      </c>
      <c r="AJ327" s="25" t="e">
        <f t="shared" si="141"/>
        <v>#REF!</v>
      </c>
      <c r="AK327" s="24" t="e">
        <f t="shared" si="141"/>
        <v>#REF!</v>
      </c>
      <c r="AL327" s="16" t="s">
        <v>156</v>
      </c>
      <c r="AM327" s="25" t="e">
        <f t="shared" si="142"/>
        <v>#REF!</v>
      </c>
      <c r="AN327" s="24" t="e">
        <f t="shared" si="142"/>
        <v>#REF!</v>
      </c>
      <c r="AO327" s="16" t="s">
        <v>156</v>
      </c>
      <c r="AP327" s="25" t="e">
        <f t="shared" si="143"/>
        <v>#REF!</v>
      </c>
      <c r="AQ327" s="24" t="e">
        <f t="shared" si="143"/>
        <v>#REF!</v>
      </c>
      <c r="AR327" s="16" t="s">
        <v>156</v>
      </c>
      <c r="AS327" s="25" t="e">
        <f t="shared" si="144"/>
        <v>#REF!</v>
      </c>
      <c r="AT327" s="24" t="e">
        <f t="shared" si="144"/>
        <v>#REF!</v>
      </c>
      <c r="AU327" s="16" t="s">
        <v>156</v>
      </c>
      <c r="AV327" s="25" t="e">
        <f t="shared" si="145"/>
        <v>#REF!</v>
      </c>
      <c r="AW327" s="24" t="e">
        <f t="shared" si="145"/>
        <v>#REF!</v>
      </c>
      <c r="AX327" s="16" t="s">
        <v>156</v>
      </c>
      <c r="AY327" s="25" t="e">
        <f t="shared" si="146"/>
        <v>#REF!</v>
      </c>
      <c r="AZ327" s="24" t="e">
        <f t="shared" si="146"/>
        <v>#REF!</v>
      </c>
      <c r="BA327" s="16" t="s">
        <v>156</v>
      </c>
      <c r="BB327" s="25" t="e">
        <f t="shared" si="147"/>
        <v>#REF!</v>
      </c>
      <c r="BC327" s="24" t="e">
        <f t="shared" si="147"/>
        <v>#REF!</v>
      </c>
      <c r="BD327" s="16" t="s">
        <v>156</v>
      </c>
      <c r="BE327" s="25" t="e">
        <f t="shared" si="148"/>
        <v>#REF!</v>
      </c>
      <c r="BF327" s="24" t="e">
        <f t="shared" si="148"/>
        <v>#REF!</v>
      </c>
      <c r="BG327" s="16" t="s">
        <v>156</v>
      </c>
      <c r="BH327" s="25" t="e">
        <f t="shared" si="149"/>
        <v>#REF!</v>
      </c>
      <c r="BI327" s="24" t="e">
        <f t="shared" si="149"/>
        <v>#REF!</v>
      </c>
      <c r="BJ327" s="16" t="s">
        <v>156</v>
      </c>
      <c r="BK327" s="25" t="e">
        <f t="shared" si="150"/>
        <v>#REF!</v>
      </c>
      <c r="BL327" s="24" t="e">
        <f t="shared" si="150"/>
        <v>#REF!</v>
      </c>
      <c r="BM327" s="16" t="s">
        <v>156</v>
      </c>
      <c r="BN327" s="25" t="e">
        <f t="shared" si="151"/>
        <v>#REF!</v>
      </c>
      <c r="BO327" s="24" t="e">
        <f t="shared" si="151"/>
        <v>#REF!</v>
      </c>
      <c r="BP327" s="16" t="s">
        <v>156</v>
      </c>
      <c r="BQ327" s="25" t="e">
        <f t="shared" si="152"/>
        <v>#REF!</v>
      </c>
      <c r="BR327" s="24" t="e">
        <f t="shared" si="152"/>
        <v>#REF!</v>
      </c>
      <c r="BS327" s="16" t="s">
        <v>156</v>
      </c>
      <c r="BT327" s="25" t="e">
        <f t="shared" si="153"/>
        <v>#REF!</v>
      </c>
      <c r="BU327" s="24" t="e">
        <f t="shared" si="153"/>
        <v>#REF!</v>
      </c>
      <c r="BV327" s="16" t="s">
        <v>156</v>
      </c>
      <c r="BW327" s="25" t="e">
        <f t="shared" si="154"/>
        <v>#REF!</v>
      </c>
    </row>
    <row r="328" spans="1:75" ht="25.5" customHeight="1">
      <c r="A328" s="40"/>
      <c r="B328" s="37"/>
      <c r="C328" s="38" t="s">
        <v>69</v>
      </c>
      <c r="D328" s="24" t="e">
        <f t="shared" si="155"/>
        <v>#REF!</v>
      </c>
      <c r="E328" s="16" t="s">
        <v>1</v>
      </c>
      <c r="F328" s="25" t="e">
        <f t="shared" si="156"/>
        <v>#REF!</v>
      </c>
      <c r="G328" s="24" t="e">
        <f t="shared" si="108"/>
        <v>#REF!</v>
      </c>
      <c r="H328" s="16" t="s">
        <v>156</v>
      </c>
      <c r="I328" s="25" t="e">
        <f t="shared" si="132"/>
        <v>#REF!</v>
      </c>
      <c r="J328" s="24" t="e">
        <f t="shared" si="132"/>
        <v>#REF!</v>
      </c>
      <c r="K328" s="16" t="s">
        <v>156</v>
      </c>
      <c r="L328" s="25" t="e">
        <f t="shared" si="133"/>
        <v>#REF!</v>
      </c>
      <c r="M328" s="24" t="e">
        <f t="shared" si="133"/>
        <v>#REF!</v>
      </c>
      <c r="N328" s="16" t="s">
        <v>156</v>
      </c>
      <c r="O328" s="25" t="e">
        <f t="shared" si="134"/>
        <v>#REF!</v>
      </c>
      <c r="P328" s="24" t="e">
        <f t="shared" si="134"/>
        <v>#REF!</v>
      </c>
      <c r="Q328" s="16" t="s">
        <v>156</v>
      </c>
      <c r="R328" s="25" t="e">
        <f t="shared" si="135"/>
        <v>#REF!</v>
      </c>
      <c r="S328" s="24" t="e">
        <f t="shared" si="135"/>
        <v>#REF!</v>
      </c>
      <c r="T328" s="16" t="s">
        <v>156</v>
      </c>
      <c r="U328" s="25" t="e">
        <f t="shared" si="136"/>
        <v>#REF!</v>
      </c>
      <c r="V328" s="24" t="e">
        <f t="shared" si="136"/>
        <v>#REF!</v>
      </c>
      <c r="W328" s="16" t="s">
        <v>156</v>
      </c>
      <c r="X328" s="25" t="e">
        <f t="shared" si="137"/>
        <v>#REF!</v>
      </c>
      <c r="Y328" s="24" t="e">
        <f t="shared" si="137"/>
        <v>#REF!</v>
      </c>
      <c r="Z328" s="16" t="s">
        <v>156</v>
      </c>
      <c r="AA328" s="25" t="e">
        <f t="shared" si="138"/>
        <v>#REF!</v>
      </c>
      <c r="AB328" s="24" t="e">
        <f t="shared" si="138"/>
        <v>#REF!</v>
      </c>
      <c r="AC328" s="16" t="s">
        <v>156</v>
      </c>
      <c r="AD328" s="25" t="e">
        <f t="shared" si="139"/>
        <v>#REF!</v>
      </c>
      <c r="AE328" s="24" t="e">
        <f t="shared" si="139"/>
        <v>#REF!</v>
      </c>
      <c r="AF328" s="16" t="s">
        <v>156</v>
      </c>
      <c r="AG328" s="25" t="e">
        <f t="shared" si="140"/>
        <v>#REF!</v>
      </c>
      <c r="AH328" s="24" t="e">
        <f t="shared" si="140"/>
        <v>#REF!</v>
      </c>
      <c r="AI328" s="16" t="s">
        <v>156</v>
      </c>
      <c r="AJ328" s="25" t="e">
        <f t="shared" si="141"/>
        <v>#REF!</v>
      </c>
      <c r="AK328" s="24" t="e">
        <f t="shared" si="141"/>
        <v>#REF!</v>
      </c>
      <c r="AL328" s="16" t="s">
        <v>156</v>
      </c>
      <c r="AM328" s="25" t="e">
        <f t="shared" si="142"/>
        <v>#REF!</v>
      </c>
      <c r="AN328" s="24" t="e">
        <f t="shared" si="142"/>
        <v>#REF!</v>
      </c>
      <c r="AO328" s="16" t="s">
        <v>156</v>
      </c>
      <c r="AP328" s="25" t="e">
        <f t="shared" si="143"/>
        <v>#REF!</v>
      </c>
      <c r="AQ328" s="24" t="e">
        <f t="shared" si="143"/>
        <v>#REF!</v>
      </c>
      <c r="AR328" s="16" t="s">
        <v>156</v>
      </c>
      <c r="AS328" s="25" t="e">
        <f t="shared" si="144"/>
        <v>#REF!</v>
      </c>
      <c r="AT328" s="24" t="e">
        <f t="shared" si="144"/>
        <v>#REF!</v>
      </c>
      <c r="AU328" s="16" t="s">
        <v>156</v>
      </c>
      <c r="AV328" s="25" t="e">
        <f t="shared" si="145"/>
        <v>#REF!</v>
      </c>
      <c r="AW328" s="24" t="e">
        <f t="shared" si="145"/>
        <v>#REF!</v>
      </c>
      <c r="AX328" s="16" t="s">
        <v>156</v>
      </c>
      <c r="AY328" s="25" t="e">
        <f t="shared" si="146"/>
        <v>#REF!</v>
      </c>
      <c r="AZ328" s="24" t="e">
        <f t="shared" si="146"/>
        <v>#REF!</v>
      </c>
      <c r="BA328" s="16" t="s">
        <v>156</v>
      </c>
      <c r="BB328" s="25" t="e">
        <f t="shared" si="147"/>
        <v>#REF!</v>
      </c>
      <c r="BC328" s="24" t="e">
        <f t="shared" si="147"/>
        <v>#REF!</v>
      </c>
      <c r="BD328" s="16" t="s">
        <v>156</v>
      </c>
      <c r="BE328" s="25" t="e">
        <f t="shared" si="148"/>
        <v>#REF!</v>
      </c>
      <c r="BF328" s="24" t="e">
        <f t="shared" si="148"/>
        <v>#REF!</v>
      </c>
      <c r="BG328" s="16" t="s">
        <v>156</v>
      </c>
      <c r="BH328" s="25" t="e">
        <f t="shared" si="149"/>
        <v>#REF!</v>
      </c>
      <c r="BI328" s="24" t="e">
        <f t="shared" si="149"/>
        <v>#REF!</v>
      </c>
      <c r="BJ328" s="16" t="s">
        <v>156</v>
      </c>
      <c r="BK328" s="25" t="e">
        <f t="shared" si="150"/>
        <v>#REF!</v>
      </c>
      <c r="BL328" s="24" t="e">
        <f t="shared" si="150"/>
        <v>#REF!</v>
      </c>
      <c r="BM328" s="16" t="s">
        <v>156</v>
      </c>
      <c r="BN328" s="25" t="e">
        <f t="shared" si="151"/>
        <v>#REF!</v>
      </c>
      <c r="BO328" s="24" t="e">
        <f t="shared" si="151"/>
        <v>#REF!</v>
      </c>
      <c r="BP328" s="16" t="s">
        <v>156</v>
      </c>
      <c r="BQ328" s="25" t="e">
        <f t="shared" si="152"/>
        <v>#REF!</v>
      </c>
      <c r="BR328" s="24" t="e">
        <f t="shared" si="152"/>
        <v>#REF!</v>
      </c>
      <c r="BS328" s="16" t="s">
        <v>156</v>
      </c>
      <c r="BT328" s="25" t="e">
        <f t="shared" si="153"/>
        <v>#REF!</v>
      </c>
      <c r="BU328" s="24" t="e">
        <f t="shared" si="153"/>
        <v>#REF!</v>
      </c>
      <c r="BV328" s="16" t="s">
        <v>156</v>
      </c>
      <c r="BW328" s="25" t="e">
        <f t="shared" si="154"/>
        <v>#REF!</v>
      </c>
    </row>
    <row r="329" spans="1:75" ht="25.5" customHeight="1">
      <c r="A329" s="40"/>
      <c r="B329" s="37"/>
      <c r="C329" s="38" t="s">
        <v>70</v>
      </c>
      <c r="D329" s="24" t="e">
        <f t="shared" si="155"/>
        <v>#REF!</v>
      </c>
      <c r="E329" s="16" t="s">
        <v>1</v>
      </c>
      <c r="F329" s="25" t="e">
        <f t="shared" si="156"/>
        <v>#REF!</v>
      </c>
      <c r="G329" s="24" t="e">
        <f t="shared" si="108"/>
        <v>#REF!</v>
      </c>
      <c r="H329" s="16" t="s">
        <v>156</v>
      </c>
      <c r="I329" s="25" t="e">
        <f t="shared" si="132"/>
        <v>#REF!</v>
      </c>
      <c r="J329" s="24" t="e">
        <f t="shared" si="132"/>
        <v>#REF!</v>
      </c>
      <c r="K329" s="16" t="s">
        <v>156</v>
      </c>
      <c r="L329" s="25" t="e">
        <f t="shared" si="133"/>
        <v>#REF!</v>
      </c>
      <c r="M329" s="24" t="e">
        <f t="shared" si="133"/>
        <v>#REF!</v>
      </c>
      <c r="N329" s="16" t="s">
        <v>156</v>
      </c>
      <c r="O329" s="25" t="e">
        <f t="shared" si="134"/>
        <v>#REF!</v>
      </c>
      <c r="P329" s="24" t="e">
        <f t="shared" si="134"/>
        <v>#REF!</v>
      </c>
      <c r="Q329" s="16" t="s">
        <v>156</v>
      </c>
      <c r="R329" s="25" t="e">
        <f t="shared" si="135"/>
        <v>#REF!</v>
      </c>
      <c r="S329" s="24" t="e">
        <f t="shared" si="135"/>
        <v>#REF!</v>
      </c>
      <c r="T329" s="16" t="s">
        <v>156</v>
      </c>
      <c r="U329" s="25" t="e">
        <f t="shared" si="136"/>
        <v>#REF!</v>
      </c>
      <c r="V329" s="24" t="e">
        <f t="shared" si="136"/>
        <v>#REF!</v>
      </c>
      <c r="W329" s="16" t="s">
        <v>156</v>
      </c>
      <c r="X329" s="25" t="e">
        <f t="shared" si="137"/>
        <v>#REF!</v>
      </c>
      <c r="Y329" s="24" t="e">
        <f t="shared" si="137"/>
        <v>#REF!</v>
      </c>
      <c r="Z329" s="16" t="s">
        <v>156</v>
      </c>
      <c r="AA329" s="25" t="e">
        <f t="shared" si="138"/>
        <v>#REF!</v>
      </c>
      <c r="AB329" s="24" t="e">
        <f t="shared" si="138"/>
        <v>#REF!</v>
      </c>
      <c r="AC329" s="16" t="s">
        <v>156</v>
      </c>
      <c r="AD329" s="25" t="e">
        <f t="shared" si="139"/>
        <v>#REF!</v>
      </c>
      <c r="AE329" s="24" t="e">
        <f t="shared" si="139"/>
        <v>#REF!</v>
      </c>
      <c r="AF329" s="16" t="s">
        <v>156</v>
      </c>
      <c r="AG329" s="25" t="e">
        <f t="shared" si="140"/>
        <v>#REF!</v>
      </c>
      <c r="AH329" s="24" t="e">
        <f t="shared" si="140"/>
        <v>#REF!</v>
      </c>
      <c r="AI329" s="16" t="s">
        <v>156</v>
      </c>
      <c r="AJ329" s="25" t="e">
        <f t="shared" si="141"/>
        <v>#REF!</v>
      </c>
      <c r="AK329" s="24" t="e">
        <f t="shared" si="141"/>
        <v>#REF!</v>
      </c>
      <c r="AL329" s="16" t="s">
        <v>156</v>
      </c>
      <c r="AM329" s="25" t="e">
        <f t="shared" si="142"/>
        <v>#REF!</v>
      </c>
      <c r="AN329" s="24" t="e">
        <f t="shared" si="142"/>
        <v>#REF!</v>
      </c>
      <c r="AO329" s="16" t="s">
        <v>156</v>
      </c>
      <c r="AP329" s="25" t="e">
        <f t="shared" si="143"/>
        <v>#REF!</v>
      </c>
      <c r="AQ329" s="24" t="e">
        <f t="shared" si="143"/>
        <v>#REF!</v>
      </c>
      <c r="AR329" s="16" t="s">
        <v>156</v>
      </c>
      <c r="AS329" s="25" t="e">
        <f t="shared" si="144"/>
        <v>#REF!</v>
      </c>
      <c r="AT329" s="24" t="e">
        <f t="shared" si="144"/>
        <v>#REF!</v>
      </c>
      <c r="AU329" s="16" t="s">
        <v>156</v>
      </c>
      <c r="AV329" s="25" t="e">
        <f t="shared" si="145"/>
        <v>#REF!</v>
      </c>
      <c r="AW329" s="24" t="e">
        <f t="shared" si="145"/>
        <v>#REF!</v>
      </c>
      <c r="AX329" s="16" t="s">
        <v>156</v>
      </c>
      <c r="AY329" s="25" t="e">
        <f t="shared" si="146"/>
        <v>#REF!</v>
      </c>
      <c r="AZ329" s="24" t="e">
        <f t="shared" si="146"/>
        <v>#REF!</v>
      </c>
      <c r="BA329" s="16" t="s">
        <v>156</v>
      </c>
      <c r="BB329" s="25" t="e">
        <f t="shared" si="147"/>
        <v>#REF!</v>
      </c>
      <c r="BC329" s="24" t="e">
        <f t="shared" si="147"/>
        <v>#REF!</v>
      </c>
      <c r="BD329" s="16" t="s">
        <v>156</v>
      </c>
      <c r="BE329" s="25" t="e">
        <f t="shared" si="148"/>
        <v>#REF!</v>
      </c>
      <c r="BF329" s="24" t="e">
        <f t="shared" si="148"/>
        <v>#REF!</v>
      </c>
      <c r="BG329" s="16" t="s">
        <v>156</v>
      </c>
      <c r="BH329" s="25" t="e">
        <f t="shared" si="149"/>
        <v>#REF!</v>
      </c>
      <c r="BI329" s="24" t="e">
        <f t="shared" si="149"/>
        <v>#REF!</v>
      </c>
      <c r="BJ329" s="16" t="s">
        <v>156</v>
      </c>
      <c r="BK329" s="25" t="e">
        <f t="shared" si="150"/>
        <v>#REF!</v>
      </c>
      <c r="BL329" s="24" t="e">
        <f t="shared" si="150"/>
        <v>#REF!</v>
      </c>
      <c r="BM329" s="16" t="s">
        <v>156</v>
      </c>
      <c r="BN329" s="25" t="e">
        <f t="shared" si="151"/>
        <v>#REF!</v>
      </c>
      <c r="BO329" s="24" t="e">
        <f t="shared" si="151"/>
        <v>#REF!</v>
      </c>
      <c r="BP329" s="16" t="s">
        <v>156</v>
      </c>
      <c r="BQ329" s="25" t="e">
        <f t="shared" si="152"/>
        <v>#REF!</v>
      </c>
      <c r="BR329" s="24" t="e">
        <f t="shared" si="152"/>
        <v>#REF!</v>
      </c>
      <c r="BS329" s="16" t="s">
        <v>156</v>
      </c>
      <c r="BT329" s="25" t="e">
        <f t="shared" si="153"/>
        <v>#REF!</v>
      </c>
      <c r="BU329" s="24" t="e">
        <f t="shared" si="153"/>
        <v>#REF!</v>
      </c>
      <c r="BV329" s="16" t="s">
        <v>156</v>
      </c>
      <c r="BW329" s="25" t="e">
        <f t="shared" si="154"/>
        <v>#REF!</v>
      </c>
    </row>
    <row r="330" spans="1:75" ht="25.5" customHeight="1">
      <c r="A330" s="40"/>
      <c r="B330" s="37"/>
      <c r="C330" s="38" t="s">
        <v>71</v>
      </c>
      <c r="D330" s="24" t="e">
        <f t="shared" si="155"/>
        <v>#REF!</v>
      </c>
      <c r="E330" s="16" t="s">
        <v>1</v>
      </c>
      <c r="F330" s="25" t="e">
        <f t="shared" si="156"/>
        <v>#REF!</v>
      </c>
      <c r="G330" s="24" t="e">
        <f t="shared" si="108"/>
        <v>#REF!</v>
      </c>
      <c r="H330" s="16" t="s">
        <v>156</v>
      </c>
      <c r="I330" s="25" t="e">
        <f t="shared" ref="I330:J336" si="157">I78-SUM(I162,I246)</f>
        <v>#REF!</v>
      </c>
      <c r="J330" s="24" t="e">
        <f t="shared" si="157"/>
        <v>#REF!</v>
      </c>
      <c r="K330" s="16" t="s">
        <v>156</v>
      </c>
      <c r="L330" s="25" t="e">
        <f t="shared" ref="L330:M336" si="158">L78-SUM(L162,L246)</f>
        <v>#REF!</v>
      </c>
      <c r="M330" s="24" t="e">
        <f t="shared" si="158"/>
        <v>#REF!</v>
      </c>
      <c r="N330" s="16" t="s">
        <v>156</v>
      </c>
      <c r="O330" s="25" t="e">
        <f t="shared" ref="O330:P336" si="159">O78-SUM(O162,O246)</f>
        <v>#REF!</v>
      </c>
      <c r="P330" s="24" t="e">
        <f t="shared" si="159"/>
        <v>#REF!</v>
      </c>
      <c r="Q330" s="16" t="s">
        <v>156</v>
      </c>
      <c r="R330" s="25" t="e">
        <f t="shared" ref="R330:S336" si="160">R78-SUM(R162,R246)</f>
        <v>#REF!</v>
      </c>
      <c r="S330" s="24" t="e">
        <f t="shared" si="160"/>
        <v>#REF!</v>
      </c>
      <c r="T330" s="16" t="s">
        <v>156</v>
      </c>
      <c r="U330" s="25" t="e">
        <f t="shared" ref="U330:V336" si="161">U78-SUM(U162,U246)</f>
        <v>#REF!</v>
      </c>
      <c r="V330" s="24" t="e">
        <f t="shared" si="161"/>
        <v>#REF!</v>
      </c>
      <c r="W330" s="16" t="s">
        <v>156</v>
      </c>
      <c r="X330" s="25" t="e">
        <f t="shared" ref="X330:Y336" si="162">X78-SUM(X162,X246)</f>
        <v>#REF!</v>
      </c>
      <c r="Y330" s="24" t="e">
        <f t="shared" si="162"/>
        <v>#REF!</v>
      </c>
      <c r="Z330" s="16" t="s">
        <v>156</v>
      </c>
      <c r="AA330" s="25" t="e">
        <f t="shared" ref="AA330:AB336" si="163">AA78-SUM(AA162,AA246)</f>
        <v>#REF!</v>
      </c>
      <c r="AB330" s="24" t="e">
        <f t="shared" si="163"/>
        <v>#REF!</v>
      </c>
      <c r="AC330" s="16" t="s">
        <v>156</v>
      </c>
      <c r="AD330" s="25" t="e">
        <f t="shared" ref="AD330:AE336" si="164">AD78-SUM(AD162,AD246)</f>
        <v>#REF!</v>
      </c>
      <c r="AE330" s="24" t="e">
        <f t="shared" si="164"/>
        <v>#REF!</v>
      </c>
      <c r="AF330" s="16" t="s">
        <v>156</v>
      </c>
      <c r="AG330" s="25" t="e">
        <f t="shared" ref="AG330:AH336" si="165">AG78-SUM(AG162,AG246)</f>
        <v>#REF!</v>
      </c>
      <c r="AH330" s="24" t="e">
        <f t="shared" si="165"/>
        <v>#REF!</v>
      </c>
      <c r="AI330" s="16" t="s">
        <v>156</v>
      </c>
      <c r="AJ330" s="25" t="e">
        <f t="shared" ref="AJ330:AK336" si="166">AJ78-SUM(AJ162,AJ246)</f>
        <v>#REF!</v>
      </c>
      <c r="AK330" s="24" t="e">
        <f t="shared" si="166"/>
        <v>#REF!</v>
      </c>
      <c r="AL330" s="16" t="s">
        <v>156</v>
      </c>
      <c r="AM330" s="25" t="e">
        <f t="shared" ref="AM330:AN336" si="167">AM78-SUM(AM162,AM246)</f>
        <v>#REF!</v>
      </c>
      <c r="AN330" s="24" t="e">
        <f t="shared" si="167"/>
        <v>#REF!</v>
      </c>
      <c r="AO330" s="16" t="s">
        <v>156</v>
      </c>
      <c r="AP330" s="25" t="e">
        <f t="shared" ref="AP330:AQ336" si="168">AP78-SUM(AP162,AP246)</f>
        <v>#REF!</v>
      </c>
      <c r="AQ330" s="24" t="e">
        <f t="shared" si="168"/>
        <v>#REF!</v>
      </c>
      <c r="AR330" s="16" t="s">
        <v>156</v>
      </c>
      <c r="AS330" s="25" t="e">
        <f t="shared" ref="AS330:AT336" si="169">AS78-SUM(AS162,AS246)</f>
        <v>#REF!</v>
      </c>
      <c r="AT330" s="24" t="e">
        <f t="shared" si="169"/>
        <v>#REF!</v>
      </c>
      <c r="AU330" s="16" t="s">
        <v>156</v>
      </c>
      <c r="AV330" s="25" t="e">
        <f t="shared" ref="AV330:AW336" si="170">AV78-SUM(AV162,AV246)</f>
        <v>#REF!</v>
      </c>
      <c r="AW330" s="24" t="e">
        <f t="shared" si="170"/>
        <v>#REF!</v>
      </c>
      <c r="AX330" s="16" t="s">
        <v>156</v>
      </c>
      <c r="AY330" s="25" t="e">
        <f t="shared" ref="AY330:AZ336" si="171">AY78-SUM(AY162,AY246)</f>
        <v>#REF!</v>
      </c>
      <c r="AZ330" s="24" t="e">
        <f t="shared" si="171"/>
        <v>#REF!</v>
      </c>
      <c r="BA330" s="16" t="s">
        <v>156</v>
      </c>
      <c r="BB330" s="25" t="e">
        <f t="shared" ref="BB330:BC336" si="172">BB78-SUM(BB162,BB246)</f>
        <v>#REF!</v>
      </c>
      <c r="BC330" s="24" t="e">
        <f t="shared" si="172"/>
        <v>#REF!</v>
      </c>
      <c r="BD330" s="16" t="s">
        <v>156</v>
      </c>
      <c r="BE330" s="25" t="e">
        <f t="shared" ref="BE330:BF336" si="173">BE78-SUM(BE162,BE246)</f>
        <v>#REF!</v>
      </c>
      <c r="BF330" s="24" t="e">
        <f t="shared" si="173"/>
        <v>#REF!</v>
      </c>
      <c r="BG330" s="16" t="s">
        <v>156</v>
      </c>
      <c r="BH330" s="25" t="e">
        <f t="shared" ref="BH330:BI336" si="174">BH78-SUM(BH162,BH246)</f>
        <v>#REF!</v>
      </c>
      <c r="BI330" s="24" t="e">
        <f t="shared" si="174"/>
        <v>#REF!</v>
      </c>
      <c r="BJ330" s="16" t="s">
        <v>156</v>
      </c>
      <c r="BK330" s="25" t="e">
        <f t="shared" ref="BK330:BL336" si="175">BK78-SUM(BK162,BK246)</f>
        <v>#REF!</v>
      </c>
      <c r="BL330" s="24" t="e">
        <f t="shared" si="175"/>
        <v>#REF!</v>
      </c>
      <c r="BM330" s="16" t="s">
        <v>156</v>
      </c>
      <c r="BN330" s="25" t="e">
        <f t="shared" ref="BN330:BO336" si="176">BN78-SUM(BN162,BN246)</f>
        <v>#REF!</v>
      </c>
      <c r="BO330" s="24" t="e">
        <f t="shared" si="176"/>
        <v>#REF!</v>
      </c>
      <c r="BP330" s="16" t="s">
        <v>156</v>
      </c>
      <c r="BQ330" s="25" t="e">
        <f t="shared" ref="BQ330:BR336" si="177">BQ78-SUM(BQ162,BQ246)</f>
        <v>#REF!</v>
      </c>
      <c r="BR330" s="24" t="e">
        <f t="shared" si="177"/>
        <v>#REF!</v>
      </c>
      <c r="BS330" s="16" t="s">
        <v>156</v>
      </c>
      <c r="BT330" s="25" t="e">
        <f t="shared" ref="BT330:BU336" si="178">BT78-SUM(BT162,BT246)</f>
        <v>#REF!</v>
      </c>
      <c r="BU330" s="24" t="e">
        <f t="shared" si="178"/>
        <v>#REF!</v>
      </c>
      <c r="BV330" s="16" t="s">
        <v>156</v>
      </c>
      <c r="BW330" s="25" t="e">
        <f t="shared" si="154"/>
        <v>#REF!</v>
      </c>
    </row>
    <row r="331" spans="1:75" ht="25.5" customHeight="1">
      <c r="A331" s="40"/>
      <c r="B331" s="37"/>
      <c r="C331" s="38" t="s">
        <v>72</v>
      </c>
      <c r="D331" s="24" t="e">
        <f t="shared" si="155"/>
        <v>#REF!</v>
      </c>
      <c r="E331" s="16" t="s">
        <v>1</v>
      </c>
      <c r="F331" s="25" t="e">
        <f t="shared" si="156"/>
        <v>#REF!</v>
      </c>
      <c r="G331" s="24" t="e">
        <f t="shared" si="108"/>
        <v>#REF!</v>
      </c>
      <c r="H331" s="16" t="s">
        <v>156</v>
      </c>
      <c r="I331" s="25" t="e">
        <f t="shared" si="157"/>
        <v>#REF!</v>
      </c>
      <c r="J331" s="24" t="e">
        <f t="shared" si="157"/>
        <v>#REF!</v>
      </c>
      <c r="K331" s="16" t="s">
        <v>156</v>
      </c>
      <c r="L331" s="25" t="e">
        <f t="shared" si="158"/>
        <v>#REF!</v>
      </c>
      <c r="M331" s="24" t="e">
        <f t="shared" si="158"/>
        <v>#REF!</v>
      </c>
      <c r="N331" s="16" t="s">
        <v>156</v>
      </c>
      <c r="O331" s="25" t="e">
        <f t="shared" si="159"/>
        <v>#REF!</v>
      </c>
      <c r="P331" s="24" t="e">
        <f t="shared" si="159"/>
        <v>#REF!</v>
      </c>
      <c r="Q331" s="16" t="s">
        <v>156</v>
      </c>
      <c r="R331" s="25" t="e">
        <f t="shared" si="160"/>
        <v>#REF!</v>
      </c>
      <c r="S331" s="24" t="e">
        <f t="shared" si="160"/>
        <v>#REF!</v>
      </c>
      <c r="T331" s="16" t="s">
        <v>156</v>
      </c>
      <c r="U331" s="25" t="e">
        <f t="shared" si="161"/>
        <v>#REF!</v>
      </c>
      <c r="V331" s="24" t="e">
        <f t="shared" si="161"/>
        <v>#REF!</v>
      </c>
      <c r="W331" s="16" t="s">
        <v>156</v>
      </c>
      <c r="X331" s="25" t="e">
        <f t="shared" si="162"/>
        <v>#REF!</v>
      </c>
      <c r="Y331" s="24" t="e">
        <f t="shared" si="162"/>
        <v>#REF!</v>
      </c>
      <c r="Z331" s="16" t="s">
        <v>156</v>
      </c>
      <c r="AA331" s="25" t="e">
        <f t="shared" si="163"/>
        <v>#REF!</v>
      </c>
      <c r="AB331" s="24" t="e">
        <f t="shared" si="163"/>
        <v>#REF!</v>
      </c>
      <c r="AC331" s="16" t="s">
        <v>156</v>
      </c>
      <c r="AD331" s="25" t="e">
        <f t="shared" si="164"/>
        <v>#REF!</v>
      </c>
      <c r="AE331" s="24" t="e">
        <f t="shared" si="164"/>
        <v>#REF!</v>
      </c>
      <c r="AF331" s="16" t="s">
        <v>156</v>
      </c>
      <c r="AG331" s="25" t="e">
        <f t="shared" si="165"/>
        <v>#REF!</v>
      </c>
      <c r="AH331" s="24" t="e">
        <f t="shared" si="165"/>
        <v>#REF!</v>
      </c>
      <c r="AI331" s="16" t="s">
        <v>156</v>
      </c>
      <c r="AJ331" s="25" t="e">
        <f t="shared" si="166"/>
        <v>#REF!</v>
      </c>
      <c r="AK331" s="24" t="e">
        <f t="shared" si="166"/>
        <v>#REF!</v>
      </c>
      <c r="AL331" s="16" t="s">
        <v>156</v>
      </c>
      <c r="AM331" s="25" t="e">
        <f t="shared" si="167"/>
        <v>#REF!</v>
      </c>
      <c r="AN331" s="24" t="e">
        <f t="shared" si="167"/>
        <v>#REF!</v>
      </c>
      <c r="AO331" s="16" t="s">
        <v>156</v>
      </c>
      <c r="AP331" s="25" t="e">
        <f t="shared" si="168"/>
        <v>#REF!</v>
      </c>
      <c r="AQ331" s="24" t="e">
        <f t="shared" si="168"/>
        <v>#REF!</v>
      </c>
      <c r="AR331" s="16" t="s">
        <v>156</v>
      </c>
      <c r="AS331" s="25" t="e">
        <f t="shared" si="169"/>
        <v>#REF!</v>
      </c>
      <c r="AT331" s="24" t="e">
        <f t="shared" si="169"/>
        <v>#REF!</v>
      </c>
      <c r="AU331" s="16" t="s">
        <v>156</v>
      </c>
      <c r="AV331" s="25" t="e">
        <f t="shared" si="170"/>
        <v>#REF!</v>
      </c>
      <c r="AW331" s="24" t="e">
        <f t="shared" si="170"/>
        <v>#REF!</v>
      </c>
      <c r="AX331" s="16" t="s">
        <v>156</v>
      </c>
      <c r="AY331" s="25" t="e">
        <f t="shared" si="171"/>
        <v>#REF!</v>
      </c>
      <c r="AZ331" s="24" t="e">
        <f t="shared" si="171"/>
        <v>#REF!</v>
      </c>
      <c r="BA331" s="16" t="s">
        <v>156</v>
      </c>
      <c r="BB331" s="25" t="e">
        <f t="shared" si="172"/>
        <v>#REF!</v>
      </c>
      <c r="BC331" s="24" t="e">
        <f t="shared" si="172"/>
        <v>#REF!</v>
      </c>
      <c r="BD331" s="16" t="s">
        <v>156</v>
      </c>
      <c r="BE331" s="25" t="e">
        <f t="shared" si="173"/>
        <v>#REF!</v>
      </c>
      <c r="BF331" s="24" t="e">
        <f t="shared" si="173"/>
        <v>#REF!</v>
      </c>
      <c r="BG331" s="16" t="s">
        <v>156</v>
      </c>
      <c r="BH331" s="25" t="e">
        <f t="shared" si="174"/>
        <v>#REF!</v>
      </c>
      <c r="BI331" s="24" t="e">
        <f t="shared" si="174"/>
        <v>#REF!</v>
      </c>
      <c r="BJ331" s="16" t="s">
        <v>156</v>
      </c>
      <c r="BK331" s="25" t="e">
        <f t="shared" si="175"/>
        <v>#REF!</v>
      </c>
      <c r="BL331" s="24" t="e">
        <f t="shared" si="175"/>
        <v>#REF!</v>
      </c>
      <c r="BM331" s="16" t="s">
        <v>156</v>
      </c>
      <c r="BN331" s="25" t="e">
        <f t="shared" si="176"/>
        <v>#REF!</v>
      </c>
      <c r="BO331" s="24" t="e">
        <f t="shared" si="176"/>
        <v>#REF!</v>
      </c>
      <c r="BP331" s="16" t="s">
        <v>156</v>
      </c>
      <c r="BQ331" s="25" t="e">
        <f t="shared" si="177"/>
        <v>#REF!</v>
      </c>
      <c r="BR331" s="24" t="e">
        <f t="shared" si="177"/>
        <v>#REF!</v>
      </c>
      <c r="BS331" s="16" t="s">
        <v>156</v>
      </c>
      <c r="BT331" s="25" t="e">
        <f t="shared" si="178"/>
        <v>#REF!</v>
      </c>
      <c r="BU331" s="24" t="e">
        <f t="shared" si="178"/>
        <v>#REF!</v>
      </c>
      <c r="BV331" s="16" t="s">
        <v>156</v>
      </c>
      <c r="BW331" s="25" t="e">
        <f t="shared" si="154"/>
        <v>#REF!</v>
      </c>
    </row>
    <row r="332" spans="1:75" ht="25.5" customHeight="1">
      <c r="A332" s="40"/>
      <c r="B332" s="37"/>
      <c r="C332" s="38" t="s">
        <v>73</v>
      </c>
      <c r="D332" s="24" t="e">
        <f t="shared" si="155"/>
        <v>#REF!</v>
      </c>
      <c r="E332" s="16" t="s">
        <v>1</v>
      </c>
      <c r="F332" s="25" t="e">
        <f t="shared" si="156"/>
        <v>#REF!</v>
      </c>
      <c r="G332" s="24" t="e">
        <f t="shared" si="108"/>
        <v>#REF!</v>
      </c>
      <c r="H332" s="16" t="s">
        <v>156</v>
      </c>
      <c r="I332" s="25" t="e">
        <f t="shared" si="157"/>
        <v>#REF!</v>
      </c>
      <c r="J332" s="24" t="e">
        <f t="shared" si="157"/>
        <v>#REF!</v>
      </c>
      <c r="K332" s="16" t="s">
        <v>156</v>
      </c>
      <c r="L332" s="25" t="e">
        <f t="shared" si="158"/>
        <v>#REF!</v>
      </c>
      <c r="M332" s="24" t="e">
        <f t="shared" si="158"/>
        <v>#REF!</v>
      </c>
      <c r="N332" s="16" t="s">
        <v>156</v>
      </c>
      <c r="O332" s="25" t="e">
        <f t="shared" si="159"/>
        <v>#REF!</v>
      </c>
      <c r="P332" s="24" t="e">
        <f t="shared" si="159"/>
        <v>#REF!</v>
      </c>
      <c r="Q332" s="16" t="s">
        <v>156</v>
      </c>
      <c r="R332" s="25" t="e">
        <f t="shared" si="160"/>
        <v>#REF!</v>
      </c>
      <c r="S332" s="24" t="e">
        <f t="shared" si="160"/>
        <v>#REF!</v>
      </c>
      <c r="T332" s="16" t="s">
        <v>156</v>
      </c>
      <c r="U332" s="25" t="e">
        <f t="shared" si="161"/>
        <v>#REF!</v>
      </c>
      <c r="V332" s="24" t="e">
        <f t="shared" si="161"/>
        <v>#REF!</v>
      </c>
      <c r="W332" s="16" t="s">
        <v>156</v>
      </c>
      <c r="X332" s="25" t="e">
        <f t="shared" si="162"/>
        <v>#REF!</v>
      </c>
      <c r="Y332" s="24" t="e">
        <f t="shared" si="162"/>
        <v>#REF!</v>
      </c>
      <c r="Z332" s="16" t="s">
        <v>156</v>
      </c>
      <c r="AA332" s="25" t="e">
        <f t="shared" si="163"/>
        <v>#REF!</v>
      </c>
      <c r="AB332" s="24" t="e">
        <f t="shared" si="163"/>
        <v>#REF!</v>
      </c>
      <c r="AC332" s="16" t="s">
        <v>156</v>
      </c>
      <c r="AD332" s="25" t="e">
        <f t="shared" si="164"/>
        <v>#REF!</v>
      </c>
      <c r="AE332" s="24" t="e">
        <f t="shared" si="164"/>
        <v>#REF!</v>
      </c>
      <c r="AF332" s="16" t="s">
        <v>156</v>
      </c>
      <c r="AG332" s="25" t="e">
        <f t="shared" si="165"/>
        <v>#REF!</v>
      </c>
      <c r="AH332" s="24" t="e">
        <f t="shared" si="165"/>
        <v>#REF!</v>
      </c>
      <c r="AI332" s="16" t="s">
        <v>156</v>
      </c>
      <c r="AJ332" s="25" t="e">
        <f t="shared" si="166"/>
        <v>#REF!</v>
      </c>
      <c r="AK332" s="24" t="e">
        <f t="shared" si="166"/>
        <v>#REF!</v>
      </c>
      <c r="AL332" s="16" t="s">
        <v>156</v>
      </c>
      <c r="AM332" s="25" t="e">
        <f t="shared" si="167"/>
        <v>#REF!</v>
      </c>
      <c r="AN332" s="24" t="e">
        <f t="shared" si="167"/>
        <v>#REF!</v>
      </c>
      <c r="AO332" s="16" t="s">
        <v>156</v>
      </c>
      <c r="AP332" s="25" t="e">
        <f t="shared" si="168"/>
        <v>#REF!</v>
      </c>
      <c r="AQ332" s="24" t="e">
        <f t="shared" si="168"/>
        <v>#REF!</v>
      </c>
      <c r="AR332" s="16" t="s">
        <v>156</v>
      </c>
      <c r="AS332" s="25" t="e">
        <f t="shared" si="169"/>
        <v>#REF!</v>
      </c>
      <c r="AT332" s="24" t="e">
        <f t="shared" si="169"/>
        <v>#REF!</v>
      </c>
      <c r="AU332" s="16" t="s">
        <v>156</v>
      </c>
      <c r="AV332" s="25" t="e">
        <f t="shared" si="170"/>
        <v>#REF!</v>
      </c>
      <c r="AW332" s="24" t="e">
        <f t="shared" si="170"/>
        <v>#REF!</v>
      </c>
      <c r="AX332" s="16" t="s">
        <v>156</v>
      </c>
      <c r="AY332" s="25" t="e">
        <f t="shared" si="171"/>
        <v>#REF!</v>
      </c>
      <c r="AZ332" s="24" t="e">
        <f t="shared" si="171"/>
        <v>#REF!</v>
      </c>
      <c r="BA332" s="16" t="s">
        <v>156</v>
      </c>
      <c r="BB332" s="25" t="e">
        <f t="shared" si="172"/>
        <v>#REF!</v>
      </c>
      <c r="BC332" s="24" t="e">
        <f t="shared" si="172"/>
        <v>#REF!</v>
      </c>
      <c r="BD332" s="16" t="s">
        <v>156</v>
      </c>
      <c r="BE332" s="25" t="e">
        <f t="shared" si="173"/>
        <v>#REF!</v>
      </c>
      <c r="BF332" s="24" t="e">
        <f t="shared" si="173"/>
        <v>#REF!</v>
      </c>
      <c r="BG332" s="16" t="s">
        <v>156</v>
      </c>
      <c r="BH332" s="25" t="e">
        <f t="shared" si="174"/>
        <v>#REF!</v>
      </c>
      <c r="BI332" s="24" t="e">
        <f t="shared" si="174"/>
        <v>#REF!</v>
      </c>
      <c r="BJ332" s="16" t="s">
        <v>156</v>
      </c>
      <c r="BK332" s="25" t="e">
        <f t="shared" si="175"/>
        <v>#REF!</v>
      </c>
      <c r="BL332" s="24" t="e">
        <f t="shared" si="175"/>
        <v>#REF!</v>
      </c>
      <c r="BM332" s="16" t="s">
        <v>156</v>
      </c>
      <c r="BN332" s="25" t="e">
        <f t="shared" si="176"/>
        <v>#REF!</v>
      </c>
      <c r="BO332" s="24" t="e">
        <f t="shared" si="176"/>
        <v>#REF!</v>
      </c>
      <c r="BP332" s="16" t="s">
        <v>156</v>
      </c>
      <c r="BQ332" s="25" t="e">
        <f t="shared" si="177"/>
        <v>#REF!</v>
      </c>
      <c r="BR332" s="24" t="e">
        <f t="shared" si="177"/>
        <v>#REF!</v>
      </c>
      <c r="BS332" s="16" t="s">
        <v>156</v>
      </c>
      <c r="BT332" s="25" t="e">
        <f t="shared" si="178"/>
        <v>#REF!</v>
      </c>
      <c r="BU332" s="24" t="e">
        <f t="shared" si="178"/>
        <v>#REF!</v>
      </c>
      <c r="BV332" s="16" t="s">
        <v>156</v>
      </c>
      <c r="BW332" s="25" t="e">
        <f t="shared" si="154"/>
        <v>#REF!</v>
      </c>
    </row>
    <row r="333" spans="1:75" ht="25.5" customHeight="1">
      <c r="A333" s="40"/>
      <c r="B333" s="37"/>
      <c r="C333" s="38" t="s">
        <v>74</v>
      </c>
      <c r="D333" s="24" t="e">
        <f t="shared" si="155"/>
        <v>#REF!</v>
      </c>
      <c r="E333" s="16" t="s">
        <v>1</v>
      </c>
      <c r="F333" s="25" t="e">
        <f t="shared" si="156"/>
        <v>#REF!</v>
      </c>
      <c r="G333" s="24" t="e">
        <f t="shared" si="108"/>
        <v>#REF!</v>
      </c>
      <c r="H333" s="16" t="s">
        <v>156</v>
      </c>
      <c r="I333" s="25" t="e">
        <f t="shared" si="157"/>
        <v>#REF!</v>
      </c>
      <c r="J333" s="24" t="e">
        <f t="shared" si="157"/>
        <v>#REF!</v>
      </c>
      <c r="K333" s="16" t="s">
        <v>156</v>
      </c>
      <c r="L333" s="25" t="e">
        <f t="shared" si="158"/>
        <v>#REF!</v>
      </c>
      <c r="M333" s="24" t="e">
        <f t="shared" si="158"/>
        <v>#REF!</v>
      </c>
      <c r="N333" s="16" t="s">
        <v>156</v>
      </c>
      <c r="O333" s="25" t="e">
        <f t="shared" si="159"/>
        <v>#REF!</v>
      </c>
      <c r="P333" s="24" t="e">
        <f t="shared" si="159"/>
        <v>#REF!</v>
      </c>
      <c r="Q333" s="16" t="s">
        <v>156</v>
      </c>
      <c r="R333" s="25" t="e">
        <f t="shared" si="160"/>
        <v>#REF!</v>
      </c>
      <c r="S333" s="24" t="e">
        <f t="shared" si="160"/>
        <v>#REF!</v>
      </c>
      <c r="T333" s="16" t="s">
        <v>156</v>
      </c>
      <c r="U333" s="25" t="e">
        <f t="shared" si="161"/>
        <v>#REF!</v>
      </c>
      <c r="V333" s="24" t="e">
        <f t="shared" si="161"/>
        <v>#REF!</v>
      </c>
      <c r="W333" s="16" t="s">
        <v>156</v>
      </c>
      <c r="X333" s="25" t="e">
        <f t="shared" si="162"/>
        <v>#REF!</v>
      </c>
      <c r="Y333" s="24" t="e">
        <f t="shared" si="162"/>
        <v>#REF!</v>
      </c>
      <c r="Z333" s="16" t="s">
        <v>156</v>
      </c>
      <c r="AA333" s="25" t="e">
        <f t="shared" si="163"/>
        <v>#REF!</v>
      </c>
      <c r="AB333" s="24" t="e">
        <f t="shared" si="163"/>
        <v>#REF!</v>
      </c>
      <c r="AC333" s="16" t="s">
        <v>156</v>
      </c>
      <c r="AD333" s="25" t="e">
        <f t="shared" si="164"/>
        <v>#REF!</v>
      </c>
      <c r="AE333" s="24" t="e">
        <f t="shared" si="164"/>
        <v>#REF!</v>
      </c>
      <c r="AF333" s="16" t="s">
        <v>156</v>
      </c>
      <c r="AG333" s="25" t="e">
        <f t="shared" si="165"/>
        <v>#REF!</v>
      </c>
      <c r="AH333" s="24" t="e">
        <f t="shared" si="165"/>
        <v>#REF!</v>
      </c>
      <c r="AI333" s="16" t="s">
        <v>156</v>
      </c>
      <c r="AJ333" s="25" t="e">
        <f t="shared" si="166"/>
        <v>#REF!</v>
      </c>
      <c r="AK333" s="24" t="e">
        <f t="shared" si="166"/>
        <v>#REF!</v>
      </c>
      <c r="AL333" s="16" t="s">
        <v>156</v>
      </c>
      <c r="AM333" s="25" t="e">
        <f t="shared" si="167"/>
        <v>#REF!</v>
      </c>
      <c r="AN333" s="24" t="e">
        <f t="shared" si="167"/>
        <v>#REF!</v>
      </c>
      <c r="AO333" s="16" t="s">
        <v>156</v>
      </c>
      <c r="AP333" s="25" t="e">
        <f t="shared" si="168"/>
        <v>#REF!</v>
      </c>
      <c r="AQ333" s="24" t="e">
        <f t="shared" si="168"/>
        <v>#REF!</v>
      </c>
      <c r="AR333" s="16" t="s">
        <v>156</v>
      </c>
      <c r="AS333" s="25" t="e">
        <f t="shared" si="169"/>
        <v>#REF!</v>
      </c>
      <c r="AT333" s="24" t="e">
        <f t="shared" si="169"/>
        <v>#REF!</v>
      </c>
      <c r="AU333" s="16" t="s">
        <v>156</v>
      </c>
      <c r="AV333" s="25" t="e">
        <f t="shared" si="170"/>
        <v>#REF!</v>
      </c>
      <c r="AW333" s="24" t="e">
        <f t="shared" si="170"/>
        <v>#REF!</v>
      </c>
      <c r="AX333" s="16" t="s">
        <v>156</v>
      </c>
      <c r="AY333" s="25" t="e">
        <f t="shared" si="171"/>
        <v>#REF!</v>
      </c>
      <c r="AZ333" s="24" t="e">
        <f t="shared" si="171"/>
        <v>#REF!</v>
      </c>
      <c r="BA333" s="16" t="s">
        <v>156</v>
      </c>
      <c r="BB333" s="25" t="e">
        <f t="shared" si="172"/>
        <v>#REF!</v>
      </c>
      <c r="BC333" s="24" t="e">
        <f t="shared" si="172"/>
        <v>#REF!</v>
      </c>
      <c r="BD333" s="16" t="s">
        <v>156</v>
      </c>
      <c r="BE333" s="25" t="e">
        <f t="shared" si="173"/>
        <v>#REF!</v>
      </c>
      <c r="BF333" s="24" t="e">
        <f t="shared" si="173"/>
        <v>#REF!</v>
      </c>
      <c r="BG333" s="16" t="s">
        <v>156</v>
      </c>
      <c r="BH333" s="25" t="e">
        <f t="shared" si="174"/>
        <v>#REF!</v>
      </c>
      <c r="BI333" s="24" t="e">
        <f t="shared" si="174"/>
        <v>#REF!</v>
      </c>
      <c r="BJ333" s="16" t="s">
        <v>156</v>
      </c>
      <c r="BK333" s="25" t="e">
        <f t="shared" si="175"/>
        <v>#REF!</v>
      </c>
      <c r="BL333" s="24" t="e">
        <f t="shared" si="175"/>
        <v>#REF!</v>
      </c>
      <c r="BM333" s="16" t="s">
        <v>156</v>
      </c>
      <c r="BN333" s="25" t="e">
        <f t="shared" si="176"/>
        <v>#REF!</v>
      </c>
      <c r="BO333" s="24" t="e">
        <f t="shared" si="176"/>
        <v>#REF!</v>
      </c>
      <c r="BP333" s="16" t="s">
        <v>156</v>
      </c>
      <c r="BQ333" s="25" t="e">
        <f t="shared" si="177"/>
        <v>#REF!</v>
      </c>
      <c r="BR333" s="24" t="e">
        <f t="shared" si="177"/>
        <v>#REF!</v>
      </c>
      <c r="BS333" s="16" t="s">
        <v>156</v>
      </c>
      <c r="BT333" s="25" t="e">
        <f t="shared" si="178"/>
        <v>#REF!</v>
      </c>
      <c r="BU333" s="24" t="e">
        <f t="shared" si="178"/>
        <v>#REF!</v>
      </c>
      <c r="BV333" s="16" t="s">
        <v>156</v>
      </c>
      <c r="BW333" s="25" t="e">
        <f t="shared" si="154"/>
        <v>#REF!</v>
      </c>
    </row>
    <row r="334" spans="1:75" ht="25.5" customHeight="1">
      <c r="A334" s="40"/>
      <c r="B334" s="37"/>
      <c r="C334" s="38" t="s">
        <v>75</v>
      </c>
      <c r="D334" s="24" t="e">
        <f t="shared" si="155"/>
        <v>#REF!</v>
      </c>
      <c r="E334" s="16" t="s">
        <v>1</v>
      </c>
      <c r="F334" s="25" t="e">
        <f t="shared" si="156"/>
        <v>#REF!</v>
      </c>
      <c r="G334" s="24" t="e">
        <f t="shared" si="108"/>
        <v>#REF!</v>
      </c>
      <c r="H334" s="16" t="s">
        <v>156</v>
      </c>
      <c r="I334" s="25" t="e">
        <f t="shared" si="157"/>
        <v>#REF!</v>
      </c>
      <c r="J334" s="24" t="e">
        <f t="shared" si="157"/>
        <v>#REF!</v>
      </c>
      <c r="K334" s="16" t="s">
        <v>156</v>
      </c>
      <c r="L334" s="25" t="e">
        <f t="shared" si="158"/>
        <v>#REF!</v>
      </c>
      <c r="M334" s="24" t="e">
        <f t="shared" si="158"/>
        <v>#REF!</v>
      </c>
      <c r="N334" s="16" t="s">
        <v>156</v>
      </c>
      <c r="O334" s="25" t="e">
        <f t="shared" si="159"/>
        <v>#REF!</v>
      </c>
      <c r="P334" s="24" t="e">
        <f t="shared" si="159"/>
        <v>#REF!</v>
      </c>
      <c r="Q334" s="16" t="s">
        <v>156</v>
      </c>
      <c r="R334" s="25" t="e">
        <f t="shared" si="160"/>
        <v>#REF!</v>
      </c>
      <c r="S334" s="24" t="e">
        <f t="shared" si="160"/>
        <v>#REF!</v>
      </c>
      <c r="T334" s="16" t="s">
        <v>156</v>
      </c>
      <c r="U334" s="25" t="e">
        <f t="shared" si="161"/>
        <v>#REF!</v>
      </c>
      <c r="V334" s="24" t="e">
        <f t="shared" si="161"/>
        <v>#REF!</v>
      </c>
      <c r="W334" s="16" t="s">
        <v>156</v>
      </c>
      <c r="X334" s="25" t="e">
        <f t="shared" si="162"/>
        <v>#REF!</v>
      </c>
      <c r="Y334" s="24" t="e">
        <f t="shared" si="162"/>
        <v>#REF!</v>
      </c>
      <c r="Z334" s="16" t="s">
        <v>156</v>
      </c>
      <c r="AA334" s="25" t="e">
        <f t="shared" si="163"/>
        <v>#REF!</v>
      </c>
      <c r="AB334" s="24" t="e">
        <f t="shared" si="163"/>
        <v>#REF!</v>
      </c>
      <c r="AC334" s="16" t="s">
        <v>156</v>
      </c>
      <c r="AD334" s="25" t="e">
        <f t="shared" si="164"/>
        <v>#REF!</v>
      </c>
      <c r="AE334" s="24" t="e">
        <f t="shared" si="164"/>
        <v>#REF!</v>
      </c>
      <c r="AF334" s="16" t="s">
        <v>156</v>
      </c>
      <c r="AG334" s="25" t="e">
        <f t="shared" si="165"/>
        <v>#REF!</v>
      </c>
      <c r="AH334" s="24" t="e">
        <f t="shared" si="165"/>
        <v>#REF!</v>
      </c>
      <c r="AI334" s="16" t="s">
        <v>156</v>
      </c>
      <c r="AJ334" s="25" t="e">
        <f t="shared" si="166"/>
        <v>#REF!</v>
      </c>
      <c r="AK334" s="24" t="e">
        <f t="shared" si="166"/>
        <v>#REF!</v>
      </c>
      <c r="AL334" s="16" t="s">
        <v>156</v>
      </c>
      <c r="AM334" s="25" t="e">
        <f t="shared" si="167"/>
        <v>#REF!</v>
      </c>
      <c r="AN334" s="24" t="e">
        <f t="shared" si="167"/>
        <v>#REF!</v>
      </c>
      <c r="AO334" s="16" t="s">
        <v>156</v>
      </c>
      <c r="AP334" s="25" t="e">
        <f t="shared" si="168"/>
        <v>#REF!</v>
      </c>
      <c r="AQ334" s="24" t="e">
        <f t="shared" si="168"/>
        <v>#REF!</v>
      </c>
      <c r="AR334" s="16" t="s">
        <v>156</v>
      </c>
      <c r="AS334" s="25" t="e">
        <f t="shared" si="169"/>
        <v>#REF!</v>
      </c>
      <c r="AT334" s="24" t="e">
        <f t="shared" si="169"/>
        <v>#REF!</v>
      </c>
      <c r="AU334" s="16" t="s">
        <v>156</v>
      </c>
      <c r="AV334" s="25" t="e">
        <f t="shared" si="170"/>
        <v>#REF!</v>
      </c>
      <c r="AW334" s="24" t="e">
        <f t="shared" si="170"/>
        <v>#REF!</v>
      </c>
      <c r="AX334" s="16" t="s">
        <v>156</v>
      </c>
      <c r="AY334" s="25" t="e">
        <f t="shared" si="171"/>
        <v>#REF!</v>
      </c>
      <c r="AZ334" s="24" t="e">
        <f t="shared" si="171"/>
        <v>#REF!</v>
      </c>
      <c r="BA334" s="16" t="s">
        <v>156</v>
      </c>
      <c r="BB334" s="25" t="e">
        <f t="shared" si="172"/>
        <v>#REF!</v>
      </c>
      <c r="BC334" s="24" t="e">
        <f t="shared" si="172"/>
        <v>#REF!</v>
      </c>
      <c r="BD334" s="16" t="s">
        <v>156</v>
      </c>
      <c r="BE334" s="25" t="e">
        <f t="shared" si="173"/>
        <v>#REF!</v>
      </c>
      <c r="BF334" s="24" t="e">
        <f t="shared" si="173"/>
        <v>#REF!</v>
      </c>
      <c r="BG334" s="16" t="s">
        <v>156</v>
      </c>
      <c r="BH334" s="25" t="e">
        <f t="shared" si="174"/>
        <v>#REF!</v>
      </c>
      <c r="BI334" s="24" t="e">
        <f t="shared" si="174"/>
        <v>#REF!</v>
      </c>
      <c r="BJ334" s="16" t="s">
        <v>156</v>
      </c>
      <c r="BK334" s="25" t="e">
        <f t="shared" si="175"/>
        <v>#REF!</v>
      </c>
      <c r="BL334" s="24" t="e">
        <f t="shared" si="175"/>
        <v>#REF!</v>
      </c>
      <c r="BM334" s="16" t="s">
        <v>156</v>
      </c>
      <c r="BN334" s="25" t="e">
        <f t="shared" si="176"/>
        <v>#REF!</v>
      </c>
      <c r="BO334" s="24" t="e">
        <f t="shared" si="176"/>
        <v>#REF!</v>
      </c>
      <c r="BP334" s="16" t="s">
        <v>156</v>
      </c>
      <c r="BQ334" s="25" t="e">
        <f t="shared" si="177"/>
        <v>#REF!</v>
      </c>
      <c r="BR334" s="24" t="e">
        <f t="shared" si="177"/>
        <v>#REF!</v>
      </c>
      <c r="BS334" s="16" t="s">
        <v>156</v>
      </c>
      <c r="BT334" s="25" t="e">
        <f t="shared" si="178"/>
        <v>#REF!</v>
      </c>
      <c r="BU334" s="24" t="e">
        <f t="shared" si="178"/>
        <v>#REF!</v>
      </c>
      <c r="BV334" s="16" t="s">
        <v>156</v>
      </c>
      <c r="BW334" s="25" t="e">
        <f t="shared" si="154"/>
        <v>#REF!</v>
      </c>
    </row>
    <row r="335" spans="1:75" ht="25.5" customHeight="1">
      <c r="A335" s="40"/>
      <c r="B335" s="37"/>
      <c r="C335" s="38" t="s">
        <v>76</v>
      </c>
      <c r="D335" s="24" t="e">
        <f t="shared" si="155"/>
        <v>#REF!</v>
      </c>
      <c r="E335" s="16" t="s">
        <v>1</v>
      </c>
      <c r="F335" s="25" t="e">
        <f t="shared" si="156"/>
        <v>#REF!</v>
      </c>
      <c r="G335" s="24" t="e">
        <f t="shared" si="108"/>
        <v>#REF!</v>
      </c>
      <c r="H335" s="16" t="s">
        <v>156</v>
      </c>
      <c r="I335" s="25" t="e">
        <f t="shared" si="157"/>
        <v>#REF!</v>
      </c>
      <c r="J335" s="24" t="e">
        <f t="shared" si="157"/>
        <v>#REF!</v>
      </c>
      <c r="K335" s="16" t="s">
        <v>156</v>
      </c>
      <c r="L335" s="25" t="e">
        <f t="shared" si="158"/>
        <v>#REF!</v>
      </c>
      <c r="M335" s="24" t="e">
        <f t="shared" si="158"/>
        <v>#REF!</v>
      </c>
      <c r="N335" s="16" t="s">
        <v>156</v>
      </c>
      <c r="O335" s="25" t="e">
        <f t="shared" si="159"/>
        <v>#REF!</v>
      </c>
      <c r="P335" s="24" t="e">
        <f t="shared" si="159"/>
        <v>#REF!</v>
      </c>
      <c r="Q335" s="16" t="s">
        <v>156</v>
      </c>
      <c r="R335" s="25" t="e">
        <f t="shared" si="160"/>
        <v>#REF!</v>
      </c>
      <c r="S335" s="24" t="e">
        <f t="shared" si="160"/>
        <v>#REF!</v>
      </c>
      <c r="T335" s="16" t="s">
        <v>156</v>
      </c>
      <c r="U335" s="25" t="e">
        <f t="shared" si="161"/>
        <v>#REF!</v>
      </c>
      <c r="V335" s="24" t="e">
        <f t="shared" si="161"/>
        <v>#REF!</v>
      </c>
      <c r="W335" s="16" t="s">
        <v>156</v>
      </c>
      <c r="X335" s="25" t="e">
        <f t="shared" si="162"/>
        <v>#REF!</v>
      </c>
      <c r="Y335" s="24" t="e">
        <f t="shared" si="162"/>
        <v>#REF!</v>
      </c>
      <c r="Z335" s="16" t="s">
        <v>156</v>
      </c>
      <c r="AA335" s="25" t="e">
        <f t="shared" si="163"/>
        <v>#REF!</v>
      </c>
      <c r="AB335" s="24" t="e">
        <f t="shared" si="163"/>
        <v>#REF!</v>
      </c>
      <c r="AC335" s="16" t="s">
        <v>156</v>
      </c>
      <c r="AD335" s="25" t="e">
        <f t="shared" si="164"/>
        <v>#REF!</v>
      </c>
      <c r="AE335" s="24" t="e">
        <f t="shared" si="164"/>
        <v>#REF!</v>
      </c>
      <c r="AF335" s="16" t="s">
        <v>156</v>
      </c>
      <c r="AG335" s="25" t="e">
        <f t="shared" si="165"/>
        <v>#REF!</v>
      </c>
      <c r="AH335" s="24" t="e">
        <f t="shared" si="165"/>
        <v>#REF!</v>
      </c>
      <c r="AI335" s="16" t="s">
        <v>156</v>
      </c>
      <c r="AJ335" s="25" t="e">
        <f t="shared" si="166"/>
        <v>#REF!</v>
      </c>
      <c r="AK335" s="24" t="e">
        <f t="shared" si="166"/>
        <v>#REF!</v>
      </c>
      <c r="AL335" s="16" t="s">
        <v>156</v>
      </c>
      <c r="AM335" s="25" t="e">
        <f t="shared" si="167"/>
        <v>#REF!</v>
      </c>
      <c r="AN335" s="24" t="e">
        <f t="shared" si="167"/>
        <v>#REF!</v>
      </c>
      <c r="AO335" s="16" t="s">
        <v>156</v>
      </c>
      <c r="AP335" s="25" t="e">
        <f t="shared" si="168"/>
        <v>#REF!</v>
      </c>
      <c r="AQ335" s="24" t="e">
        <f t="shared" si="168"/>
        <v>#REF!</v>
      </c>
      <c r="AR335" s="16" t="s">
        <v>156</v>
      </c>
      <c r="AS335" s="25" t="e">
        <f t="shared" si="169"/>
        <v>#REF!</v>
      </c>
      <c r="AT335" s="24" t="e">
        <f t="shared" si="169"/>
        <v>#REF!</v>
      </c>
      <c r="AU335" s="16" t="s">
        <v>156</v>
      </c>
      <c r="AV335" s="25" t="e">
        <f t="shared" si="170"/>
        <v>#REF!</v>
      </c>
      <c r="AW335" s="24" t="e">
        <f t="shared" si="170"/>
        <v>#REF!</v>
      </c>
      <c r="AX335" s="16" t="s">
        <v>156</v>
      </c>
      <c r="AY335" s="25" t="e">
        <f t="shared" si="171"/>
        <v>#REF!</v>
      </c>
      <c r="AZ335" s="24" t="e">
        <f t="shared" si="171"/>
        <v>#REF!</v>
      </c>
      <c r="BA335" s="16" t="s">
        <v>156</v>
      </c>
      <c r="BB335" s="25" t="e">
        <f t="shared" si="172"/>
        <v>#REF!</v>
      </c>
      <c r="BC335" s="24" t="e">
        <f t="shared" si="172"/>
        <v>#REF!</v>
      </c>
      <c r="BD335" s="16" t="s">
        <v>156</v>
      </c>
      <c r="BE335" s="25" t="e">
        <f t="shared" si="173"/>
        <v>#REF!</v>
      </c>
      <c r="BF335" s="24" t="e">
        <f t="shared" si="173"/>
        <v>#REF!</v>
      </c>
      <c r="BG335" s="16" t="s">
        <v>156</v>
      </c>
      <c r="BH335" s="25" t="e">
        <f t="shared" si="174"/>
        <v>#REF!</v>
      </c>
      <c r="BI335" s="24" t="e">
        <f t="shared" si="174"/>
        <v>#REF!</v>
      </c>
      <c r="BJ335" s="16" t="s">
        <v>156</v>
      </c>
      <c r="BK335" s="25" t="e">
        <f t="shared" si="175"/>
        <v>#REF!</v>
      </c>
      <c r="BL335" s="24" t="e">
        <f t="shared" si="175"/>
        <v>#REF!</v>
      </c>
      <c r="BM335" s="16" t="s">
        <v>156</v>
      </c>
      <c r="BN335" s="25" t="e">
        <f t="shared" si="176"/>
        <v>#REF!</v>
      </c>
      <c r="BO335" s="24" t="e">
        <f t="shared" si="176"/>
        <v>#REF!</v>
      </c>
      <c r="BP335" s="16" t="s">
        <v>156</v>
      </c>
      <c r="BQ335" s="25" t="e">
        <f t="shared" si="177"/>
        <v>#REF!</v>
      </c>
      <c r="BR335" s="24" t="e">
        <f t="shared" si="177"/>
        <v>#REF!</v>
      </c>
      <c r="BS335" s="16" t="s">
        <v>156</v>
      </c>
      <c r="BT335" s="25" t="e">
        <f t="shared" si="178"/>
        <v>#REF!</v>
      </c>
      <c r="BU335" s="24" t="e">
        <f t="shared" si="178"/>
        <v>#REF!</v>
      </c>
      <c r="BV335" s="16" t="s">
        <v>156</v>
      </c>
      <c r="BW335" s="25" t="e">
        <f t="shared" si="154"/>
        <v>#REF!</v>
      </c>
    </row>
    <row r="336" spans="1:75" ht="25.5" customHeight="1">
      <c r="A336" s="41"/>
      <c r="B336" s="39"/>
      <c r="C336" s="38" t="s">
        <v>77</v>
      </c>
      <c r="D336" s="24" t="e">
        <f t="shared" si="155"/>
        <v>#REF!</v>
      </c>
      <c r="E336" s="16" t="s">
        <v>1</v>
      </c>
      <c r="F336" s="25" t="e">
        <f t="shared" si="156"/>
        <v>#REF!</v>
      </c>
      <c r="G336" s="24" t="e">
        <f t="shared" si="108"/>
        <v>#REF!</v>
      </c>
      <c r="H336" s="16" t="s">
        <v>156</v>
      </c>
      <c r="I336" s="25" t="e">
        <f t="shared" si="157"/>
        <v>#REF!</v>
      </c>
      <c r="J336" s="24" t="e">
        <f t="shared" si="157"/>
        <v>#REF!</v>
      </c>
      <c r="K336" s="16" t="s">
        <v>156</v>
      </c>
      <c r="L336" s="25" t="e">
        <f t="shared" si="158"/>
        <v>#REF!</v>
      </c>
      <c r="M336" s="24" t="e">
        <f t="shared" si="158"/>
        <v>#REF!</v>
      </c>
      <c r="N336" s="16" t="s">
        <v>156</v>
      </c>
      <c r="O336" s="25" t="e">
        <f t="shared" si="159"/>
        <v>#REF!</v>
      </c>
      <c r="P336" s="24" t="e">
        <f t="shared" si="159"/>
        <v>#REF!</v>
      </c>
      <c r="Q336" s="16" t="s">
        <v>156</v>
      </c>
      <c r="R336" s="25" t="e">
        <f t="shared" si="160"/>
        <v>#REF!</v>
      </c>
      <c r="S336" s="24" t="e">
        <f t="shared" si="160"/>
        <v>#REF!</v>
      </c>
      <c r="T336" s="16" t="s">
        <v>156</v>
      </c>
      <c r="U336" s="25" t="e">
        <f t="shared" si="161"/>
        <v>#REF!</v>
      </c>
      <c r="V336" s="24" t="e">
        <f t="shared" si="161"/>
        <v>#REF!</v>
      </c>
      <c r="W336" s="16" t="s">
        <v>156</v>
      </c>
      <c r="X336" s="25" t="e">
        <f t="shared" si="162"/>
        <v>#REF!</v>
      </c>
      <c r="Y336" s="24" t="e">
        <f t="shared" si="162"/>
        <v>#REF!</v>
      </c>
      <c r="Z336" s="16" t="s">
        <v>156</v>
      </c>
      <c r="AA336" s="25" t="e">
        <f t="shared" si="163"/>
        <v>#REF!</v>
      </c>
      <c r="AB336" s="24" t="e">
        <f t="shared" si="163"/>
        <v>#REF!</v>
      </c>
      <c r="AC336" s="16" t="s">
        <v>156</v>
      </c>
      <c r="AD336" s="25" t="e">
        <f t="shared" si="164"/>
        <v>#REF!</v>
      </c>
      <c r="AE336" s="24" t="e">
        <f t="shared" si="164"/>
        <v>#REF!</v>
      </c>
      <c r="AF336" s="16" t="s">
        <v>156</v>
      </c>
      <c r="AG336" s="25" t="e">
        <f t="shared" si="165"/>
        <v>#REF!</v>
      </c>
      <c r="AH336" s="24" t="e">
        <f t="shared" si="165"/>
        <v>#REF!</v>
      </c>
      <c r="AI336" s="16" t="s">
        <v>156</v>
      </c>
      <c r="AJ336" s="25" t="e">
        <f t="shared" si="166"/>
        <v>#REF!</v>
      </c>
      <c r="AK336" s="24" t="e">
        <f t="shared" si="166"/>
        <v>#REF!</v>
      </c>
      <c r="AL336" s="16" t="s">
        <v>156</v>
      </c>
      <c r="AM336" s="25" t="e">
        <f t="shared" si="167"/>
        <v>#REF!</v>
      </c>
      <c r="AN336" s="24" t="e">
        <f t="shared" si="167"/>
        <v>#REF!</v>
      </c>
      <c r="AO336" s="16" t="s">
        <v>156</v>
      </c>
      <c r="AP336" s="25" t="e">
        <f t="shared" si="168"/>
        <v>#REF!</v>
      </c>
      <c r="AQ336" s="24" t="e">
        <f t="shared" si="168"/>
        <v>#REF!</v>
      </c>
      <c r="AR336" s="16" t="s">
        <v>156</v>
      </c>
      <c r="AS336" s="25" t="e">
        <f t="shared" si="169"/>
        <v>#REF!</v>
      </c>
      <c r="AT336" s="24" t="e">
        <f t="shared" si="169"/>
        <v>#REF!</v>
      </c>
      <c r="AU336" s="16" t="s">
        <v>156</v>
      </c>
      <c r="AV336" s="25" t="e">
        <f t="shared" si="170"/>
        <v>#REF!</v>
      </c>
      <c r="AW336" s="24" t="e">
        <f t="shared" si="170"/>
        <v>#REF!</v>
      </c>
      <c r="AX336" s="16" t="s">
        <v>156</v>
      </c>
      <c r="AY336" s="25" t="e">
        <f t="shared" si="171"/>
        <v>#REF!</v>
      </c>
      <c r="AZ336" s="24" t="e">
        <f t="shared" si="171"/>
        <v>#REF!</v>
      </c>
      <c r="BA336" s="16" t="s">
        <v>156</v>
      </c>
      <c r="BB336" s="25" t="e">
        <f t="shared" si="172"/>
        <v>#REF!</v>
      </c>
      <c r="BC336" s="24" t="e">
        <f t="shared" si="172"/>
        <v>#REF!</v>
      </c>
      <c r="BD336" s="16" t="s">
        <v>156</v>
      </c>
      <c r="BE336" s="25" t="e">
        <f t="shared" si="173"/>
        <v>#REF!</v>
      </c>
      <c r="BF336" s="24" t="e">
        <f t="shared" si="173"/>
        <v>#REF!</v>
      </c>
      <c r="BG336" s="16" t="s">
        <v>156</v>
      </c>
      <c r="BH336" s="25" t="e">
        <f t="shared" si="174"/>
        <v>#REF!</v>
      </c>
      <c r="BI336" s="24" t="e">
        <f t="shared" si="174"/>
        <v>#REF!</v>
      </c>
      <c r="BJ336" s="16" t="s">
        <v>156</v>
      </c>
      <c r="BK336" s="25" t="e">
        <f t="shared" si="175"/>
        <v>#REF!</v>
      </c>
      <c r="BL336" s="24" t="e">
        <f t="shared" si="175"/>
        <v>#REF!</v>
      </c>
      <c r="BM336" s="16" t="s">
        <v>156</v>
      </c>
      <c r="BN336" s="25" t="e">
        <f t="shared" si="176"/>
        <v>#REF!</v>
      </c>
      <c r="BO336" s="24" t="e">
        <f t="shared" si="176"/>
        <v>#REF!</v>
      </c>
      <c r="BP336" s="16" t="s">
        <v>156</v>
      </c>
      <c r="BQ336" s="25" t="e">
        <f t="shared" si="177"/>
        <v>#REF!</v>
      </c>
      <c r="BR336" s="24" t="e">
        <f t="shared" si="177"/>
        <v>#REF!</v>
      </c>
      <c r="BS336" s="16" t="s">
        <v>156</v>
      </c>
      <c r="BT336" s="25" t="e">
        <f t="shared" si="178"/>
        <v>#REF!</v>
      </c>
      <c r="BU336" s="24" t="e">
        <f t="shared" si="178"/>
        <v>#REF!</v>
      </c>
      <c r="BV336" s="16" t="s">
        <v>156</v>
      </c>
      <c r="BW336" s="25" t="e">
        <f t="shared" si="154"/>
        <v>#REF!</v>
      </c>
    </row>
  </sheetData>
  <mergeCells count="156">
    <mergeCell ref="B299:C299"/>
    <mergeCell ref="B313:C313"/>
    <mergeCell ref="A259:C259"/>
    <mergeCell ref="B260:C260"/>
    <mergeCell ref="B269:C269"/>
    <mergeCell ref="B278:C278"/>
    <mergeCell ref="B286:C286"/>
    <mergeCell ref="A298:C298"/>
    <mergeCell ref="BL256:BN256"/>
    <mergeCell ref="A257:C257"/>
    <mergeCell ref="A258:C258"/>
    <mergeCell ref="AT256:AV256"/>
    <mergeCell ref="AW256:AY256"/>
    <mergeCell ref="AZ256:BB256"/>
    <mergeCell ref="BC256:BE256"/>
    <mergeCell ref="BF256:BH256"/>
    <mergeCell ref="BI256:BK256"/>
    <mergeCell ref="AB256:AD256"/>
    <mergeCell ref="AE256:AG256"/>
    <mergeCell ref="AH256:AJ256"/>
    <mergeCell ref="AK256:AM256"/>
    <mergeCell ref="AN256:AP256"/>
    <mergeCell ref="AQ256:AS256"/>
    <mergeCell ref="J256:L256"/>
    <mergeCell ref="B202:C202"/>
    <mergeCell ref="BI172:BK172"/>
    <mergeCell ref="BL172:BN172"/>
    <mergeCell ref="BO172:BQ172"/>
    <mergeCell ref="V172:X172"/>
    <mergeCell ref="AN253:BW253"/>
    <mergeCell ref="A255:C256"/>
    <mergeCell ref="D255:F256"/>
    <mergeCell ref="G255:AM255"/>
    <mergeCell ref="AN255:BW255"/>
    <mergeCell ref="G256:I256"/>
    <mergeCell ref="BO256:BQ256"/>
    <mergeCell ref="BR256:BT256"/>
    <mergeCell ref="BU256:BW256"/>
    <mergeCell ref="M256:O256"/>
    <mergeCell ref="P256:R256"/>
    <mergeCell ref="S256:U256"/>
    <mergeCell ref="V256:X256"/>
    <mergeCell ref="Y256:AA256"/>
    <mergeCell ref="A214:C214"/>
    <mergeCell ref="B215:C215"/>
    <mergeCell ref="B229:C229"/>
    <mergeCell ref="A253:AM253"/>
    <mergeCell ref="J172:L172"/>
    <mergeCell ref="B118:C118"/>
    <mergeCell ref="M172:O172"/>
    <mergeCell ref="P172:R172"/>
    <mergeCell ref="S172:U172"/>
    <mergeCell ref="A174:C174"/>
    <mergeCell ref="A175:C175"/>
    <mergeCell ref="B176:C176"/>
    <mergeCell ref="B185:C185"/>
    <mergeCell ref="B194:C194"/>
    <mergeCell ref="A130:C130"/>
    <mergeCell ref="B131:C131"/>
    <mergeCell ref="B145:C145"/>
    <mergeCell ref="A169:AM169"/>
    <mergeCell ref="BR172:BT172"/>
    <mergeCell ref="BU172:BW172"/>
    <mergeCell ref="A173:C173"/>
    <mergeCell ref="AQ172:AS172"/>
    <mergeCell ref="AT172:AV172"/>
    <mergeCell ref="AW172:AY172"/>
    <mergeCell ref="AZ172:BB172"/>
    <mergeCell ref="BC172:BE172"/>
    <mergeCell ref="BF172:BH172"/>
    <mergeCell ref="Y172:AA172"/>
    <mergeCell ref="AB172:AD172"/>
    <mergeCell ref="AE172:AG172"/>
    <mergeCell ref="AH172:AJ172"/>
    <mergeCell ref="AK172:AM172"/>
    <mergeCell ref="AN172:AP172"/>
    <mergeCell ref="A171:C172"/>
    <mergeCell ref="D171:F172"/>
    <mergeCell ref="G171:AM171"/>
    <mergeCell ref="AN171:BW171"/>
    <mergeCell ref="G172:I172"/>
    <mergeCell ref="AN169:BW169"/>
    <mergeCell ref="A89:C89"/>
    <mergeCell ref="A90:C90"/>
    <mergeCell ref="A91:C91"/>
    <mergeCell ref="B92:C92"/>
    <mergeCell ref="B101:C101"/>
    <mergeCell ref="B110:C110"/>
    <mergeCell ref="AN85:BW85"/>
    <mergeCell ref="A87:C88"/>
    <mergeCell ref="D87:F88"/>
    <mergeCell ref="G87:AM87"/>
    <mergeCell ref="AN87:BW87"/>
    <mergeCell ref="G88:I88"/>
    <mergeCell ref="J88:L88"/>
    <mergeCell ref="M88:O88"/>
    <mergeCell ref="P88:R88"/>
    <mergeCell ref="S88:U88"/>
    <mergeCell ref="BF88:BH88"/>
    <mergeCell ref="BI88:BK88"/>
    <mergeCell ref="BL88:BN88"/>
    <mergeCell ref="BO88:BQ88"/>
    <mergeCell ref="BR88:BT88"/>
    <mergeCell ref="BU88:BW88"/>
    <mergeCell ref="AN88:AP88"/>
    <mergeCell ref="AQ88:AS88"/>
    <mergeCell ref="AT88:AV88"/>
    <mergeCell ref="AW88:AY88"/>
    <mergeCell ref="AZ88:BB88"/>
    <mergeCell ref="BC88:BE88"/>
    <mergeCell ref="V88:X88"/>
    <mergeCell ref="Y88:AA88"/>
    <mergeCell ref="B26:C26"/>
    <mergeCell ref="B34:C34"/>
    <mergeCell ref="A46:C46"/>
    <mergeCell ref="B47:C47"/>
    <mergeCell ref="B61:C61"/>
    <mergeCell ref="A85:AM85"/>
    <mergeCell ref="AE88:AG88"/>
    <mergeCell ref="AH88:AJ88"/>
    <mergeCell ref="AK88:AM88"/>
    <mergeCell ref="AB88:AD88"/>
    <mergeCell ref="A5:C5"/>
    <mergeCell ref="A6:C6"/>
    <mergeCell ref="A7:C7"/>
    <mergeCell ref="B8:C8"/>
    <mergeCell ref="B17:C17"/>
    <mergeCell ref="BC4:BE4"/>
    <mergeCell ref="BF4:BH4"/>
    <mergeCell ref="BI4:BK4"/>
    <mergeCell ref="BL4:BN4"/>
    <mergeCell ref="AK4:AM4"/>
    <mergeCell ref="AN4:AP4"/>
    <mergeCell ref="AQ4:AS4"/>
    <mergeCell ref="AT4:AV4"/>
    <mergeCell ref="AW4:AY4"/>
    <mergeCell ref="AZ4:BB4"/>
    <mergeCell ref="S4:U4"/>
    <mergeCell ref="V4:X4"/>
    <mergeCell ref="Y4:AA4"/>
    <mergeCell ref="AB4:AD4"/>
    <mergeCell ref="AE4:AG4"/>
    <mergeCell ref="AH4:AJ4"/>
    <mergeCell ref="A1:AM1"/>
    <mergeCell ref="AN1:BW1"/>
    <mergeCell ref="A3:C4"/>
    <mergeCell ref="D3:F4"/>
    <mergeCell ref="G3:AM3"/>
    <mergeCell ref="AN3:BW3"/>
    <mergeCell ref="G4:I4"/>
    <mergeCell ref="J4:L4"/>
    <mergeCell ref="M4:O4"/>
    <mergeCell ref="P4:R4"/>
    <mergeCell ref="BU4:BW4"/>
    <mergeCell ref="BO4:BQ4"/>
    <mergeCell ref="BR4:BT4"/>
  </mergeCells>
  <phoneticPr fontId="75" type="noConversion"/>
  <printOptions horizontalCentered="1"/>
  <pageMargins left="0.59055118110236227" right="0.59055118110236227" top="0.51181102362204722" bottom="0.70866141732283472" header="0" footer="0"/>
  <pageSetup paperSize="8" scale="65" orientation="landscape" verticalDpi="300" r:id="rId1"/>
  <headerFooter alignWithMargins="0"/>
  <rowBreaks count="1" manualBreakCount="1">
    <brk id="84" max="65535" man="1"/>
  </rowBreaks>
  <colBreaks count="1" manualBreakCount="1">
    <brk id="39" max="8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31"/>
  <sheetViews>
    <sheetView showGridLines="0" view="pageBreakPreview" zoomScale="90" zoomScaleNormal="70" zoomScaleSheetLayoutView="90" workbookViewId="0">
      <pane ySplit="5" topLeftCell="A6" activePane="bottomLeft" state="frozen"/>
      <selection activeCell="BU4" sqref="BU4:BW4"/>
      <selection pane="bottomLeft" activeCell="BU4" sqref="BU4:BW4"/>
    </sheetView>
  </sheetViews>
  <sheetFormatPr defaultRowHeight="16.5"/>
  <cols>
    <col min="1" max="1" width="14.625" customWidth="1"/>
    <col min="2" max="2" width="5.625" customWidth="1"/>
    <col min="3" max="3" width="1.625" customWidth="1"/>
    <col min="4" max="4" width="10.875" customWidth="1"/>
    <col min="5" max="5" width="5.625" customWidth="1"/>
    <col min="6" max="6" width="1.625" customWidth="1"/>
    <col min="7" max="7" width="8.625" customWidth="1"/>
    <col min="8" max="8" width="5.625" customWidth="1"/>
    <col min="9" max="9" width="1.625" customWidth="1"/>
    <col min="10" max="10" width="8.625" customWidth="1"/>
    <col min="11" max="11" width="5.625" customWidth="1"/>
    <col min="12" max="12" width="1.625" customWidth="1"/>
    <col min="13" max="13" width="8.625" customWidth="1"/>
    <col min="14" max="14" width="5.625" customWidth="1"/>
    <col min="15" max="15" width="1.625" customWidth="1"/>
    <col min="16" max="16" width="8.625" customWidth="1"/>
    <col min="17" max="17" width="5.625" customWidth="1"/>
    <col min="18" max="18" width="1.625" customWidth="1"/>
    <col min="19" max="19" width="8.625" customWidth="1"/>
    <col min="20" max="20" width="5.625" customWidth="1"/>
    <col min="21" max="21" width="1.625" customWidth="1"/>
    <col min="22" max="22" width="8.625" customWidth="1"/>
    <col min="23" max="23" width="5.625" customWidth="1"/>
    <col min="24" max="24" width="1.625" customWidth="1"/>
    <col min="25" max="25" width="8.625" customWidth="1"/>
    <col min="26" max="26" width="5.625" customWidth="1"/>
    <col min="27" max="27" width="1.625" customWidth="1"/>
    <col min="28" max="28" width="8.625" customWidth="1"/>
    <col min="29" max="29" width="5.625" customWidth="1"/>
    <col min="30" max="30" width="1.625" customWidth="1"/>
    <col min="31" max="31" width="8.625" customWidth="1"/>
    <col min="32" max="32" width="5.625" customWidth="1"/>
    <col min="33" max="33" width="1.625" customWidth="1"/>
    <col min="34" max="34" width="8.625" customWidth="1"/>
    <col min="35" max="35" width="5.625" customWidth="1"/>
    <col min="36" max="36" width="1.625" customWidth="1"/>
    <col min="37" max="37" width="8.625" customWidth="1"/>
    <col min="38" max="38" width="5.625" customWidth="1"/>
    <col min="39" max="39" width="1.625" customWidth="1"/>
    <col min="40" max="40" width="8.625" customWidth="1"/>
    <col min="41" max="41" width="5.625" customWidth="1"/>
    <col min="42" max="42" width="1.625" customWidth="1"/>
    <col min="43" max="43" width="8.625" customWidth="1"/>
    <col min="44" max="44" width="5.625" customWidth="1"/>
    <col min="45" max="45" width="1.625" customWidth="1"/>
    <col min="46" max="46" width="8.625" customWidth="1"/>
    <col min="47" max="47" width="5.625" customWidth="1"/>
    <col min="48" max="48" width="1.625" customWidth="1"/>
    <col min="49" max="49" width="8.625" customWidth="1"/>
    <col min="50" max="50" width="5.625" customWidth="1"/>
    <col min="51" max="51" width="1.625" customWidth="1"/>
    <col min="52" max="52" width="8.625" customWidth="1"/>
    <col min="260" max="260" width="14.625" customWidth="1"/>
    <col min="261" max="261" width="7.625" customWidth="1"/>
    <col min="262" max="262" width="1.625" customWidth="1"/>
    <col min="263" max="263" width="9.625" customWidth="1"/>
    <col min="264" max="264" width="7.625" customWidth="1"/>
    <col min="265" max="265" width="1.625" customWidth="1"/>
    <col min="266" max="266" width="8.625" customWidth="1"/>
    <col min="267" max="267" width="7.625" customWidth="1"/>
    <col min="268" max="268" width="1.625" customWidth="1"/>
    <col min="269" max="269" width="8.625" customWidth="1"/>
    <col min="270" max="270" width="7.625" customWidth="1"/>
    <col min="271" max="271" width="1.625" customWidth="1"/>
    <col min="272" max="272" width="8.625" customWidth="1"/>
    <col min="273" max="273" width="7.625" customWidth="1"/>
    <col min="274" max="274" width="1.625" customWidth="1"/>
    <col min="275" max="275" width="8.625" customWidth="1"/>
    <col min="276" max="276" width="7.625" customWidth="1"/>
    <col min="277" max="277" width="1.625" customWidth="1"/>
    <col min="278" max="278" width="8.625" customWidth="1"/>
    <col min="279" max="279" width="7.625" customWidth="1"/>
    <col min="280" max="280" width="1.625" customWidth="1"/>
    <col min="281" max="281" width="8.625" customWidth="1"/>
    <col min="282" max="282" width="7.625" customWidth="1"/>
    <col min="283" max="283" width="1.625" customWidth="1"/>
    <col min="284" max="284" width="8.625" customWidth="1"/>
    <col min="285" max="285" width="7.625" customWidth="1"/>
    <col min="286" max="286" width="1.625" customWidth="1"/>
    <col min="287" max="287" width="8.625" customWidth="1"/>
    <col min="288" max="288" width="7.625" customWidth="1"/>
    <col min="289" max="289" width="1.625" customWidth="1"/>
    <col min="290" max="290" width="8.625" customWidth="1"/>
    <col min="291" max="291" width="7.625" customWidth="1"/>
    <col min="292" max="292" width="1.625" customWidth="1"/>
    <col min="293" max="293" width="8.625" customWidth="1"/>
    <col min="294" max="294" width="7.625" customWidth="1"/>
    <col min="295" max="295" width="1.625" customWidth="1"/>
    <col min="296" max="296" width="8.625" customWidth="1"/>
    <col min="297" max="297" width="7.625" customWidth="1"/>
    <col min="298" max="298" width="1.625" customWidth="1"/>
    <col min="299" max="299" width="8.625" customWidth="1"/>
    <col min="300" max="300" width="7.625" customWidth="1"/>
    <col min="301" max="301" width="1.625" customWidth="1"/>
    <col min="302" max="302" width="8.625" customWidth="1"/>
    <col min="303" max="303" width="7.625" customWidth="1"/>
    <col min="304" max="304" width="1.625" customWidth="1"/>
    <col min="305" max="305" width="8.625" customWidth="1"/>
    <col min="306" max="306" width="7.625" customWidth="1"/>
    <col min="307" max="307" width="1.625" customWidth="1"/>
    <col min="308" max="308" width="8.625" customWidth="1"/>
    <col min="516" max="516" width="14.625" customWidth="1"/>
    <col min="517" max="517" width="7.625" customWidth="1"/>
    <col min="518" max="518" width="1.625" customWidth="1"/>
    <col min="519" max="519" width="9.625" customWidth="1"/>
    <col min="520" max="520" width="7.625" customWidth="1"/>
    <col min="521" max="521" width="1.625" customWidth="1"/>
    <col min="522" max="522" width="8.625" customWidth="1"/>
    <col min="523" max="523" width="7.625" customWidth="1"/>
    <col min="524" max="524" width="1.625" customWidth="1"/>
    <col min="525" max="525" width="8.625" customWidth="1"/>
    <col min="526" max="526" width="7.625" customWidth="1"/>
    <col min="527" max="527" width="1.625" customWidth="1"/>
    <col min="528" max="528" width="8.625" customWidth="1"/>
    <col min="529" max="529" width="7.625" customWidth="1"/>
    <col min="530" max="530" width="1.625" customWidth="1"/>
    <col min="531" max="531" width="8.625" customWidth="1"/>
    <col min="532" max="532" width="7.625" customWidth="1"/>
    <col min="533" max="533" width="1.625" customWidth="1"/>
    <col min="534" max="534" width="8.625" customWidth="1"/>
    <col min="535" max="535" width="7.625" customWidth="1"/>
    <col min="536" max="536" width="1.625" customWidth="1"/>
    <col min="537" max="537" width="8.625" customWidth="1"/>
    <col min="538" max="538" width="7.625" customWidth="1"/>
    <col min="539" max="539" width="1.625" customWidth="1"/>
    <col min="540" max="540" width="8.625" customWidth="1"/>
    <col min="541" max="541" width="7.625" customWidth="1"/>
    <col min="542" max="542" width="1.625" customWidth="1"/>
    <col min="543" max="543" width="8.625" customWidth="1"/>
    <col min="544" max="544" width="7.625" customWidth="1"/>
    <col min="545" max="545" width="1.625" customWidth="1"/>
    <col min="546" max="546" width="8.625" customWidth="1"/>
    <col min="547" max="547" width="7.625" customWidth="1"/>
    <col min="548" max="548" width="1.625" customWidth="1"/>
    <col min="549" max="549" width="8.625" customWidth="1"/>
    <col min="550" max="550" width="7.625" customWidth="1"/>
    <col min="551" max="551" width="1.625" customWidth="1"/>
    <col min="552" max="552" width="8.625" customWidth="1"/>
    <col min="553" max="553" width="7.625" customWidth="1"/>
    <col min="554" max="554" width="1.625" customWidth="1"/>
    <col min="555" max="555" width="8.625" customWidth="1"/>
    <col min="556" max="556" width="7.625" customWidth="1"/>
    <col min="557" max="557" width="1.625" customWidth="1"/>
    <col min="558" max="558" width="8.625" customWidth="1"/>
    <col min="559" max="559" width="7.625" customWidth="1"/>
    <col min="560" max="560" width="1.625" customWidth="1"/>
    <col min="561" max="561" width="8.625" customWidth="1"/>
    <col min="562" max="562" width="7.625" customWidth="1"/>
    <col min="563" max="563" width="1.625" customWidth="1"/>
    <col min="564" max="564" width="8.625" customWidth="1"/>
    <col min="772" max="772" width="14.625" customWidth="1"/>
    <col min="773" max="773" width="7.625" customWidth="1"/>
    <col min="774" max="774" width="1.625" customWidth="1"/>
    <col min="775" max="775" width="9.625" customWidth="1"/>
    <col min="776" max="776" width="7.625" customWidth="1"/>
    <col min="777" max="777" width="1.625" customWidth="1"/>
    <col min="778" max="778" width="8.625" customWidth="1"/>
    <col min="779" max="779" width="7.625" customWidth="1"/>
    <col min="780" max="780" width="1.625" customWidth="1"/>
    <col min="781" max="781" width="8.625" customWidth="1"/>
    <col min="782" max="782" width="7.625" customWidth="1"/>
    <col min="783" max="783" width="1.625" customWidth="1"/>
    <col min="784" max="784" width="8.625" customWidth="1"/>
    <col min="785" max="785" width="7.625" customWidth="1"/>
    <col min="786" max="786" width="1.625" customWidth="1"/>
    <col min="787" max="787" width="8.625" customWidth="1"/>
    <col min="788" max="788" width="7.625" customWidth="1"/>
    <col min="789" max="789" width="1.625" customWidth="1"/>
    <col min="790" max="790" width="8.625" customWidth="1"/>
    <col min="791" max="791" width="7.625" customWidth="1"/>
    <col min="792" max="792" width="1.625" customWidth="1"/>
    <col min="793" max="793" width="8.625" customWidth="1"/>
    <col min="794" max="794" width="7.625" customWidth="1"/>
    <col min="795" max="795" width="1.625" customWidth="1"/>
    <col min="796" max="796" width="8.625" customWidth="1"/>
    <col min="797" max="797" width="7.625" customWidth="1"/>
    <col min="798" max="798" width="1.625" customWidth="1"/>
    <col min="799" max="799" width="8.625" customWidth="1"/>
    <col min="800" max="800" width="7.625" customWidth="1"/>
    <col min="801" max="801" width="1.625" customWidth="1"/>
    <col min="802" max="802" width="8.625" customWidth="1"/>
    <col min="803" max="803" width="7.625" customWidth="1"/>
    <col min="804" max="804" width="1.625" customWidth="1"/>
    <col min="805" max="805" width="8.625" customWidth="1"/>
    <col min="806" max="806" width="7.625" customWidth="1"/>
    <col min="807" max="807" width="1.625" customWidth="1"/>
    <col min="808" max="808" width="8.625" customWidth="1"/>
    <col min="809" max="809" width="7.625" customWidth="1"/>
    <col min="810" max="810" width="1.625" customWidth="1"/>
    <col min="811" max="811" width="8.625" customWidth="1"/>
    <col min="812" max="812" width="7.625" customWidth="1"/>
    <col min="813" max="813" width="1.625" customWidth="1"/>
    <col min="814" max="814" width="8.625" customWidth="1"/>
    <col min="815" max="815" width="7.625" customWidth="1"/>
    <col min="816" max="816" width="1.625" customWidth="1"/>
    <col min="817" max="817" width="8.625" customWidth="1"/>
    <col min="818" max="818" width="7.625" customWidth="1"/>
    <col min="819" max="819" width="1.625" customWidth="1"/>
    <col min="820" max="820" width="8.625" customWidth="1"/>
    <col min="1028" max="1028" width="14.625" customWidth="1"/>
    <col min="1029" max="1029" width="7.625" customWidth="1"/>
    <col min="1030" max="1030" width="1.625" customWidth="1"/>
    <col min="1031" max="1031" width="9.625" customWidth="1"/>
    <col min="1032" max="1032" width="7.625" customWidth="1"/>
    <col min="1033" max="1033" width="1.625" customWidth="1"/>
    <col min="1034" max="1034" width="8.625" customWidth="1"/>
    <col min="1035" max="1035" width="7.625" customWidth="1"/>
    <col min="1036" max="1036" width="1.625" customWidth="1"/>
    <col min="1037" max="1037" width="8.625" customWidth="1"/>
    <col min="1038" max="1038" width="7.625" customWidth="1"/>
    <col min="1039" max="1039" width="1.625" customWidth="1"/>
    <col min="1040" max="1040" width="8.625" customWidth="1"/>
    <col min="1041" max="1041" width="7.625" customWidth="1"/>
    <col min="1042" max="1042" width="1.625" customWidth="1"/>
    <col min="1043" max="1043" width="8.625" customWidth="1"/>
    <col min="1044" max="1044" width="7.625" customWidth="1"/>
    <col min="1045" max="1045" width="1.625" customWidth="1"/>
    <col min="1046" max="1046" width="8.625" customWidth="1"/>
    <col min="1047" max="1047" width="7.625" customWidth="1"/>
    <col min="1048" max="1048" width="1.625" customWidth="1"/>
    <col min="1049" max="1049" width="8.625" customWidth="1"/>
    <col min="1050" max="1050" width="7.625" customWidth="1"/>
    <col min="1051" max="1051" width="1.625" customWidth="1"/>
    <col min="1052" max="1052" width="8.625" customWidth="1"/>
    <col min="1053" max="1053" width="7.625" customWidth="1"/>
    <col min="1054" max="1054" width="1.625" customWidth="1"/>
    <col min="1055" max="1055" width="8.625" customWidth="1"/>
    <col min="1056" max="1056" width="7.625" customWidth="1"/>
    <col min="1057" max="1057" width="1.625" customWidth="1"/>
    <col min="1058" max="1058" width="8.625" customWidth="1"/>
    <col min="1059" max="1059" width="7.625" customWidth="1"/>
    <col min="1060" max="1060" width="1.625" customWidth="1"/>
    <col min="1061" max="1061" width="8.625" customWidth="1"/>
    <col min="1062" max="1062" width="7.625" customWidth="1"/>
    <col min="1063" max="1063" width="1.625" customWidth="1"/>
    <col min="1064" max="1064" width="8.625" customWidth="1"/>
    <col min="1065" max="1065" width="7.625" customWidth="1"/>
    <col min="1066" max="1066" width="1.625" customWidth="1"/>
    <col min="1067" max="1067" width="8.625" customWidth="1"/>
    <col min="1068" max="1068" width="7.625" customWidth="1"/>
    <col min="1069" max="1069" width="1.625" customWidth="1"/>
    <col min="1070" max="1070" width="8.625" customWidth="1"/>
    <col min="1071" max="1071" width="7.625" customWidth="1"/>
    <col min="1072" max="1072" width="1.625" customWidth="1"/>
    <col min="1073" max="1073" width="8.625" customWidth="1"/>
    <col min="1074" max="1074" width="7.625" customWidth="1"/>
    <col min="1075" max="1075" width="1.625" customWidth="1"/>
    <col min="1076" max="1076" width="8.625" customWidth="1"/>
    <col min="1284" max="1284" width="14.625" customWidth="1"/>
    <col min="1285" max="1285" width="7.625" customWidth="1"/>
    <col min="1286" max="1286" width="1.625" customWidth="1"/>
    <col min="1287" max="1287" width="9.625" customWidth="1"/>
    <col min="1288" max="1288" width="7.625" customWidth="1"/>
    <col min="1289" max="1289" width="1.625" customWidth="1"/>
    <col min="1290" max="1290" width="8.625" customWidth="1"/>
    <col min="1291" max="1291" width="7.625" customWidth="1"/>
    <col min="1292" max="1292" width="1.625" customWidth="1"/>
    <col min="1293" max="1293" width="8.625" customWidth="1"/>
    <col min="1294" max="1294" width="7.625" customWidth="1"/>
    <col min="1295" max="1295" width="1.625" customWidth="1"/>
    <col min="1296" max="1296" width="8.625" customWidth="1"/>
    <col min="1297" max="1297" width="7.625" customWidth="1"/>
    <col min="1298" max="1298" width="1.625" customWidth="1"/>
    <col min="1299" max="1299" width="8.625" customWidth="1"/>
    <col min="1300" max="1300" width="7.625" customWidth="1"/>
    <col min="1301" max="1301" width="1.625" customWidth="1"/>
    <col min="1302" max="1302" width="8.625" customWidth="1"/>
    <col min="1303" max="1303" width="7.625" customWidth="1"/>
    <col min="1304" max="1304" width="1.625" customWidth="1"/>
    <col min="1305" max="1305" width="8.625" customWidth="1"/>
    <col min="1306" max="1306" width="7.625" customWidth="1"/>
    <col min="1307" max="1307" width="1.625" customWidth="1"/>
    <col min="1308" max="1308" width="8.625" customWidth="1"/>
    <col min="1309" max="1309" width="7.625" customWidth="1"/>
    <col min="1310" max="1310" width="1.625" customWidth="1"/>
    <col min="1311" max="1311" width="8.625" customWidth="1"/>
    <col min="1312" max="1312" width="7.625" customWidth="1"/>
    <col min="1313" max="1313" width="1.625" customWidth="1"/>
    <col min="1314" max="1314" width="8.625" customWidth="1"/>
    <col min="1315" max="1315" width="7.625" customWidth="1"/>
    <col min="1316" max="1316" width="1.625" customWidth="1"/>
    <col min="1317" max="1317" width="8.625" customWidth="1"/>
    <col min="1318" max="1318" width="7.625" customWidth="1"/>
    <col min="1319" max="1319" width="1.625" customWidth="1"/>
    <col min="1320" max="1320" width="8.625" customWidth="1"/>
    <col min="1321" max="1321" width="7.625" customWidth="1"/>
    <col min="1322" max="1322" width="1.625" customWidth="1"/>
    <col min="1323" max="1323" width="8.625" customWidth="1"/>
    <col min="1324" max="1324" width="7.625" customWidth="1"/>
    <col min="1325" max="1325" width="1.625" customWidth="1"/>
    <col min="1326" max="1326" width="8.625" customWidth="1"/>
    <col min="1327" max="1327" width="7.625" customWidth="1"/>
    <col min="1328" max="1328" width="1.625" customWidth="1"/>
    <col min="1329" max="1329" width="8.625" customWidth="1"/>
    <col min="1330" max="1330" width="7.625" customWidth="1"/>
    <col min="1331" max="1331" width="1.625" customWidth="1"/>
    <col min="1332" max="1332" width="8.625" customWidth="1"/>
    <col min="1540" max="1540" width="14.625" customWidth="1"/>
    <col min="1541" max="1541" width="7.625" customWidth="1"/>
    <col min="1542" max="1542" width="1.625" customWidth="1"/>
    <col min="1543" max="1543" width="9.625" customWidth="1"/>
    <col min="1544" max="1544" width="7.625" customWidth="1"/>
    <col min="1545" max="1545" width="1.625" customWidth="1"/>
    <col min="1546" max="1546" width="8.625" customWidth="1"/>
    <col min="1547" max="1547" width="7.625" customWidth="1"/>
    <col min="1548" max="1548" width="1.625" customWidth="1"/>
    <col min="1549" max="1549" width="8.625" customWidth="1"/>
    <col min="1550" max="1550" width="7.625" customWidth="1"/>
    <col min="1551" max="1551" width="1.625" customWidth="1"/>
    <col min="1552" max="1552" width="8.625" customWidth="1"/>
    <col min="1553" max="1553" width="7.625" customWidth="1"/>
    <col min="1554" max="1554" width="1.625" customWidth="1"/>
    <col min="1555" max="1555" width="8.625" customWidth="1"/>
    <col min="1556" max="1556" width="7.625" customWidth="1"/>
    <col min="1557" max="1557" width="1.625" customWidth="1"/>
    <col min="1558" max="1558" width="8.625" customWidth="1"/>
    <col min="1559" max="1559" width="7.625" customWidth="1"/>
    <col min="1560" max="1560" width="1.625" customWidth="1"/>
    <col min="1561" max="1561" width="8.625" customWidth="1"/>
    <col min="1562" max="1562" width="7.625" customWidth="1"/>
    <col min="1563" max="1563" width="1.625" customWidth="1"/>
    <col min="1564" max="1564" width="8.625" customWidth="1"/>
    <col min="1565" max="1565" width="7.625" customWidth="1"/>
    <col min="1566" max="1566" width="1.625" customWidth="1"/>
    <col min="1567" max="1567" width="8.625" customWidth="1"/>
    <col min="1568" max="1568" width="7.625" customWidth="1"/>
    <col min="1569" max="1569" width="1.625" customWidth="1"/>
    <col min="1570" max="1570" width="8.625" customWidth="1"/>
    <col min="1571" max="1571" width="7.625" customWidth="1"/>
    <col min="1572" max="1572" width="1.625" customWidth="1"/>
    <col min="1573" max="1573" width="8.625" customWidth="1"/>
    <col min="1574" max="1574" width="7.625" customWidth="1"/>
    <col min="1575" max="1575" width="1.625" customWidth="1"/>
    <col min="1576" max="1576" width="8.625" customWidth="1"/>
    <col min="1577" max="1577" width="7.625" customWidth="1"/>
    <col min="1578" max="1578" width="1.625" customWidth="1"/>
    <col min="1579" max="1579" width="8.625" customWidth="1"/>
    <col min="1580" max="1580" width="7.625" customWidth="1"/>
    <col min="1581" max="1581" width="1.625" customWidth="1"/>
    <col min="1582" max="1582" width="8.625" customWidth="1"/>
    <col min="1583" max="1583" width="7.625" customWidth="1"/>
    <col min="1584" max="1584" width="1.625" customWidth="1"/>
    <col min="1585" max="1585" width="8.625" customWidth="1"/>
    <col min="1586" max="1586" width="7.625" customWidth="1"/>
    <col min="1587" max="1587" width="1.625" customWidth="1"/>
    <col min="1588" max="1588" width="8.625" customWidth="1"/>
    <col min="1796" max="1796" width="14.625" customWidth="1"/>
    <col min="1797" max="1797" width="7.625" customWidth="1"/>
    <col min="1798" max="1798" width="1.625" customWidth="1"/>
    <col min="1799" max="1799" width="9.625" customWidth="1"/>
    <col min="1800" max="1800" width="7.625" customWidth="1"/>
    <col min="1801" max="1801" width="1.625" customWidth="1"/>
    <col min="1802" max="1802" width="8.625" customWidth="1"/>
    <col min="1803" max="1803" width="7.625" customWidth="1"/>
    <col min="1804" max="1804" width="1.625" customWidth="1"/>
    <col min="1805" max="1805" width="8.625" customWidth="1"/>
    <col min="1806" max="1806" width="7.625" customWidth="1"/>
    <col min="1807" max="1807" width="1.625" customWidth="1"/>
    <col min="1808" max="1808" width="8.625" customWidth="1"/>
    <col min="1809" max="1809" width="7.625" customWidth="1"/>
    <col min="1810" max="1810" width="1.625" customWidth="1"/>
    <col min="1811" max="1811" width="8.625" customWidth="1"/>
    <col min="1812" max="1812" width="7.625" customWidth="1"/>
    <col min="1813" max="1813" width="1.625" customWidth="1"/>
    <col min="1814" max="1814" width="8.625" customWidth="1"/>
    <col min="1815" max="1815" width="7.625" customWidth="1"/>
    <col min="1816" max="1816" width="1.625" customWidth="1"/>
    <col min="1817" max="1817" width="8.625" customWidth="1"/>
    <col min="1818" max="1818" width="7.625" customWidth="1"/>
    <col min="1819" max="1819" width="1.625" customWidth="1"/>
    <col min="1820" max="1820" width="8.625" customWidth="1"/>
    <col min="1821" max="1821" width="7.625" customWidth="1"/>
    <col min="1822" max="1822" width="1.625" customWidth="1"/>
    <col min="1823" max="1823" width="8.625" customWidth="1"/>
    <col min="1824" max="1824" width="7.625" customWidth="1"/>
    <col min="1825" max="1825" width="1.625" customWidth="1"/>
    <col min="1826" max="1826" width="8.625" customWidth="1"/>
    <col min="1827" max="1827" width="7.625" customWidth="1"/>
    <col min="1828" max="1828" width="1.625" customWidth="1"/>
    <col min="1829" max="1829" width="8.625" customWidth="1"/>
    <col min="1830" max="1830" width="7.625" customWidth="1"/>
    <col min="1831" max="1831" width="1.625" customWidth="1"/>
    <col min="1832" max="1832" width="8.625" customWidth="1"/>
    <col min="1833" max="1833" width="7.625" customWidth="1"/>
    <col min="1834" max="1834" width="1.625" customWidth="1"/>
    <col min="1835" max="1835" width="8.625" customWidth="1"/>
    <col min="1836" max="1836" width="7.625" customWidth="1"/>
    <col min="1837" max="1837" width="1.625" customWidth="1"/>
    <col min="1838" max="1838" width="8.625" customWidth="1"/>
    <col min="1839" max="1839" width="7.625" customWidth="1"/>
    <col min="1840" max="1840" width="1.625" customWidth="1"/>
    <col min="1841" max="1841" width="8.625" customWidth="1"/>
    <col min="1842" max="1842" width="7.625" customWidth="1"/>
    <col min="1843" max="1843" width="1.625" customWidth="1"/>
    <col min="1844" max="1844" width="8.625" customWidth="1"/>
    <col min="2052" max="2052" width="14.625" customWidth="1"/>
    <col min="2053" max="2053" width="7.625" customWidth="1"/>
    <col min="2054" max="2054" width="1.625" customWidth="1"/>
    <col min="2055" max="2055" width="9.625" customWidth="1"/>
    <col min="2056" max="2056" width="7.625" customWidth="1"/>
    <col min="2057" max="2057" width="1.625" customWidth="1"/>
    <col min="2058" max="2058" width="8.625" customWidth="1"/>
    <col min="2059" max="2059" width="7.625" customWidth="1"/>
    <col min="2060" max="2060" width="1.625" customWidth="1"/>
    <col min="2061" max="2061" width="8.625" customWidth="1"/>
    <col min="2062" max="2062" width="7.625" customWidth="1"/>
    <col min="2063" max="2063" width="1.625" customWidth="1"/>
    <col min="2064" max="2064" width="8.625" customWidth="1"/>
    <col min="2065" max="2065" width="7.625" customWidth="1"/>
    <col min="2066" max="2066" width="1.625" customWidth="1"/>
    <col min="2067" max="2067" width="8.625" customWidth="1"/>
    <col min="2068" max="2068" width="7.625" customWidth="1"/>
    <col min="2069" max="2069" width="1.625" customWidth="1"/>
    <col min="2070" max="2070" width="8.625" customWidth="1"/>
    <col min="2071" max="2071" width="7.625" customWidth="1"/>
    <col min="2072" max="2072" width="1.625" customWidth="1"/>
    <col min="2073" max="2073" width="8.625" customWidth="1"/>
    <col min="2074" max="2074" width="7.625" customWidth="1"/>
    <col min="2075" max="2075" width="1.625" customWidth="1"/>
    <col min="2076" max="2076" width="8.625" customWidth="1"/>
    <col min="2077" max="2077" width="7.625" customWidth="1"/>
    <col min="2078" max="2078" width="1.625" customWidth="1"/>
    <col min="2079" max="2079" width="8.625" customWidth="1"/>
    <col min="2080" max="2080" width="7.625" customWidth="1"/>
    <col min="2081" max="2081" width="1.625" customWidth="1"/>
    <col min="2082" max="2082" width="8.625" customWidth="1"/>
    <col min="2083" max="2083" width="7.625" customWidth="1"/>
    <col min="2084" max="2084" width="1.625" customWidth="1"/>
    <col min="2085" max="2085" width="8.625" customWidth="1"/>
    <col min="2086" max="2086" width="7.625" customWidth="1"/>
    <col min="2087" max="2087" width="1.625" customWidth="1"/>
    <col min="2088" max="2088" width="8.625" customWidth="1"/>
    <col min="2089" max="2089" width="7.625" customWidth="1"/>
    <col min="2090" max="2090" width="1.625" customWidth="1"/>
    <col min="2091" max="2091" width="8.625" customWidth="1"/>
    <col min="2092" max="2092" width="7.625" customWidth="1"/>
    <col min="2093" max="2093" width="1.625" customWidth="1"/>
    <col min="2094" max="2094" width="8.625" customWidth="1"/>
    <col min="2095" max="2095" width="7.625" customWidth="1"/>
    <col min="2096" max="2096" width="1.625" customWidth="1"/>
    <col min="2097" max="2097" width="8.625" customWidth="1"/>
    <col min="2098" max="2098" width="7.625" customWidth="1"/>
    <col min="2099" max="2099" width="1.625" customWidth="1"/>
    <col min="2100" max="2100" width="8.625" customWidth="1"/>
    <col min="2308" max="2308" width="14.625" customWidth="1"/>
    <col min="2309" max="2309" width="7.625" customWidth="1"/>
    <col min="2310" max="2310" width="1.625" customWidth="1"/>
    <col min="2311" max="2311" width="9.625" customWidth="1"/>
    <col min="2312" max="2312" width="7.625" customWidth="1"/>
    <col min="2313" max="2313" width="1.625" customWidth="1"/>
    <col min="2314" max="2314" width="8.625" customWidth="1"/>
    <col min="2315" max="2315" width="7.625" customWidth="1"/>
    <col min="2316" max="2316" width="1.625" customWidth="1"/>
    <col min="2317" max="2317" width="8.625" customWidth="1"/>
    <col min="2318" max="2318" width="7.625" customWidth="1"/>
    <col min="2319" max="2319" width="1.625" customWidth="1"/>
    <col min="2320" max="2320" width="8.625" customWidth="1"/>
    <col min="2321" max="2321" width="7.625" customWidth="1"/>
    <col min="2322" max="2322" width="1.625" customWidth="1"/>
    <col min="2323" max="2323" width="8.625" customWidth="1"/>
    <col min="2324" max="2324" width="7.625" customWidth="1"/>
    <col min="2325" max="2325" width="1.625" customWidth="1"/>
    <col min="2326" max="2326" width="8.625" customWidth="1"/>
    <col min="2327" max="2327" width="7.625" customWidth="1"/>
    <col min="2328" max="2328" width="1.625" customWidth="1"/>
    <col min="2329" max="2329" width="8.625" customWidth="1"/>
    <col min="2330" max="2330" width="7.625" customWidth="1"/>
    <col min="2331" max="2331" width="1.625" customWidth="1"/>
    <col min="2332" max="2332" width="8.625" customWidth="1"/>
    <col min="2333" max="2333" width="7.625" customWidth="1"/>
    <col min="2334" max="2334" width="1.625" customWidth="1"/>
    <col min="2335" max="2335" width="8.625" customWidth="1"/>
    <col min="2336" max="2336" width="7.625" customWidth="1"/>
    <col min="2337" max="2337" width="1.625" customWidth="1"/>
    <col min="2338" max="2338" width="8.625" customWidth="1"/>
    <col min="2339" max="2339" width="7.625" customWidth="1"/>
    <col min="2340" max="2340" width="1.625" customWidth="1"/>
    <col min="2341" max="2341" width="8.625" customWidth="1"/>
    <col min="2342" max="2342" width="7.625" customWidth="1"/>
    <col min="2343" max="2343" width="1.625" customWidth="1"/>
    <col min="2344" max="2344" width="8.625" customWidth="1"/>
    <col min="2345" max="2345" width="7.625" customWidth="1"/>
    <col min="2346" max="2346" width="1.625" customWidth="1"/>
    <col min="2347" max="2347" width="8.625" customWidth="1"/>
    <col min="2348" max="2348" width="7.625" customWidth="1"/>
    <col min="2349" max="2349" width="1.625" customWidth="1"/>
    <col min="2350" max="2350" width="8.625" customWidth="1"/>
    <col min="2351" max="2351" width="7.625" customWidth="1"/>
    <col min="2352" max="2352" width="1.625" customWidth="1"/>
    <col min="2353" max="2353" width="8.625" customWidth="1"/>
    <col min="2354" max="2354" width="7.625" customWidth="1"/>
    <col min="2355" max="2355" width="1.625" customWidth="1"/>
    <col min="2356" max="2356" width="8.625" customWidth="1"/>
    <col min="2564" max="2564" width="14.625" customWidth="1"/>
    <col min="2565" max="2565" width="7.625" customWidth="1"/>
    <col min="2566" max="2566" width="1.625" customWidth="1"/>
    <col min="2567" max="2567" width="9.625" customWidth="1"/>
    <col min="2568" max="2568" width="7.625" customWidth="1"/>
    <col min="2569" max="2569" width="1.625" customWidth="1"/>
    <col min="2570" max="2570" width="8.625" customWidth="1"/>
    <col min="2571" max="2571" width="7.625" customWidth="1"/>
    <col min="2572" max="2572" width="1.625" customWidth="1"/>
    <col min="2573" max="2573" width="8.625" customWidth="1"/>
    <col min="2574" max="2574" width="7.625" customWidth="1"/>
    <col min="2575" max="2575" width="1.625" customWidth="1"/>
    <col min="2576" max="2576" width="8.625" customWidth="1"/>
    <col min="2577" max="2577" width="7.625" customWidth="1"/>
    <col min="2578" max="2578" width="1.625" customWidth="1"/>
    <col min="2579" max="2579" width="8.625" customWidth="1"/>
    <col min="2580" max="2580" width="7.625" customWidth="1"/>
    <col min="2581" max="2581" width="1.625" customWidth="1"/>
    <col min="2582" max="2582" width="8.625" customWidth="1"/>
    <col min="2583" max="2583" width="7.625" customWidth="1"/>
    <col min="2584" max="2584" width="1.625" customWidth="1"/>
    <col min="2585" max="2585" width="8.625" customWidth="1"/>
    <col min="2586" max="2586" width="7.625" customWidth="1"/>
    <col min="2587" max="2587" width="1.625" customWidth="1"/>
    <col min="2588" max="2588" width="8.625" customWidth="1"/>
    <col min="2589" max="2589" width="7.625" customWidth="1"/>
    <col min="2590" max="2590" width="1.625" customWidth="1"/>
    <col min="2591" max="2591" width="8.625" customWidth="1"/>
    <col min="2592" max="2592" width="7.625" customWidth="1"/>
    <col min="2593" max="2593" width="1.625" customWidth="1"/>
    <col min="2594" max="2594" width="8.625" customWidth="1"/>
    <col min="2595" max="2595" width="7.625" customWidth="1"/>
    <col min="2596" max="2596" width="1.625" customWidth="1"/>
    <col min="2597" max="2597" width="8.625" customWidth="1"/>
    <col min="2598" max="2598" width="7.625" customWidth="1"/>
    <col min="2599" max="2599" width="1.625" customWidth="1"/>
    <col min="2600" max="2600" width="8.625" customWidth="1"/>
    <col min="2601" max="2601" width="7.625" customWidth="1"/>
    <col min="2602" max="2602" width="1.625" customWidth="1"/>
    <col min="2603" max="2603" width="8.625" customWidth="1"/>
    <col min="2604" max="2604" width="7.625" customWidth="1"/>
    <col min="2605" max="2605" width="1.625" customWidth="1"/>
    <col min="2606" max="2606" width="8.625" customWidth="1"/>
    <col min="2607" max="2607" width="7.625" customWidth="1"/>
    <col min="2608" max="2608" width="1.625" customWidth="1"/>
    <col min="2609" max="2609" width="8.625" customWidth="1"/>
    <col min="2610" max="2610" width="7.625" customWidth="1"/>
    <col min="2611" max="2611" width="1.625" customWidth="1"/>
    <col min="2612" max="2612" width="8.625" customWidth="1"/>
    <col min="2820" max="2820" width="14.625" customWidth="1"/>
    <col min="2821" max="2821" width="7.625" customWidth="1"/>
    <col min="2822" max="2822" width="1.625" customWidth="1"/>
    <col min="2823" max="2823" width="9.625" customWidth="1"/>
    <col min="2824" max="2824" width="7.625" customWidth="1"/>
    <col min="2825" max="2825" width="1.625" customWidth="1"/>
    <col min="2826" max="2826" width="8.625" customWidth="1"/>
    <col min="2827" max="2827" width="7.625" customWidth="1"/>
    <col min="2828" max="2828" width="1.625" customWidth="1"/>
    <col min="2829" max="2829" width="8.625" customWidth="1"/>
    <col min="2830" max="2830" width="7.625" customWidth="1"/>
    <col min="2831" max="2831" width="1.625" customWidth="1"/>
    <col min="2832" max="2832" width="8.625" customWidth="1"/>
    <col min="2833" max="2833" width="7.625" customWidth="1"/>
    <col min="2834" max="2834" width="1.625" customWidth="1"/>
    <col min="2835" max="2835" width="8.625" customWidth="1"/>
    <col min="2836" max="2836" width="7.625" customWidth="1"/>
    <col min="2837" max="2837" width="1.625" customWidth="1"/>
    <col min="2838" max="2838" width="8.625" customWidth="1"/>
    <col min="2839" max="2839" width="7.625" customWidth="1"/>
    <col min="2840" max="2840" width="1.625" customWidth="1"/>
    <col min="2841" max="2841" width="8.625" customWidth="1"/>
    <col min="2842" max="2842" width="7.625" customWidth="1"/>
    <col min="2843" max="2843" width="1.625" customWidth="1"/>
    <col min="2844" max="2844" width="8.625" customWidth="1"/>
    <col min="2845" max="2845" width="7.625" customWidth="1"/>
    <col min="2846" max="2846" width="1.625" customWidth="1"/>
    <col min="2847" max="2847" width="8.625" customWidth="1"/>
    <col min="2848" max="2848" width="7.625" customWidth="1"/>
    <col min="2849" max="2849" width="1.625" customWidth="1"/>
    <col min="2850" max="2850" width="8.625" customWidth="1"/>
    <col min="2851" max="2851" width="7.625" customWidth="1"/>
    <col min="2852" max="2852" width="1.625" customWidth="1"/>
    <col min="2853" max="2853" width="8.625" customWidth="1"/>
    <col min="2854" max="2854" width="7.625" customWidth="1"/>
    <col min="2855" max="2855" width="1.625" customWidth="1"/>
    <col min="2856" max="2856" width="8.625" customWidth="1"/>
    <col min="2857" max="2857" width="7.625" customWidth="1"/>
    <col min="2858" max="2858" width="1.625" customWidth="1"/>
    <col min="2859" max="2859" width="8.625" customWidth="1"/>
    <col min="2860" max="2860" width="7.625" customWidth="1"/>
    <col min="2861" max="2861" width="1.625" customWidth="1"/>
    <col min="2862" max="2862" width="8.625" customWidth="1"/>
    <col min="2863" max="2863" width="7.625" customWidth="1"/>
    <col min="2864" max="2864" width="1.625" customWidth="1"/>
    <col min="2865" max="2865" width="8.625" customWidth="1"/>
    <col min="2866" max="2866" width="7.625" customWidth="1"/>
    <col min="2867" max="2867" width="1.625" customWidth="1"/>
    <col min="2868" max="2868" width="8.625" customWidth="1"/>
    <col min="3076" max="3076" width="14.625" customWidth="1"/>
    <col min="3077" max="3077" width="7.625" customWidth="1"/>
    <col min="3078" max="3078" width="1.625" customWidth="1"/>
    <col min="3079" max="3079" width="9.625" customWidth="1"/>
    <col min="3080" max="3080" width="7.625" customWidth="1"/>
    <col min="3081" max="3081" width="1.625" customWidth="1"/>
    <col min="3082" max="3082" width="8.625" customWidth="1"/>
    <col min="3083" max="3083" width="7.625" customWidth="1"/>
    <col min="3084" max="3084" width="1.625" customWidth="1"/>
    <col min="3085" max="3085" width="8.625" customWidth="1"/>
    <col min="3086" max="3086" width="7.625" customWidth="1"/>
    <col min="3087" max="3087" width="1.625" customWidth="1"/>
    <col min="3088" max="3088" width="8.625" customWidth="1"/>
    <col min="3089" max="3089" width="7.625" customWidth="1"/>
    <col min="3090" max="3090" width="1.625" customWidth="1"/>
    <col min="3091" max="3091" width="8.625" customWidth="1"/>
    <col min="3092" max="3092" width="7.625" customWidth="1"/>
    <col min="3093" max="3093" width="1.625" customWidth="1"/>
    <col min="3094" max="3094" width="8.625" customWidth="1"/>
    <col min="3095" max="3095" width="7.625" customWidth="1"/>
    <col min="3096" max="3096" width="1.625" customWidth="1"/>
    <col min="3097" max="3097" width="8.625" customWidth="1"/>
    <col min="3098" max="3098" width="7.625" customWidth="1"/>
    <col min="3099" max="3099" width="1.625" customWidth="1"/>
    <col min="3100" max="3100" width="8.625" customWidth="1"/>
    <col min="3101" max="3101" width="7.625" customWidth="1"/>
    <col min="3102" max="3102" width="1.625" customWidth="1"/>
    <col min="3103" max="3103" width="8.625" customWidth="1"/>
    <col min="3104" max="3104" width="7.625" customWidth="1"/>
    <col min="3105" max="3105" width="1.625" customWidth="1"/>
    <col min="3106" max="3106" width="8.625" customWidth="1"/>
    <col min="3107" max="3107" width="7.625" customWidth="1"/>
    <col min="3108" max="3108" width="1.625" customWidth="1"/>
    <col min="3109" max="3109" width="8.625" customWidth="1"/>
    <col min="3110" max="3110" width="7.625" customWidth="1"/>
    <col min="3111" max="3111" width="1.625" customWidth="1"/>
    <col min="3112" max="3112" width="8.625" customWidth="1"/>
    <col min="3113" max="3113" width="7.625" customWidth="1"/>
    <col min="3114" max="3114" width="1.625" customWidth="1"/>
    <col min="3115" max="3115" width="8.625" customWidth="1"/>
    <col min="3116" max="3116" width="7.625" customWidth="1"/>
    <col min="3117" max="3117" width="1.625" customWidth="1"/>
    <col min="3118" max="3118" width="8.625" customWidth="1"/>
    <col min="3119" max="3119" width="7.625" customWidth="1"/>
    <col min="3120" max="3120" width="1.625" customWidth="1"/>
    <col min="3121" max="3121" width="8.625" customWidth="1"/>
    <col min="3122" max="3122" width="7.625" customWidth="1"/>
    <col min="3123" max="3123" width="1.625" customWidth="1"/>
    <col min="3124" max="3124" width="8.625" customWidth="1"/>
    <col min="3332" max="3332" width="14.625" customWidth="1"/>
    <col min="3333" max="3333" width="7.625" customWidth="1"/>
    <col min="3334" max="3334" width="1.625" customWidth="1"/>
    <col min="3335" max="3335" width="9.625" customWidth="1"/>
    <col min="3336" max="3336" width="7.625" customWidth="1"/>
    <col min="3337" max="3337" width="1.625" customWidth="1"/>
    <col min="3338" max="3338" width="8.625" customWidth="1"/>
    <col min="3339" max="3339" width="7.625" customWidth="1"/>
    <col min="3340" max="3340" width="1.625" customWidth="1"/>
    <col min="3341" max="3341" width="8.625" customWidth="1"/>
    <col min="3342" max="3342" width="7.625" customWidth="1"/>
    <col min="3343" max="3343" width="1.625" customWidth="1"/>
    <col min="3344" max="3344" width="8.625" customWidth="1"/>
    <col min="3345" max="3345" width="7.625" customWidth="1"/>
    <col min="3346" max="3346" width="1.625" customWidth="1"/>
    <col min="3347" max="3347" width="8.625" customWidth="1"/>
    <col min="3348" max="3348" width="7.625" customWidth="1"/>
    <col min="3349" max="3349" width="1.625" customWidth="1"/>
    <col min="3350" max="3350" width="8.625" customWidth="1"/>
    <col min="3351" max="3351" width="7.625" customWidth="1"/>
    <col min="3352" max="3352" width="1.625" customWidth="1"/>
    <col min="3353" max="3353" width="8.625" customWidth="1"/>
    <col min="3354" max="3354" width="7.625" customWidth="1"/>
    <col min="3355" max="3355" width="1.625" customWidth="1"/>
    <col min="3356" max="3356" width="8.625" customWidth="1"/>
    <col min="3357" max="3357" width="7.625" customWidth="1"/>
    <col min="3358" max="3358" width="1.625" customWidth="1"/>
    <col min="3359" max="3359" width="8.625" customWidth="1"/>
    <col min="3360" max="3360" width="7.625" customWidth="1"/>
    <col min="3361" max="3361" width="1.625" customWidth="1"/>
    <col min="3362" max="3362" width="8.625" customWidth="1"/>
    <col min="3363" max="3363" width="7.625" customWidth="1"/>
    <col min="3364" max="3364" width="1.625" customWidth="1"/>
    <col min="3365" max="3365" width="8.625" customWidth="1"/>
    <col min="3366" max="3366" width="7.625" customWidth="1"/>
    <col min="3367" max="3367" width="1.625" customWidth="1"/>
    <col min="3368" max="3368" width="8.625" customWidth="1"/>
    <col min="3369" max="3369" width="7.625" customWidth="1"/>
    <col min="3370" max="3370" width="1.625" customWidth="1"/>
    <col min="3371" max="3371" width="8.625" customWidth="1"/>
    <col min="3372" max="3372" width="7.625" customWidth="1"/>
    <col min="3373" max="3373" width="1.625" customWidth="1"/>
    <col min="3374" max="3374" width="8.625" customWidth="1"/>
    <col min="3375" max="3375" width="7.625" customWidth="1"/>
    <col min="3376" max="3376" width="1.625" customWidth="1"/>
    <col min="3377" max="3377" width="8.625" customWidth="1"/>
    <col min="3378" max="3378" width="7.625" customWidth="1"/>
    <col min="3379" max="3379" width="1.625" customWidth="1"/>
    <col min="3380" max="3380" width="8.625" customWidth="1"/>
    <col min="3588" max="3588" width="14.625" customWidth="1"/>
    <col min="3589" max="3589" width="7.625" customWidth="1"/>
    <col min="3590" max="3590" width="1.625" customWidth="1"/>
    <col min="3591" max="3591" width="9.625" customWidth="1"/>
    <col min="3592" max="3592" width="7.625" customWidth="1"/>
    <col min="3593" max="3593" width="1.625" customWidth="1"/>
    <col min="3594" max="3594" width="8.625" customWidth="1"/>
    <col min="3595" max="3595" width="7.625" customWidth="1"/>
    <col min="3596" max="3596" width="1.625" customWidth="1"/>
    <col min="3597" max="3597" width="8.625" customWidth="1"/>
    <col min="3598" max="3598" width="7.625" customWidth="1"/>
    <col min="3599" max="3599" width="1.625" customWidth="1"/>
    <col min="3600" max="3600" width="8.625" customWidth="1"/>
    <col min="3601" max="3601" width="7.625" customWidth="1"/>
    <col min="3602" max="3602" width="1.625" customWidth="1"/>
    <col min="3603" max="3603" width="8.625" customWidth="1"/>
    <col min="3604" max="3604" width="7.625" customWidth="1"/>
    <col min="3605" max="3605" width="1.625" customWidth="1"/>
    <col min="3606" max="3606" width="8.625" customWidth="1"/>
    <col min="3607" max="3607" width="7.625" customWidth="1"/>
    <col min="3608" max="3608" width="1.625" customWidth="1"/>
    <col min="3609" max="3609" width="8.625" customWidth="1"/>
    <col min="3610" max="3610" width="7.625" customWidth="1"/>
    <col min="3611" max="3611" width="1.625" customWidth="1"/>
    <col min="3612" max="3612" width="8.625" customWidth="1"/>
    <col min="3613" max="3613" width="7.625" customWidth="1"/>
    <col min="3614" max="3614" width="1.625" customWidth="1"/>
    <col min="3615" max="3615" width="8.625" customWidth="1"/>
    <col min="3616" max="3616" width="7.625" customWidth="1"/>
    <col min="3617" max="3617" width="1.625" customWidth="1"/>
    <col min="3618" max="3618" width="8.625" customWidth="1"/>
    <col min="3619" max="3619" width="7.625" customWidth="1"/>
    <col min="3620" max="3620" width="1.625" customWidth="1"/>
    <col min="3621" max="3621" width="8.625" customWidth="1"/>
    <col min="3622" max="3622" width="7.625" customWidth="1"/>
    <col min="3623" max="3623" width="1.625" customWidth="1"/>
    <col min="3624" max="3624" width="8.625" customWidth="1"/>
    <col min="3625" max="3625" width="7.625" customWidth="1"/>
    <col min="3626" max="3626" width="1.625" customWidth="1"/>
    <col min="3627" max="3627" width="8.625" customWidth="1"/>
    <col min="3628" max="3628" width="7.625" customWidth="1"/>
    <col min="3629" max="3629" width="1.625" customWidth="1"/>
    <col min="3630" max="3630" width="8.625" customWidth="1"/>
    <col min="3631" max="3631" width="7.625" customWidth="1"/>
    <col min="3632" max="3632" width="1.625" customWidth="1"/>
    <col min="3633" max="3633" width="8.625" customWidth="1"/>
    <col min="3634" max="3634" width="7.625" customWidth="1"/>
    <col min="3635" max="3635" width="1.625" customWidth="1"/>
    <col min="3636" max="3636" width="8.625" customWidth="1"/>
    <col min="3844" max="3844" width="14.625" customWidth="1"/>
    <col min="3845" max="3845" width="7.625" customWidth="1"/>
    <col min="3846" max="3846" width="1.625" customWidth="1"/>
    <col min="3847" max="3847" width="9.625" customWidth="1"/>
    <col min="3848" max="3848" width="7.625" customWidth="1"/>
    <col min="3849" max="3849" width="1.625" customWidth="1"/>
    <col min="3850" max="3850" width="8.625" customWidth="1"/>
    <col min="3851" max="3851" width="7.625" customWidth="1"/>
    <col min="3852" max="3852" width="1.625" customWidth="1"/>
    <col min="3853" max="3853" width="8.625" customWidth="1"/>
    <col min="3854" max="3854" width="7.625" customWidth="1"/>
    <col min="3855" max="3855" width="1.625" customWidth="1"/>
    <col min="3856" max="3856" width="8.625" customWidth="1"/>
    <col min="3857" max="3857" width="7.625" customWidth="1"/>
    <col min="3858" max="3858" width="1.625" customWidth="1"/>
    <col min="3859" max="3859" width="8.625" customWidth="1"/>
    <col min="3860" max="3860" width="7.625" customWidth="1"/>
    <col min="3861" max="3861" width="1.625" customWidth="1"/>
    <col min="3862" max="3862" width="8.625" customWidth="1"/>
    <col min="3863" max="3863" width="7.625" customWidth="1"/>
    <col min="3864" max="3864" width="1.625" customWidth="1"/>
    <col min="3865" max="3865" width="8.625" customWidth="1"/>
    <col min="3866" max="3866" width="7.625" customWidth="1"/>
    <col min="3867" max="3867" width="1.625" customWidth="1"/>
    <col min="3868" max="3868" width="8.625" customWidth="1"/>
    <col min="3869" max="3869" width="7.625" customWidth="1"/>
    <col min="3870" max="3870" width="1.625" customWidth="1"/>
    <col min="3871" max="3871" width="8.625" customWidth="1"/>
    <col min="3872" max="3872" width="7.625" customWidth="1"/>
    <col min="3873" max="3873" width="1.625" customWidth="1"/>
    <col min="3874" max="3874" width="8.625" customWidth="1"/>
    <col min="3875" max="3875" width="7.625" customWidth="1"/>
    <col min="3876" max="3876" width="1.625" customWidth="1"/>
    <col min="3877" max="3877" width="8.625" customWidth="1"/>
    <col min="3878" max="3878" width="7.625" customWidth="1"/>
    <col min="3879" max="3879" width="1.625" customWidth="1"/>
    <col min="3880" max="3880" width="8.625" customWidth="1"/>
    <col min="3881" max="3881" width="7.625" customWidth="1"/>
    <col min="3882" max="3882" width="1.625" customWidth="1"/>
    <col min="3883" max="3883" width="8.625" customWidth="1"/>
    <col min="3884" max="3884" width="7.625" customWidth="1"/>
    <col min="3885" max="3885" width="1.625" customWidth="1"/>
    <col min="3886" max="3886" width="8.625" customWidth="1"/>
    <col min="3887" max="3887" width="7.625" customWidth="1"/>
    <col min="3888" max="3888" width="1.625" customWidth="1"/>
    <col min="3889" max="3889" width="8.625" customWidth="1"/>
    <col min="3890" max="3890" width="7.625" customWidth="1"/>
    <col min="3891" max="3891" width="1.625" customWidth="1"/>
    <col min="3892" max="3892" width="8.625" customWidth="1"/>
    <col min="4100" max="4100" width="14.625" customWidth="1"/>
    <col min="4101" max="4101" width="7.625" customWidth="1"/>
    <col min="4102" max="4102" width="1.625" customWidth="1"/>
    <col min="4103" max="4103" width="9.625" customWidth="1"/>
    <col min="4104" max="4104" width="7.625" customWidth="1"/>
    <col min="4105" max="4105" width="1.625" customWidth="1"/>
    <col min="4106" max="4106" width="8.625" customWidth="1"/>
    <col min="4107" max="4107" width="7.625" customWidth="1"/>
    <col min="4108" max="4108" width="1.625" customWidth="1"/>
    <col min="4109" max="4109" width="8.625" customWidth="1"/>
    <col min="4110" max="4110" width="7.625" customWidth="1"/>
    <col min="4111" max="4111" width="1.625" customWidth="1"/>
    <col min="4112" max="4112" width="8.625" customWidth="1"/>
    <col min="4113" max="4113" width="7.625" customWidth="1"/>
    <col min="4114" max="4114" width="1.625" customWidth="1"/>
    <col min="4115" max="4115" width="8.625" customWidth="1"/>
    <col min="4116" max="4116" width="7.625" customWidth="1"/>
    <col min="4117" max="4117" width="1.625" customWidth="1"/>
    <col min="4118" max="4118" width="8.625" customWidth="1"/>
    <col min="4119" max="4119" width="7.625" customWidth="1"/>
    <col min="4120" max="4120" width="1.625" customWidth="1"/>
    <col min="4121" max="4121" width="8.625" customWidth="1"/>
    <col min="4122" max="4122" width="7.625" customWidth="1"/>
    <col min="4123" max="4123" width="1.625" customWidth="1"/>
    <col min="4124" max="4124" width="8.625" customWidth="1"/>
    <col min="4125" max="4125" width="7.625" customWidth="1"/>
    <col min="4126" max="4126" width="1.625" customWidth="1"/>
    <col min="4127" max="4127" width="8.625" customWidth="1"/>
    <col min="4128" max="4128" width="7.625" customWidth="1"/>
    <col min="4129" max="4129" width="1.625" customWidth="1"/>
    <col min="4130" max="4130" width="8.625" customWidth="1"/>
    <col min="4131" max="4131" width="7.625" customWidth="1"/>
    <col min="4132" max="4132" width="1.625" customWidth="1"/>
    <col min="4133" max="4133" width="8.625" customWidth="1"/>
    <col min="4134" max="4134" width="7.625" customWidth="1"/>
    <col min="4135" max="4135" width="1.625" customWidth="1"/>
    <col min="4136" max="4136" width="8.625" customWidth="1"/>
    <col min="4137" max="4137" width="7.625" customWidth="1"/>
    <col min="4138" max="4138" width="1.625" customWidth="1"/>
    <col min="4139" max="4139" width="8.625" customWidth="1"/>
    <col min="4140" max="4140" width="7.625" customWidth="1"/>
    <col min="4141" max="4141" width="1.625" customWidth="1"/>
    <col min="4142" max="4142" width="8.625" customWidth="1"/>
    <col min="4143" max="4143" width="7.625" customWidth="1"/>
    <col min="4144" max="4144" width="1.625" customWidth="1"/>
    <col min="4145" max="4145" width="8.625" customWidth="1"/>
    <col min="4146" max="4146" width="7.625" customWidth="1"/>
    <col min="4147" max="4147" width="1.625" customWidth="1"/>
    <col min="4148" max="4148" width="8.625" customWidth="1"/>
    <col min="4356" max="4356" width="14.625" customWidth="1"/>
    <col min="4357" max="4357" width="7.625" customWidth="1"/>
    <col min="4358" max="4358" width="1.625" customWidth="1"/>
    <col min="4359" max="4359" width="9.625" customWidth="1"/>
    <col min="4360" max="4360" width="7.625" customWidth="1"/>
    <col min="4361" max="4361" width="1.625" customWidth="1"/>
    <col min="4362" max="4362" width="8.625" customWidth="1"/>
    <col min="4363" max="4363" width="7.625" customWidth="1"/>
    <col min="4364" max="4364" width="1.625" customWidth="1"/>
    <col min="4365" max="4365" width="8.625" customWidth="1"/>
    <col min="4366" max="4366" width="7.625" customWidth="1"/>
    <col min="4367" max="4367" width="1.625" customWidth="1"/>
    <col min="4368" max="4368" width="8.625" customWidth="1"/>
    <col min="4369" max="4369" width="7.625" customWidth="1"/>
    <col min="4370" max="4370" width="1.625" customWidth="1"/>
    <col min="4371" max="4371" width="8.625" customWidth="1"/>
    <col min="4372" max="4372" width="7.625" customWidth="1"/>
    <col min="4373" max="4373" width="1.625" customWidth="1"/>
    <col min="4374" max="4374" width="8.625" customWidth="1"/>
    <col min="4375" max="4375" width="7.625" customWidth="1"/>
    <col min="4376" max="4376" width="1.625" customWidth="1"/>
    <col min="4377" max="4377" width="8.625" customWidth="1"/>
    <col min="4378" max="4378" width="7.625" customWidth="1"/>
    <col min="4379" max="4379" width="1.625" customWidth="1"/>
    <col min="4380" max="4380" width="8.625" customWidth="1"/>
    <col min="4381" max="4381" width="7.625" customWidth="1"/>
    <col min="4382" max="4382" width="1.625" customWidth="1"/>
    <col min="4383" max="4383" width="8.625" customWidth="1"/>
    <col min="4384" max="4384" width="7.625" customWidth="1"/>
    <col min="4385" max="4385" width="1.625" customWidth="1"/>
    <col min="4386" max="4386" width="8.625" customWidth="1"/>
    <col min="4387" max="4387" width="7.625" customWidth="1"/>
    <col min="4388" max="4388" width="1.625" customWidth="1"/>
    <col min="4389" max="4389" width="8.625" customWidth="1"/>
    <col min="4390" max="4390" width="7.625" customWidth="1"/>
    <col min="4391" max="4391" width="1.625" customWidth="1"/>
    <col min="4392" max="4392" width="8.625" customWidth="1"/>
    <col min="4393" max="4393" width="7.625" customWidth="1"/>
    <col min="4394" max="4394" width="1.625" customWidth="1"/>
    <col min="4395" max="4395" width="8.625" customWidth="1"/>
    <col min="4396" max="4396" width="7.625" customWidth="1"/>
    <col min="4397" max="4397" width="1.625" customWidth="1"/>
    <col min="4398" max="4398" width="8.625" customWidth="1"/>
    <col min="4399" max="4399" width="7.625" customWidth="1"/>
    <col min="4400" max="4400" width="1.625" customWidth="1"/>
    <col min="4401" max="4401" width="8.625" customWidth="1"/>
    <col min="4402" max="4402" width="7.625" customWidth="1"/>
    <col min="4403" max="4403" width="1.625" customWidth="1"/>
    <col min="4404" max="4404" width="8.625" customWidth="1"/>
    <col min="4612" max="4612" width="14.625" customWidth="1"/>
    <col min="4613" max="4613" width="7.625" customWidth="1"/>
    <col min="4614" max="4614" width="1.625" customWidth="1"/>
    <col min="4615" max="4615" width="9.625" customWidth="1"/>
    <col min="4616" max="4616" width="7.625" customWidth="1"/>
    <col min="4617" max="4617" width="1.625" customWidth="1"/>
    <col min="4618" max="4618" width="8.625" customWidth="1"/>
    <col min="4619" max="4619" width="7.625" customWidth="1"/>
    <col min="4620" max="4620" width="1.625" customWidth="1"/>
    <col min="4621" max="4621" width="8.625" customWidth="1"/>
    <col min="4622" max="4622" width="7.625" customWidth="1"/>
    <col min="4623" max="4623" width="1.625" customWidth="1"/>
    <col min="4624" max="4624" width="8.625" customWidth="1"/>
    <col min="4625" max="4625" width="7.625" customWidth="1"/>
    <col min="4626" max="4626" width="1.625" customWidth="1"/>
    <col min="4627" max="4627" width="8.625" customWidth="1"/>
    <col min="4628" max="4628" width="7.625" customWidth="1"/>
    <col min="4629" max="4629" width="1.625" customWidth="1"/>
    <col min="4630" max="4630" width="8.625" customWidth="1"/>
    <col min="4631" max="4631" width="7.625" customWidth="1"/>
    <col min="4632" max="4632" width="1.625" customWidth="1"/>
    <col min="4633" max="4633" width="8.625" customWidth="1"/>
    <col min="4634" max="4634" width="7.625" customWidth="1"/>
    <col min="4635" max="4635" width="1.625" customWidth="1"/>
    <col min="4636" max="4636" width="8.625" customWidth="1"/>
    <col min="4637" max="4637" width="7.625" customWidth="1"/>
    <col min="4638" max="4638" width="1.625" customWidth="1"/>
    <col min="4639" max="4639" width="8.625" customWidth="1"/>
    <col min="4640" max="4640" width="7.625" customWidth="1"/>
    <col min="4641" max="4641" width="1.625" customWidth="1"/>
    <col min="4642" max="4642" width="8.625" customWidth="1"/>
    <col min="4643" max="4643" width="7.625" customWidth="1"/>
    <col min="4644" max="4644" width="1.625" customWidth="1"/>
    <col min="4645" max="4645" width="8.625" customWidth="1"/>
    <col min="4646" max="4646" width="7.625" customWidth="1"/>
    <col min="4647" max="4647" width="1.625" customWidth="1"/>
    <col min="4648" max="4648" width="8.625" customWidth="1"/>
    <col min="4649" max="4649" width="7.625" customWidth="1"/>
    <col min="4650" max="4650" width="1.625" customWidth="1"/>
    <col min="4651" max="4651" width="8.625" customWidth="1"/>
    <col min="4652" max="4652" width="7.625" customWidth="1"/>
    <col min="4653" max="4653" width="1.625" customWidth="1"/>
    <col min="4654" max="4654" width="8.625" customWidth="1"/>
    <col min="4655" max="4655" width="7.625" customWidth="1"/>
    <col min="4656" max="4656" width="1.625" customWidth="1"/>
    <col min="4657" max="4657" width="8.625" customWidth="1"/>
    <col min="4658" max="4658" width="7.625" customWidth="1"/>
    <col min="4659" max="4659" width="1.625" customWidth="1"/>
    <col min="4660" max="4660" width="8.625" customWidth="1"/>
    <col min="4868" max="4868" width="14.625" customWidth="1"/>
    <col min="4869" max="4869" width="7.625" customWidth="1"/>
    <col min="4870" max="4870" width="1.625" customWidth="1"/>
    <col min="4871" max="4871" width="9.625" customWidth="1"/>
    <col min="4872" max="4872" width="7.625" customWidth="1"/>
    <col min="4873" max="4873" width="1.625" customWidth="1"/>
    <col min="4874" max="4874" width="8.625" customWidth="1"/>
    <col min="4875" max="4875" width="7.625" customWidth="1"/>
    <col min="4876" max="4876" width="1.625" customWidth="1"/>
    <col min="4877" max="4877" width="8.625" customWidth="1"/>
    <col min="4878" max="4878" width="7.625" customWidth="1"/>
    <col min="4879" max="4879" width="1.625" customWidth="1"/>
    <col min="4880" max="4880" width="8.625" customWidth="1"/>
    <col min="4881" max="4881" width="7.625" customWidth="1"/>
    <col min="4882" max="4882" width="1.625" customWidth="1"/>
    <col min="4883" max="4883" width="8.625" customWidth="1"/>
    <col min="4884" max="4884" width="7.625" customWidth="1"/>
    <col min="4885" max="4885" width="1.625" customWidth="1"/>
    <col min="4886" max="4886" width="8.625" customWidth="1"/>
    <col min="4887" max="4887" width="7.625" customWidth="1"/>
    <col min="4888" max="4888" width="1.625" customWidth="1"/>
    <col min="4889" max="4889" width="8.625" customWidth="1"/>
    <col min="4890" max="4890" width="7.625" customWidth="1"/>
    <col min="4891" max="4891" width="1.625" customWidth="1"/>
    <col min="4892" max="4892" width="8.625" customWidth="1"/>
    <col min="4893" max="4893" width="7.625" customWidth="1"/>
    <col min="4894" max="4894" width="1.625" customWidth="1"/>
    <col min="4895" max="4895" width="8.625" customWidth="1"/>
    <col min="4896" max="4896" width="7.625" customWidth="1"/>
    <col min="4897" max="4897" width="1.625" customWidth="1"/>
    <col min="4898" max="4898" width="8.625" customWidth="1"/>
    <col min="4899" max="4899" width="7.625" customWidth="1"/>
    <col min="4900" max="4900" width="1.625" customWidth="1"/>
    <col min="4901" max="4901" width="8.625" customWidth="1"/>
    <col min="4902" max="4902" width="7.625" customWidth="1"/>
    <col min="4903" max="4903" width="1.625" customWidth="1"/>
    <col min="4904" max="4904" width="8.625" customWidth="1"/>
    <col min="4905" max="4905" width="7.625" customWidth="1"/>
    <col min="4906" max="4906" width="1.625" customWidth="1"/>
    <col min="4907" max="4907" width="8.625" customWidth="1"/>
    <col min="4908" max="4908" width="7.625" customWidth="1"/>
    <col min="4909" max="4909" width="1.625" customWidth="1"/>
    <col min="4910" max="4910" width="8.625" customWidth="1"/>
    <col min="4911" max="4911" width="7.625" customWidth="1"/>
    <col min="4912" max="4912" width="1.625" customWidth="1"/>
    <col min="4913" max="4913" width="8.625" customWidth="1"/>
    <col min="4914" max="4914" width="7.625" customWidth="1"/>
    <col min="4915" max="4915" width="1.625" customWidth="1"/>
    <col min="4916" max="4916" width="8.625" customWidth="1"/>
    <col min="5124" max="5124" width="14.625" customWidth="1"/>
    <col min="5125" max="5125" width="7.625" customWidth="1"/>
    <col min="5126" max="5126" width="1.625" customWidth="1"/>
    <col min="5127" max="5127" width="9.625" customWidth="1"/>
    <col min="5128" max="5128" width="7.625" customWidth="1"/>
    <col min="5129" max="5129" width="1.625" customWidth="1"/>
    <col min="5130" max="5130" width="8.625" customWidth="1"/>
    <col min="5131" max="5131" width="7.625" customWidth="1"/>
    <col min="5132" max="5132" width="1.625" customWidth="1"/>
    <col min="5133" max="5133" width="8.625" customWidth="1"/>
    <col min="5134" max="5134" width="7.625" customWidth="1"/>
    <col min="5135" max="5135" width="1.625" customWidth="1"/>
    <col min="5136" max="5136" width="8.625" customWidth="1"/>
    <col min="5137" max="5137" width="7.625" customWidth="1"/>
    <col min="5138" max="5138" width="1.625" customWidth="1"/>
    <col min="5139" max="5139" width="8.625" customWidth="1"/>
    <col min="5140" max="5140" width="7.625" customWidth="1"/>
    <col min="5141" max="5141" width="1.625" customWidth="1"/>
    <col min="5142" max="5142" width="8.625" customWidth="1"/>
    <col min="5143" max="5143" width="7.625" customWidth="1"/>
    <col min="5144" max="5144" width="1.625" customWidth="1"/>
    <col min="5145" max="5145" width="8.625" customWidth="1"/>
    <col min="5146" max="5146" width="7.625" customWidth="1"/>
    <col min="5147" max="5147" width="1.625" customWidth="1"/>
    <col min="5148" max="5148" width="8.625" customWidth="1"/>
    <col min="5149" max="5149" width="7.625" customWidth="1"/>
    <col min="5150" max="5150" width="1.625" customWidth="1"/>
    <col min="5151" max="5151" width="8.625" customWidth="1"/>
    <col min="5152" max="5152" width="7.625" customWidth="1"/>
    <col min="5153" max="5153" width="1.625" customWidth="1"/>
    <col min="5154" max="5154" width="8.625" customWidth="1"/>
    <col min="5155" max="5155" width="7.625" customWidth="1"/>
    <col min="5156" max="5156" width="1.625" customWidth="1"/>
    <col min="5157" max="5157" width="8.625" customWidth="1"/>
    <col min="5158" max="5158" width="7.625" customWidth="1"/>
    <col min="5159" max="5159" width="1.625" customWidth="1"/>
    <col min="5160" max="5160" width="8.625" customWidth="1"/>
    <col min="5161" max="5161" width="7.625" customWidth="1"/>
    <col min="5162" max="5162" width="1.625" customWidth="1"/>
    <col min="5163" max="5163" width="8.625" customWidth="1"/>
    <col min="5164" max="5164" width="7.625" customWidth="1"/>
    <col min="5165" max="5165" width="1.625" customWidth="1"/>
    <col min="5166" max="5166" width="8.625" customWidth="1"/>
    <col min="5167" max="5167" width="7.625" customWidth="1"/>
    <col min="5168" max="5168" width="1.625" customWidth="1"/>
    <col min="5169" max="5169" width="8.625" customWidth="1"/>
    <col min="5170" max="5170" width="7.625" customWidth="1"/>
    <col min="5171" max="5171" width="1.625" customWidth="1"/>
    <col min="5172" max="5172" width="8.625" customWidth="1"/>
    <col min="5380" max="5380" width="14.625" customWidth="1"/>
    <col min="5381" max="5381" width="7.625" customWidth="1"/>
    <col min="5382" max="5382" width="1.625" customWidth="1"/>
    <col min="5383" max="5383" width="9.625" customWidth="1"/>
    <col min="5384" max="5384" width="7.625" customWidth="1"/>
    <col min="5385" max="5385" width="1.625" customWidth="1"/>
    <col min="5386" max="5386" width="8.625" customWidth="1"/>
    <col min="5387" max="5387" width="7.625" customWidth="1"/>
    <col min="5388" max="5388" width="1.625" customWidth="1"/>
    <col min="5389" max="5389" width="8.625" customWidth="1"/>
    <col min="5390" max="5390" width="7.625" customWidth="1"/>
    <col min="5391" max="5391" width="1.625" customWidth="1"/>
    <col min="5392" max="5392" width="8.625" customWidth="1"/>
    <col min="5393" max="5393" width="7.625" customWidth="1"/>
    <col min="5394" max="5394" width="1.625" customWidth="1"/>
    <col min="5395" max="5395" width="8.625" customWidth="1"/>
    <col min="5396" max="5396" width="7.625" customWidth="1"/>
    <col min="5397" max="5397" width="1.625" customWidth="1"/>
    <col min="5398" max="5398" width="8.625" customWidth="1"/>
    <col min="5399" max="5399" width="7.625" customWidth="1"/>
    <col min="5400" max="5400" width="1.625" customWidth="1"/>
    <col min="5401" max="5401" width="8.625" customWidth="1"/>
    <col min="5402" max="5402" width="7.625" customWidth="1"/>
    <col min="5403" max="5403" width="1.625" customWidth="1"/>
    <col min="5404" max="5404" width="8.625" customWidth="1"/>
    <col min="5405" max="5405" width="7.625" customWidth="1"/>
    <col min="5406" max="5406" width="1.625" customWidth="1"/>
    <col min="5407" max="5407" width="8.625" customWidth="1"/>
    <col min="5408" max="5408" width="7.625" customWidth="1"/>
    <col min="5409" max="5409" width="1.625" customWidth="1"/>
    <col min="5410" max="5410" width="8.625" customWidth="1"/>
    <col min="5411" max="5411" width="7.625" customWidth="1"/>
    <col min="5412" max="5412" width="1.625" customWidth="1"/>
    <col min="5413" max="5413" width="8.625" customWidth="1"/>
    <col min="5414" max="5414" width="7.625" customWidth="1"/>
    <col min="5415" max="5415" width="1.625" customWidth="1"/>
    <col min="5416" max="5416" width="8.625" customWidth="1"/>
    <col min="5417" max="5417" width="7.625" customWidth="1"/>
    <col min="5418" max="5418" width="1.625" customWidth="1"/>
    <col min="5419" max="5419" width="8.625" customWidth="1"/>
    <col min="5420" max="5420" width="7.625" customWidth="1"/>
    <col min="5421" max="5421" width="1.625" customWidth="1"/>
    <col min="5422" max="5422" width="8.625" customWidth="1"/>
    <col min="5423" max="5423" width="7.625" customWidth="1"/>
    <col min="5424" max="5424" width="1.625" customWidth="1"/>
    <col min="5425" max="5425" width="8.625" customWidth="1"/>
    <col min="5426" max="5426" width="7.625" customWidth="1"/>
    <col min="5427" max="5427" width="1.625" customWidth="1"/>
    <col min="5428" max="5428" width="8.625" customWidth="1"/>
    <col min="5636" max="5636" width="14.625" customWidth="1"/>
    <col min="5637" max="5637" width="7.625" customWidth="1"/>
    <col min="5638" max="5638" width="1.625" customWidth="1"/>
    <col min="5639" max="5639" width="9.625" customWidth="1"/>
    <col min="5640" max="5640" width="7.625" customWidth="1"/>
    <col min="5641" max="5641" width="1.625" customWidth="1"/>
    <col min="5642" max="5642" width="8.625" customWidth="1"/>
    <col min="5643" max="5643" width="7.625" customWidth="1"/>
    <col min="5644" max="5644" width="1.625" customWidth="1"/>
    <col min="5645" max="5645" width="8.625" customWidth="1"/>
    <col min="5646" max="5646" width="7.625" customWidth="1"/>
    <col min="5647" max="5647" width="1.625" customWidth="1"/>
    <col min="5648" max="5648" width="8.625" customWidth="1"/>
    <col min="5649" max="5649" width="7.625" customWidth="1"/>
    <col min="5650" max="5650" width="1.625" customWidth="1"/>
    <col min="5651" max="5651" width="8.625" customWidth="1"/>
    <col min="5652" max="5652" width="7.625" customWidth="1"/>
    <col min="5653" max="5653" width="1.625" customWidth="1"/>
    <col min="5654" max="5654" width="8.625" customWidth="1"/>
    <col min="5655" max="5655" width="7.625" customWidth="1"/>
    <col min="5656" max="5656" width="1.625" customWidth="1"/>
    <col min="5657" max="5657" width="8.625" customWidth="1"/>
    <col min="5658" max="5658" width="7.625" customWidth="1"/>
    <col min="5659" max="5659" width="1.625" customWidth="1"/>
    <col min="5660" max="5660" width="8.625" customWidth="1"/>
    <col min="5661" max="5661" width="7.625" customWidth="1"/>
    <col min="5662" max="5662" width="1.625" customWidth="1"/>
    <col min="5663" max="5663" width="8.625" customWidth="1"/>
    <col min="5664" max="5664" width="7.625" customWidth="1"/>
    <col min="5665" max="5665" width="1.625" customWidth="1"/>
    <col min="5666" max="5666" width="8.625" customWidth="1"/>
    <col min="5667" max="5667" width="7.625" customWidth="1"/>
    <col min="5668" max="5668" width="1.625" customWidth="1"/>
    <col min="5669" max="5669" width="8.625" customWidth="1"/>
    <col min="5670" max="5670" width="7.625" customWidth="1"/>
    <col min="5671" max="5671" width="1.625" customWidth="1"/>
    <col min="5672" max="5672" width="8.625" customWidth="1"/>
    <col min="5673" max="5673" width="7.625" customWidth="1"/>
    <col min="5674" max="5674" width="1.625" customWidth="1"/>
    <col min="5675" max="5675" width="8.625" customWidth="1"/>
    <col min="5676" max="5676" width="7.625" customWidth="1"/>
    <col min="5677" max="5677" width="1.625" customWidth="1"/>
    <col min="5678" max="5678" width="8.625" customWidth="1"/>
    <col min="5679" max="5679" width="7.625" customWidth="1"/>
    <col min="5680" max="5680" width="1.625" customWidth="1"/>
    <col min="5681" max="5681" width="8.625" customWidth="1"/>
    <col min="5682" max="5682" width="7.625" customWidth="1"/>
    <col min="5683" max="5683" width="1.625" customWidth="1"/>
    <col min="5684" max="5684" width="8.625" customWidth="1"/>
    <col min="5892" max="5892" width="14.625" customWidth="1"/>
    <col min="5893" max="5893" width="7.625" customWidth="1"/>
    <col min="5894" max="5894" width="1.625" customWidth="1"/>
    <col min="5895" max="5895" width="9.625" customWidth="1"/>
    <col min="5896" max="5896" width="7.625" customWidth="1"/>
    <col min="5897" max="5897" width="1.625" customWidth="1"/>
    <col min="5898" max="5898" width="8.625" customWidth="1"/>
    <col min="5899" max="5899" width="7.625" customWidth="1"/>
    <col min="5900" max="5900" width="1.625" customWidth="1"/>
    <col min="5901" max="5901" width="8.625" customWidth="1"/>
    <col min="5902" max="5902" width="7.625" customWidth="1"/>
    <col min="5903" max="5903" width="1.625" customWidth="1"/>
    <col min="5904" max="5904" width="8.625" customWidth="1"/>
    <col min="5905" max="5905" width="7.625" customWidth="1"/>
    <col min="5906" max="5906" width="1.625" customWidth="1"/>
    <col min="5907" max="5907" width="8.625" customWidth="1"/>
    <col min="5908" max="5908" width="7.625" customWidth="1"/>
    <col min="5909" max="5909" width="1.625" customWidth="1"/>
    <col min="5910" max="5910" width="8.625" customWidth="1"/>
    <col min="5911" max="5911" width="7.625" customWidth="1"/>
    <col min="5912" max="5912" width="1.625" customWidth="1"/>
    <col min="5913" max="5913" width="8.625" customWidth="1"/>
    <col min="5914" max="5914" width="7.625" customWidth="1"/>
    <col min="5915" max="5915" width="1.625" customWidth="1"/>
    <col min="5916" max="5916" width="8.625" customWidth="1"/>
    <col min="5917" max="5917" width="7.625" customWidth="1"/>
    <col min="5918" max="5918" width="1.625" customWidth="1"/>
    <col min="5919" max="5919" width="8.625" customWidth="1"/>
    <col min="5920" max="5920" width="7.625" customWidth="1"/>
    <col min="5921" max="5921" width="1.625" customWidth="1"/>
    <col min="5922" max="5922" width="8.625" customWidth="1"/>
    <col min="5923" max="5923" width="7.625" customWidth="1"/>
    <col min="5924" max="5924" width="1.625" customWidth="1"/>
    <col min="5925" max="5925" width="8.625" customWidth="1"/>
    <col min="5926" max="5926" width="7.625" customWidth="1"/>
    <col min="5927" max="5927" width="1.625" customWidth="1"/>
    <col min="5928" max="5928" width="8.625" customWidth="1"/>
    <col min="5929" max="5929" width="7.625" customWidth="1"/>
    <col min="5930" max="5930" width="1.625" customWidth="1"/>
    <col min="5931" max="5931" width="8.625" customWidth="1"/>
    <col min="5932" max="5932" width="7.625" customWidth="1"/>
    <col min="5933" max="5933" width="1.625" customWidth="1"/>
    <col min="5934" max="5934" width="8.625" customWidth="1"/>
    <col min="5935" max="5935" width="7.625" customWidth="1"/>
    <col min="5936" max="5936" width="1.625" customWidth="1"/>
    <col min="5937" max="5937" width="8.625" customWidth="1"/>
    <col min="5938" max="5938" width="7.625" customWidth="1"/>
    <col min="5939" max="5939" width="1.625" customWidth="1"/>
    <col min="5940" max="5940" width="8.625" customWidth="1"/>
    <col min="6148" max="6148" width="14.625" customWidth="1"/>
    <col min="6149" max="6149" width="7.625" customWidth="1"/>
    <col min="6150" max="6150" width="1.625" customWidth="1"/>
    <col min="6151" max="6151" width="9.625" customWidth="1"/>
    <col min="6152" max="6152" width="7.625" customWidth="1"/>
    <col min="6153" max="6153" width="1.625" customWidth="1"/>
    <col min="6154" max="6154" width="8.625" customWidth="1"/>
    <col min="6155" max="6155" width="7.625" customWidth="1"/>
    <col min="6156" max="6156" width="1.625" customWidth="1"/>
    <col min="6157" max="6157" width="8.625" customWidth="1"/>
    <col min="6158" max="6158" width="7.625" customWidth="1"/>
    <col min="6159" max="6159" width="1.625" customWidth="1"/>
    <col min="6160" max="6160" width="8.625" customWidth="1"/>
    <col min="6161" max="6161" width="7.625" customWidth="1"/>
    <col min="6162" max="6162" width="1.625" customWidth="1"/>
    <col min="6163" max="6163" width="8.625" customWidth="1"/>
    <col min="6164" max="6164" width="7.625" customWidth="1"/>
    <col min="6165" max="6165" width="1.625" customWidth="1"/>
    <col min="6166" max="6166" width="8.625" customWidth="1"/>
    <col min="6167" max="6167" width="7.625" customWidth="1"/>
    <col min="6168" max="6168" width="1.625" customWidth="1"/>
    <col min="6169" max="6169" width="8.625" customWidth="1"/>
    <col min="6170" max="6170" width="7.625" customWidth="1"/>
    <col min="6171" max="6171" width="1.625" customWidth="1"/>
    <col min="6172" max="6172" width="8.625" customWidth="1"/>
    <col min="6173" max="6173" width="7.625" customWidth="1"/>
    <col min="6174" max="6174" width="1.625" customWidth="1"/>
    <col min="6175" max="6175" width="8.625" customWidth="1"/>
    <col min="6176" max="6176" width="7.625" customWidth="1"/>
    <col min="6177" max="6177" width="1.625" customWidth="1"/>
    <col min="6178" max="6178" width="8.625" customWidth="1"/>
    <col min="6179" max="6179" width="7.625" customWidth="1"/>
    <col min="6180" max="6180" width="1.625" customWidth="1"/>
    <col min="6181" max="6181" width="8.625" customWidth="1"/>
    <col min="6182" max="6182" width="7.625" customWidth="1"/>
    <col min="6183" max="6183" width="1.625" customWidth="1"/>
    <col min="6184" max="6184" width="8.625" customWidth="1"/>
    <col min="6185" max="6185" width="7.625" customWidth="1"/>
    <col min="6186" max="6186" width="1.625" customWidth="1"/>
    <col min="6187" max="6187" width="8.625" customWidth="1"/>
    <col min="6188" max="6188" width="7.625" customWidth="1"/>
    <col min="6189" max="6189" width="1.625" customWidth="1"/>
    <col min="6190" max="6190" width="8.625" customWidth="1"/>
    <col min="6191" max="6191" width="7.625" customWidth="1"/>
    <col min="6192" max="6192" width="1.625" customWidth="1"/>
    <col min="6193" max="6193" width="8.625" customWidth="1"/>
    <col min="6194" max="6194" width="7.625" customWidth="1"/>
    <col min="6195" max="6195" width="1.625" customWidth="1"/>
    <col min="6196" max="6196" width="8.625" customWidth="1"/>
    <col min="6404" max="6404" width="14.625" customWidth="1"/>
    <col min="6405" max="6405" width="7.625" customWidth="1"/>
    <col min="6406" max="6406" width="1.625" customWidth="1"/>
    <col min="6407" max="6407" width="9.625" customWidth="1"/>
    <col min="6408" max="6408" width="7.625" customWidth="1"/>
    <col min="6409" max="6409" width="1.625" customWidth="1"/>
    <col min="6410" max="6410" width="8.625" customWidth="1"/>
    <col min="6411" max="6411" width="7.625" customWidth="1"/>
    <col min="6412" max="6412" width="1.625" customWidth="1"/>
    <col min="6413" max="6413" width="8.625" customWidth="1"/>
    <col min="6414" max="6414" width="7.625" customWidth="1"/>
    <col min="6415" max="6415" width="1.625" customWidth="1"/>
    <col min="6416" max="6416" width="8.625" customWidth="1"/>
    <col min="6417" max="6417" width="7.625" customWidth="1"/>
    <col min="6418" max="6418" width="1.625" customWidth="1"/>
    <col min="6419" max="6419" width="8.625" customWidth="1"/>
    <col min="6420" max="6420" width="7.625" customWidth="1"/>
    <col min="6421" max="6421" width="1.625" customWidth="1"/>
    <col min="6422" max="6422" width="8.625" customWidth="1"/>
    <col min="6423" max="6423" width="7.625" customWidth="1"/>
    <col min="6424" max="6424" width="1.625" customWidth="1"/>
    <col min="6425" max="6425" width="8.625" customWidth="1"/>
    <col min="6426" max="6426" width="7.625" customWidth="1"/>
    <col min="6427" max="6427" width="1.625" customWidth="1"/>
    <col min="6428" max="6428" width="8.625" customWidth="1"/>
    <col min="6429" max="6429" width="7.625" customWidth="1"/>
    <col min="6430" max="6430" width="1.625" customWidth="1"/>
    <col min="6431" max="6431" width="8.625" customWidth="1"/>
    <col min="6432" max="6432" width="7.625" customWidth="1"/>
    <col min="6433" max="6433" width="1.625" customWidth="1"/>
    <col min="6434" max="6434" width="8.625" customWidth="1"/>
    <col min="6435" max="6435" width="7.625" customWidth="1"/>
    <col min="6436" max="6436" width="1.625" customWidth="1"/>
    <col min="6437" max="6437" width="8.625" customWidth="1"/>
    <col min="6438" max="6438" width="7.625" customWidth="1"/>
    <col min="6439" max="6439" width="1.625" customWidth="1"/>
    <col min="6440" max="6440" width="8.625" customWidth="1"/>
    <col min="6441" max="6441" width="7.625" customWidth="1"/>
    <col min="6442" max="6442" width="1.625" customWidth="1"/>
    <col min="6443" max="6443" width="8.625" customWidth="1"/>
    <col min="6444" max="6444" width="7.625" customWidth="1"/>
    <col min="6445" max="6445" width="1.625" customWidth="1"/>
    <col min="6446" max="6446" width="8.625" customWidth="1"/>
    <col min="6447" max="6447" width="7.625" customWidth="1"/>
    <col min="6448" max="6448" width="1.625" customWidth="1"/>
    <col min="6449" max="6449" width="8.625" customWidth="1"/>
    <col min="6450" max="6450" width="7.625" customWidth="1"/>
    <col min="6451" max="6451" width="1.625" customWidth="1"/>
    <col min="6452" max="6452" width="8.625" customWidth="1"/>
    <col min="6660" max="6660" width="14.625" customWidth="1"/>
    <col min="6661" max="6661" width="7.625" customWidth="1"/>
    <col min="6662" max="6662" width="1.625" customWidth="1"/>
    <col min="6663" max="6663" width="9.625" customWidth="1"/>
    <col min="6664" max="6664" width="7.625" customWidth="1"/>
    <col min="6665" max="6665" width="1.625" customWidth="1"/>
    <col min="6666" max="6666" width="8.625" customWidth="1"/>
    <col min="6667" max="6667" width="7.625" customWidth="1"/>
    <col min="6668" max="6668" width="1.625" customWidth="1"/>
    <col min="6669" max="6669" width="8.625" customWidth="1"/>
    <col min="6670" max="6670" width="7.625" customWidth="1"/>
    <col min="6671" max="6671" width="1.625" customWidth="1"/>
    <col min="6672" max="6672" width="8.625" customWidth="1"/>
    <col min="6673" max="6673" width="7.625" customWidth="1"/>
    <col min="6674" max="6674" width="1.625" customWidth="1"/>
    <col min="6675" max="6675" width="8.625" customWidth="1"/>
    <col min="6676" max="6676" width="7.625" customWidth="1"/>
    <col min="6677" max="6677" width="1.625" customWidth="1"/>
    <col min="6678" max="6678" width="8.625" customWidth="1"/>
    <col min="6679" max="6679" width="7.625" customWidth="1"/>
    <col min="6680" max="6680" width="1.625" customWidth="1"/>
    <col min="6681" max="6681" width="8.625" customWidth="1"/>
    <col min="6682" max="6682" width="7.625" customWidth="1"/>
    <col min="6683" max="6683" width="1.625" customWidth="1"/>
    <col min="6684" max="6684" width="8.625" customWidth="1"/>
    <col min="6685" max="6685" width="7.625" customWidth="1"/>
    <col min="6686" max="6686" width="1.625" customWidth="1"/>
    <col min="6687" max="6687" width="8.625" customWidth="1"/>
    <col min="6688" max="6688" width="7.625" customWidth="1"/>
    <col min="6689" max="6689" width="1.625" customWidth="1"/>
    <col min="6690" max="6690" width="8.625" customWidth="1"/>
    <col min="6691" max="6691" width="7.625" customWidth="1"/>
    <col min="6692" max="6692" width="1.625" customWidth="1"/>
    <col min="6693" max="6693" width="8.625" customWidth="1"/>
    <col min="6694" max="6694" width="7.625" customWidth="1"/>
    <col min="6695" max="6695" width="1.625" customWidth="1"/>
    <col min="6696" max="6696" width="8.625" customWidth="1"/>
    <col min="6697" max="6697" width="7.625" customWidth="1"/>
    <col min="6698" max="6698" width="1.625" customWidth="1"/>
    <col min="6699" max="6699" width="8.625" customWidth="1"/>
    <col min="6700" max="6700" width="7.625" customWidth="1"/>
    <col min="6701" max="6701" width="1.625" customWidth="1"/>
    <col min="6702" max="6702" width="8.625" customWidth="1"/>
    <col min="6703" max="6703" width="7.625" customWidth="1"/>
    <col min="6704" max="6704" width="1.625" customWidth="1"/>
    <col min="6705" max="6705" width="8.625" customWidth="1"/>
    <col min="6706" max="6706" width="7.625" customWidth="1"/>
    <col min="6707" max="6707" width="1.625" customWidth="1"/>
    <col min="6708" max="6708" width="8.625" customWidth="1"/>
    <col min="6916" max="6916" width="14.625" customWidth="1"/>
    <col min="6917" max="6917" width="7.625" customWidth="1"/>
    <col min="6918" max="6918" width="1.625" customWidth="1"/>
    <col min="6919" max="6919" width="9.625" customWidth="1"/>
    <col min="6920" max="6920" width="7.625" customWidth="1"/>
    <col min="6921" max="6921" width="1.625" customWidth="1"/>
    <col min="6922" max="6922" width="8.625" customWidth="1"/>
    <col min="6923" max="6923" width="7.625" customWidth="1"/>
    <col min="6924" max="6924" width="1.625" customWidth="1"/>
    <col min="6925" max="6925" width="8.625" customWidth="1"/>
    <col min="6926" max="6926" width="7.625" customWidth="1"/>
    <col min="6927" max="6927" width="1.625" customWidth="1"/>
    <col min="6928" max="6928" width="8.625" customWidth="1"/>
    <col min="6929" max="6929" width="7.625" customWidth="1"/>
    <col min="6930" max="6930" width="1.625" customWidth="1"/>
    <col min="6931" max="6931" width="8.625" customWidth="1"/>
    <col min="6932" max="6932" width="7.625" customWidth="1"/>
    <col min="6933" max="6933" width="1.625" customWidth="1"/>
    <col min="6934" max="6934" width="8.625" customWidth="1"/>
    <col min="6935" max="6935" width="7.625" customWidth="1"/>
    <col min="6936" max="6936" width="1.625" customWidth="1"/>
    <col min="6937" max="6937" width="8.625" customWidth="1"/>
    <col min="6938" max="6938" width="7.625" customWidth="1"/>
    <col min="6939" max="6939" width="1.625" customWidth="1"/>
    <col min="6940" max="6940" width="8.625" customWidth="1"/>
    <col min="6941" max="6941" width="7.625" customWidth="1"/>
    <col min="6942" max="6942" width="1.625" customWidth="1"/>
    <col min="6943" max="6943" width="8.625" customWidth="1"/>
    <col min="6944" max="6944" width="7.625" customWidth="1"/>
    <col min="6945" max="6945" width="1.625" customWidth="1"/>
    <col min="6946" max="6946" width="8.625" customWidth="1"/>
    <col min="6947" max="6947" width="7.625" customWidth="1"/>
    <col min="6948" max="6948" width="1.625" customWidth="1"/>
    <col min="6949" max="6949" width="8.625" customWidth="1"/>
    <col min="6950" max="6950" width="7.625" customWidth="1"/>
    <col min="6951" max="6951" width="1.625" customWidth="1"/>
    <col min="6952" max="6952" width="8.625" customWidth="1"/>
    <col min="6953" max="6953" width="7.625" customWidth="1"/>
    <col min="6954" max="6954" width="1.625" customWidth="1"/>
    <col min="6955" max="6955" width="8.625" customWidth="1"/>
    <col min="6956" max="6956" width="7.625" customWidth="1"/>
    <col min="6957" max="6957" width="1.625" customWidth="1"/>
    <col min="6958" max="6958" width="8.625" customWidth="1"/>
    <col min="6959" max="6959" width="7.625" customWidth="1"/>
    <col min="6960" max="6960" width="1.625" customWidth="1"/>
    <col min="6961" max="6961" width="8.625" customWidth="1"/>
    <col min="6962" max="6962" width="7.625" customWidth="1"/>
    <col min="6963" max="6963" width="1.625" customWidth="1"/>
    <col min="6964" max="6964" width="8.625" customWidth="1"/>
    <col min="7172" max="7172" width="14.625" customWidth="1"/>
    <col min="7173" max="7173" width="7.625" customWidth="1"/>
    <col min="7174" max="7174" width="1.625" customWidth="1"/>
    <col min="7175" max="7175" width="9.625" customWidth="1"/>
    <col min="7176" max="7176" width="7.625" customWidth="1"/>
    <col min="7177" max="7177" width="1.625" customWidth="1"/>
    <col min="7178" max="7178" width="8.625" customWidth="1"/>
    <col min="7179" max="7179" width="7.625" customWidth="1"/>
    <col min="7180" max="7180" width="1.625" customWidth="1"/>
    <col min="7181" max="7181" width="8.625" customWidth="1"/>
    <col min="7182" max="7182" width="7.625" customWidth="1"/>
    <col min="7183" max="7183" width="1.625" customWidth="1"/>
    <col min="7184" max="7184" width="8.625" customWidth="1"/>
    <col min="7185" max="7185" width="7.625" customWidth="1"/>
    <col min="7186" max="7186" width="1.625" customWidth="1"/>
    <col min="7187" max="7187" width="8.625" customWidth="1"/>
    <col min="7188" max="7188" width="7.625" customWidth="1"/>
    <col min="7189" max="7189" width="1.625" customWidth="1"/>
    <col min="7190" max="7190" width="8.625" customWidth="1"/>
    <col min="7191" max="7191" width="7.625" customWidth="1"/>
    <col min="7192" max="7192" width="1.625" customWidth="1"/>
    <col min="7193" max="7193" width="8.625" customWidth="1"/>
    <col min="7194" max="7194" width="7.625" customWidth="1"/>
    <col min="7195" max="7195" width="1.625" customWidth="1"/>
    <col min="7196" max="7196" width="8.625" customWidth="1"/>
    <col min="7197" max="7197" width="7.625" customWidth="1"/>
    <col min="7198" max="7198" width="1.625" customWidth="1"/>
    <col min="7199" max="7199" width="8.625" customWidth="1"/>
    <col min="7200" max="7200" width="7.625" customWidth="1"/>
    <col min="7201" max="7201" width="1.625" customWidth="1"/>
    <col min="7202" max="7202" width="8.625" customWidth="1"/>
    <col min="7203" max="7203" width="7.625" customWidth="1"/>
    <col min="7204" max="7204" width="1.625" customWidth="1"/>
    <col min="7205" max="7205" width="8.625" customWidth="1"/>
    <col min="7206" max="7206" width="7.625" customWidth="1"/>
    <col min="7207" max="7207" width="1.625" customWidth="1"/>
    <col min="7208" max="7208" width="8.625" customWidth="1"/>
    <col min="7209" max="7209" width="7.625" customWidth="1"/>
    <col min="7210" max="7210" width="1.625" customWidth="1"/>
    <col min="7211" max="7211" width="8.625" customWidth="1"/>
    <col min="7212" max="7212" width="7.625" customWidth="1"/>
    <col min="7213" max="7213" width="1.625" customWidth="1"/>
    <col min="7214" max="7214" width="8.625" customWidth="1"/>
    <col min="7215" max="7215" width="7.625" customWidth="1"/>
    <col min="7216" max="7216" width="1.625" customWidth="1"/>
    <col min="7217" max="7217" width="8.625" customWidth="1"/>
    <col min="7218" max="7218" width="7.625" customWidth="1"/>
    <col min="7219" max="7219" width="1.625" customWidth="1"/>
    <col min="7220" max="7220" width="8.625" customWidth="1"/>
    <col min="7428" max="7428" width="14.625" customWidth="1"/>
    <col min="7429" max="7429" width="7.625" customWidth="1"/>
    <col min="7430" max="7430" width="1.625" customWidth="1"/>
    <col min="7431" max="7431" width="9.625" customWidth="1"/>
    <col min="7432" max="7432" width="7.625" customWidth="1"/>
    <col min="7433" max="7433" width="1.625" customWidth="1"/>
    <col min="7434" max="7434" width="8.625" customWidth="1"/>
    <col min="7435" max="7435" width="7.625" customWidth="1"/>
    <col min="7436" max="7436" width="1.625" customWidth="1"/>
    <col min="7437" max="7437" width="8.625" customWidth="1"/>
    <col min="7438" max="7438" width="7.625" customWidth="1"/>
    <col min="7439" max="7439" width="1.625" customWidth="1"/>
    <col min="7440" max="7440" width="8.625" customWidth="1"/>
    <col min="7441" max="7441" width="7.625" customWidth="1"/>
    <col min="7442" max="7442" width="1.625" customWidth="1"/>
    <col min="7443" max="7443" width="8.625" customWidth="1"/>
    <col min="7444" max="7444" width="7.625" customWidth="1"/>
    <col min="7445" max="7445" width="1.625" customWidth="1"/>
    <col min="7446" max="7446" width="8.625" customWidth="1"/>
    <col min="7447" max="7447" width="7.625" customWidth="1"/>
    <col min="7448" max="7448" width="1.625" customWidth="1"/>
    <col min="7449" max="7449" width="8.625" customWidth="1"/>
    <col min="7450" max="7450" width="7.625" customWidth="1"/>
    <col min="7451" max="7451" width="1.625" customWidth="1"/>
    <col min="7452" max="7452" width="8.625" customWidth="1"/>
    <col min="7453" max="7453" width="7.625" customWidth="1"/>
    <col min="7454" max="7454" width="1.625" customWidth="1"/>
    <col min="7455" max="7455" width="8.625" customWidth="1"/>
    <col min="7456" max="7456" width="7.625" customWidth="1"/>
    <col min="7457" max="7457" width="1.625" customWidth="1"/>
    <col min="7458" max="7458" width="8.625" customWidth="1"/>
    <col min="7459" max="7459" width="7.625" customWidth="1"/>
    <col min="7460" max="7460" width="1.625" customWidth="1"/>
    <col min="7461" max="7461" width="8.625" customWidth="1"/>
    <col min="7462" max="7462" width="7.625" customWidth="1"/>
    <col min="7463" max="7463" width="1.625" customWidth="1"/>
    <col min="7464" max="7464" width="8.625" customWidth="1"/>
    <col min="7465" max="7465" width="7.625" customWidth="1"/>
    <col min="7466" max="7466" width="1.625" customWidth="1"/>
    <col min="7467" max="7467" width="8.625" customWidth="1"/>
    <col min="7468" max="7468" width="7.625" customWidth="1"/>
    <col min="7469" max="7469" width="1.625" customWidth="1"/>
    <col min="7470" max="7470" width="8.625" customWidth="1"/>
    <col min="7471" max="7471" width="7.625" customWidth="1"/>
    <col min="7472" max="7472" width="1.625" customWidth="1"/>
    <col min="7473" max="7473" width="8.625" customWidth="1"/>
    <col min="7474" max="7474" width="7.625" customWidth="1"/>
    <col min="7475" max="7475" width="1.625" customWidth="1"/>
    <col min="7476" max="7476" width="8.625" customWidth="1"/>
    <col min="7684" max="7684" width="14.625" customWidth="1"/>
    <col min="7685" max="7685" width="7.625" customWidth="1"/>
    <col min="7686" max="7686" width="1.625" customWidth="1"/>
    <col min="7687" max="7687" width="9.625" customWidth="1"/>
    <col min="7688" max="7688" width="7.625" customWidth="1"/>
    <col min="7689" max="7689" width="1.625" customWidth="1"/>
    <col min="7690" max="7690" width="8.625" customWidth="1"/>
    <col min="7691" max="7691" width="7.625" customWidth="1"/>
    <col min="7692" max="7692" width="1.625" customWidth="1"/>
    <col min="7693" max="7693" width="8.625" customWidth="1"/>
    <col min="7694" max="7694" width="7.625" customWidth="1"/>
    <col min="7695" max="7695" width="1.625" customWidth="1"/>
    <col min="7696" max="7696" width="8.625" customWidth="1"/>
    <col min="7697" max="7697" width="7.625" customWidth="1"/>
    <col min="7698" max="7698" width="1.625" customWidth="1"/>
    <col min="7699" max="7699" width="8.625" customWidth="1"/>
    <col min="7700" max="7700" width="7.625" customWidth="1"/>
    <col min="7701" max="7701" width="1.625" customWidth="1"/>
    <col min="7702" max="7702" width="8.625" customWidth="1"/>
    <col min="7703" max="7703" width="7.625" customWidth="1"/>
    <col min="7704" max="7704" width="1.625" customWidth="1"/>
    <col min="7705" max="7705" width="8.625" customWidth="1"/>
    <col min="7706" max="7706" width="7.625" customWidth="1"/>
    <col min="7707" max="7707" width="1.625" customWidth="1"/>
    <col min="7708" max="7708" width="8.625" customWidth="1"/>
    <col min="7709" max="7709" width="7.625" customWidth="1"/>
    <col min="7710" max="7710" width="1.625" customWidth="1"/>
    <col min="7711" max="7711" width="8.625" customWidth="1"/>
    <col min="7712" max="7712" width="7.625" customWidth="1"/>
    <col min="7713" max="7713" width="1.625" customWidth="1"/>
    <col min="7714" max="7714" width="8.625" customWidth="1"/>
    <col min="7715" max="7715" width="7.625" customWidth="1"/>
    <col min="7716" max="7716" width="1.625" customWidth="1"/>
    <col min="7717" max="7717" width="8.625" customWidth="1"/>
    <col min="7718" max="7718" width="7.625" customWidth="1"/>
    <col min="7719" max="7719" width="1.625" customWidth="1"/>
    <col min="7720" max="7720" width="8.625" customWidth="1"/>
    <col min="7721" max="7721" width="7.625" customWidth="1"/>
    <col min="7722" max="7722" width="1.625" customWidth="1"/>
    <col min="7723" max="7723" width="8.625" customWidth="1"/>
    <col min="7724" max="7724" width="7.625" customWidth="1"/>
    <col min="7725" max="7725" width="1.625" customWidth="1"/>
    <col min="7726" max="7726" width="8.625" customWidth="1"/>
    <col min="7727" max="7727" width="7.625" customWidth="1"/>
    <col min="7728" max="7728" width="1.625" customWidth="1"/>
    <col min="7729" max="7729" width="8.625" customWidth="1"/>
    <col min="7730" max="7730" width="7.625" customWidth="1"/>
    <col min="7731" max="7731" width="1.625" customWidth="1"/>
    <col min="7732" max="7732" width="8.625" customWidth="1"/>
    <col min="7940" max="7940" width="14.625" customWidth="1"/>
    <col min="7941" max="7941" width="7.625" customWidth="1"/>
    <col min="7942" max="7942" width="1.625" customWidth="1"/>
    <col min="7943" max="7943" width="9.625" customWidth="1"/>
    <col min="7944" max="7944" width="7.625" customWidth="1"/>
    <col min="7945" max="7945" width="1.625" customWidth="1"/>
    <col min="7946" max="7946" width="8.625" customWidth="1"/>
    <col min="7947" max="7947" width="7.625" customWidth="1"/>
    <col min="7948" max="7948" width="1.625" customWidth="1"/>
    <col min="7949" max="7949" width="8.625" customWidth="1"/>
    <col min="7950" max="7950" width="7.625" customWidth="1"/>
    <col min="7951" max="7951" width="1.625" customWidth="1"/>
    <col min="7952" max="7952" width="8.625" customWidth="1"/>
    <col min="7953" max="7953" width="7.625" customWidth="1"/>
    <col min="7954" max="7954" width="1.625" customWidth="1"/>
    <col min="7955" max="7955" width="8.625" customWidth="1"/>
    <col min="7956" max="7956" width="7.625" customWidth="1"/>
    <col min="7957" max="7957" width="1.625" customWidth="1"/>
    <col min="7958" max="7958" width="8.625" customWidth="1"/>
    <col min="7959" max="7959" width="7.625" customWidth="1"/>
    <col min="7960" max="7960" width="1.625" customWidth="1"/>
    <col min="7961" max="7961" width="8.625" customWidth="1"/>
    <col min="7962" max="7962" width="7.625" customWidth="1"/>
    <col min="7963" max="7963" width="1.625" customWidth="1"/>
    <col min="7964" max="7964" width="8.625" customWidth="1"/>
    <col min="7965" max="7965" width="7.625" customWidth="1"/>
    <col min="7966" max="7966" width="1.625" customWidth="1"/>
    <col min="7967" max="7967" width="8.625" customWidth="1"/>
    <col min="7968" max="7968" width="7.625" customWidth="1"/>
    <col min="7969" max="7969" width="1.625" customWidth="1"/>
    <col min="7970" max="7970" width="8.625" customWidth="1"/>
    <col min="7971" max="7971" width="7.625" customWidth="1"/>
    <col min="7972" max="7972" width="1.625" customWidth="1"/>
    <col min="7973" max="7973" width="8.625" customWidth="1"/>
    <col min="7974" max="7974" width="7.625" customWidth="1"/>
    <col min="7975" max="7975" width="1.625" customWidth="1"/>
    <col min="7976" max="7976" width="8.625" customWidth="1"/>
    <col min="7977" max="7977" width="7.625" customWidth="1"/>
    <col min="7978" max="7978" width="1.625" customWidth="1"/>
    <col min="7979" max="7979" width="8.625" customWidth="1"/>
    <col min="7980" max="7980" width="7.625" customWidth="1"/>
    <col min="7981" max="7981" width="1.625" customWidth="1"/>
    <col min="7982" max="7982" width="8.625" customWidth="1"/>
    <col min="7983" max="7983" width="7.625" customWidth="1"/>
    <col min="7984" max="7984" width="1.625" customWidth="1"/>
    <col min="7985" max="7985" width="8.625" customWidth="1"/>
    <col min="7986" max="7986" width="7.625" customWidth="1"/>
    <col min="7987" max="7987" width="1.625" customWidth="1"/>
    <col min="7988" max="7988" width="8.625" customWidth="1"/>
    <col min="8196" max="8196" width="14.625" customWidth="1"/>
    <col min="8197" max="8197" width="7.625" customWidth="1"/>
    <col min="8198" max="8198" width="1.625" customWidth="1"/>
    <col min="8199" max="8199" width="9.625" customWidth="1"/>
    <col min="8200" max="8200" width="7.625" customWidth="1"/>
    <col min="8201" max="8201" width="1.625" customWidth="1"/>
    <col min="8202" max="8202" width="8.625" customWidth="1"/>
    <col min="8203" max="8203" width="7.625" customWidth="1"/>
    <col min="8204" max="8204" width="1.625" customWidth="1"/>
    <col min="8205" max="8205" width="8.625" customWidth="1"/>
    <col min="8206" max="8206" width="7.625" customWidth="1"/>
    <col min="8207" max="8207" width="1.625" customWidth="1"/>
    <col min="8208" max="8208" width="8.625" customWidth="1"/>
    <col min="8209" max="8209" width="7.625" customWidth="1"/>
    <col min="8210" max="8210" width="1.625" customWidth="1"/>
    <col min="8211" max="8211" width="8.625" customWidth="1"/>
    <col min="8212" max="8212" width="7.625" customWidth="1"/>
    <col min="8213" max="8213" width="1.625" customWidth="1"/>
    <col min="8214" max="8214" width="8.625" customWidth="1"/>
    <col min="8215" max="8215" width="7.625" customWidth="1"/>
    <col min="8216" max="8216" width="1.625" customWidth="1"/>
    <col min="8217" max="8217" width="8.625" customWidth="1"/>
    <col min="8218" max="8218" width="7.625" customWidth="1"/>
    <col min="8219" max="8219" width="1.625" customWidth="1"/>
    <col min="8220" max="8220" width="8.625" customWidth="1"/>
    <col min="8221" max="8221" width="7.625" customWidth="1"/>
    <col min="8222" max="8222" width="1.625" customWidth="1"/>
    <col min="8223" max="8223" width="8.625" customWidth="1"/>
    <col min="8224" max="8224" width="7.625" customWidth="1"/>
    <col min="8225" max="8225" width="1.625" customWidth="1"/>
    <col min="8226" max="8226" width="8.625" customWidth="1"/>
    <col min="8227" max="8227" width="7.625" customWidth="1"/>
    <col min="8228" max="8228" width="1.625" customWidth="1"/>
    <col min="8229" max="8229" width="8.625" customWidth="1"/>
    <col min="8230" max="8230" width="7.625" customWidth="1"/>
    <col min="8231" max="8231" width="1.625" customWidth="1"/>
    <col min="8232" max="8232" width="8.625" customWidth="1"/>
    <col min="8233" max="8233" width="7.625" customWidth="1"/>
    <col min="8234" max="8234" width="1.625" customWidth="1"/>
    <col min="8235" max="8235" width="8.625" customWidth="1"/>
    <col min="8236" max="8236" width="7.625" customWidth="1"/>
    <col min="8237" max="8237" width="1.625" customWidth="1"/>
    <col min="8238" max="8238" width="8.625" customWidth="1"/>
    <col min="8239" max="8239" width="7.625" customWidth="1"/>
    <col min="8240" max="8240" width="1.625" customWidth="1"/>
    <col min="8241" max="8241" width="8.625" customWidth="1"/>
    <col min="8242" max="8242" width="7.625" customWidth="1"/>
    <col min="8243" max="8243" width="1.625" customWidth="1"/>
    <col min="8244" max="8244" width="8.625" customWidth="1"/>
    <col min="8452" max="8452" width="14.625" customWidth="1"/>
    <col min="8453" max="8453" width="7.625" customWidth="1"/>
    <col min="8454" max="8454" width="1.625" customWidth="1"/>
    <col min="8455" max="8455" width="9.625" customWidth="1"/>
    <col min="8456" max="8456" width="7.625" customWidth="1"/>
    <col min="8457" max="8457" width="1.625" customWidth="1"/>
    <col min="8458" max="8458" width="8.625" customWidth="1"/>
    <col min="8459" max="8459" width="7.625" customWidth="1"/>
    <col min="8460" max="8460" width="1.625" customWidth="1"/>
    <col min="8461" max="8461" width="8.625" customWidth="1"/>
    <col min="8462" max="8462" width="7.625" customWidth="1"/>
    <col min="8463" max="8463" width="1.625" customWidth="1"/>
    <col min="8464" max="8464" width="8.625" customWidth="1"/>
    <col min="8465" max="8465" width="7.625" customWidth="1"/>
    <col min="8466" max="8466" width="1.625" customWidth="1"/>
    <col min="8467" max="8467" width="8.625" customWidth="1"/>
    <col min="8468" max="8468" width="7.625" customWidth="1"/>
    <col min="8469" max="8469" width="1.625" customWidth="1"/>
    <col min="8470" max="8470" width="8.625" customWidth="1"/>
    <col min="8471" max="8471" width="7.625" customWidth="1"/>
    <col min="8472" max="8472" width="1.625" customWidth="1"/>
    <col min="8473" max="8473" width="8.625" customWidth="1"/>
    <col min="8474" max="8474" width="7.625" customWidth="1"/>
    <col min="8475" max="8475" width="1.625" customWidth="1"/>
    <col min="8476" max="8476" width="8.625" customWidth="1"/>
    <col min="8477" max="8477" width="7.625" customWidth="1"/>
    <col min="8478" max="8478" width="1.625" customWidth="1"/>
    <col min="8479" max="8479" width="8.625" customWidth="1"/>
    <col min="8480" max="8480" width="7.625" customWidth="1"/>
    <col min="8481" max="8481" width="1.625" customWidth="1"/>
    <col min="8482" max="8482" width="8.625" customWidth="1"/>
    <col min="8483" max="8483" width="7.625" customWidth="1"/>
    <col min="8484" max="8484" width="1.625" customWidth="1"/>
    <col min="8485" max="8485" width="8.625" customWidth="1"/>
    <col min="8486" max="8486" width="7.625" customWidth="1"/>
    <col min="8487" max="8487" width="1.625" customWidth="1"/>
    <col min="8488" max="8488" width="8.625" customWidth="1"/>
    <col min="8489" max="8489" width="7.625" customWidth="1"/>
    <col min="8490" max="8490" width="1.625" customWidth="1"/>
    <col min="8491" max="8491" width="8.625" customWidth="1"/>
    <col min="8492" max="8492" width="7.625" customWidth="1"/>
    <col min="8493" max="8493" width="1.625" customWidth="1"/>
    <col min="8494" max="8494" width="8.625" customWidth="1"/>
    <col min="8495" max="8495" width="7.625" customWidth="1"/>
    <col min="8496" max="8496" width="1.625" customWidth="1"/>
    <col min="8497" max="8497" width="8.625" customWidth="1"/>
    <col min="8498" max="8498" width="7.625" customWidth="1"/>
    <col min="8499" max="8499" width="1.625" customWidth="1"/>
    <col min="8500" max="8500" width="8.625" customWidth="1"/>
    <col min="8708" max="8708" width="14.625" customWidth="1"/>
    <col min="8709" max="8709" width="7.625" customWidth="1"/>
    <col min="8710" max="8710" width="1.625" customWidth="1"/>
    <col min="8711" max="8711" width="9.625" customWidth="1"/>
    <col min="8712" max="8712" width="7.625" customWidth="1"/>
    <col min="8713" max="8713" width="1.625" customWidth="1"/>
    <col min="8714" max="8714" width="8.625" customWidth="1"/>
    <col min="8715" max="8715" width="7.625" customWidth="1"/>
    <col min="8716" max="8716" width="1.625" customWidth="1"/>
    <col min="8717" max="8717" width="8.625" customWidth="1"/>
    <col min="8718" max="8718" width="7.625" customWidth="1"/>
    <col min="8719" max="8719" width="1.625" customWidth="1"/>
    <col min="8720" max="8720" width="8.625" customWidth="1"/>
    <col min="8721" max="8721" width="7.625" customWidth="1"/>
    <col min="8722" max="8722" width="1.625" customWidth="1"/>
    <col min="8723" max="8723" width="8.625" customWidth="1"/>
    <col min="8724" max="8724" width="7.625" customWidth="1"/>
    <col min="8725" max="8725" width="1.625" customWidth="1"/>
    <col min="8726" max="8726" width="8.625" customWidth="1"/>
    <col min="8727" max="8727" width="7.625" customWidth="1"/>
    <col min="8728" max="8728" width="1.625" customWidth="1"/>
    <col min="8729" max="8729" width="8.625" customWidth="1"/>
    <col min="8730" max="8730" width="7.625" customWidth="1"/>
    <col min="8731" max="8731" width="1.625" customWidth="1"/>
    <col min="8732" max="8732" width="8.625" customWidth="1"/>
    <col min="8733" max="8733" width="7.625" customWidth="1"/>
    <col min="8734" max="8734" width="1.625" customWidth="1"/>
    <col min="8735" max="8735" width="8.625" customWidth="1"/>
    <col min="8736" max="8736" width="7.625" customWidth="1"/>
    <col min="8737" max="8737" width="1.625" customWidth="1"/>
    <col min="8738" max="8738" width="8.625" customWidth="1"/>
    <col min="8739" max="8739" width="7.625" customWidth="1"/>
    <col min="8740" max="8740" width="1.625" customWidth="1"/>
    <col min="8741" max="8741" width="8.625" customWidth="1"/>
    <col min="8742" max="8742" width="7.625" customWidth="1"/>
    <col min="8743" max="8743" width="1.625" customWidth="1"/>
    <col min="8744" max="8744" width="8.625" customWidth="1"/>
    <col min="8745" max="8745" width="7.625" customWidth="1"/>
    <col min="8746" max="8746" width="1.625" customWidth="1"/>
    <col min="8747" max="8747" width="8.625" customWidth="1"/>
    <col min="8748" max="8748" width="7.625" customWidth="1"/>
    <col min="8749" max="8749" width="1.625" customWidth="1"/>
    <col min="8750" max="8750" width="8.625" customWidth="1"/>
    <col min="8751" max="8751" width="7.625" customWidth="1"/>
    <col min="8752" max="8752" width="1.625" customWidth="1"/>
    <col min="8753" max="8753" width="8.625" customWidth="1"/>
    <col min="8754" max="8754" width="7.625" customWidth="1"/>
    <col min="8755" max="8755" width="1.625" customWidth="1"/>
    <col min="8756" max="8756" width="8.625" customWidth="1"/>
    <col min="8964" max="8964" width="14.625" customWidth="1"/>
    <col min="8965" max="8965" width="7.625" customWidth="1"/>
    <col min="8966" max="8966" width="1.625" customWidth="1"/>
    <col min="8967" max="8967" width="9.625" customWidth="1"/>
    <col min="8968" max="8968" width="7.625" customWidth="1"/>
    <col min="8969" max="8969" width="1.625" customWidth="1"/>
    <col min="8970" max="8970" width="8.625" customWidth="1"/>
    <col min="8971" max="8971" width="7.625" customWidth="1"/>
    <col min="8972" max="8972" width="1.625" customWidth="1"/>
    <col min="8973" max="8973" width="8.625" customWidth="1"/>
    <col min="8974" max="8974" width="7.625" customWidth="1"/>
    <col min="8975" max="8975" width="1.625" customWidth="1"/>
    <col min="8976" max="8976" width="8.625" customWidth="1"/>
    <col min="8977" max="8977" width="7.625" customWidth="1"/>
    <col min="8978" max="8978" width="1.625" customWidth="1"/>
    <col min="8979" max="8979" width="8.625" customWidth="1"/>
    <col min="8980" max="8980" width="7.625" customWidth="1"/>
    <col min="8981" max="8981" width="1.625" customWidth="1"/>
    <col min="8982" max="8982" width="8.625" customWidth="1"/>
    <col min="8983" max="8983" width="7.625" customWidth="1"/>
    <col min="8984" max="8984" width="1.625" customWidth="1"/>
    <col min="8985" max="8985" width="8.625" customWidth="1"/>
    <col min="8986" max="8986" width="7.625" customWidth="1"/>
    <col min="8987" max="8987" width="1.625" customWidth="1"/>
    <col min="8988" max="8988" width="8.625" customWidth="1"/>
    <col min="8989" max="8989" width="7.625" customWidth="1"/>
    <col min="8990" max="8990" width="1.625" customWidth="1"/>
    <col min="8991" max="8991" width="8.625" customWidth="1"/>
    <col min="8992" max="8992" width="7.625" customWidth="1"/>
    <col min="8993" max="8993" width="1.625" customWidth="1"/>
    <col min="8994" max="8994" width="8.625" customWidth="1"/>
    <col min="8995" max="8995" width="7.625" customWidth="1"/>
    <col min="8996" max="8996" width="1.625" customWidth="1"/>
    <col min="8997" max="8997" width="8.625" customWidth="1"/>
    <col min="8998" max="8998" width="7.625" customWidth="1"/>
    <col min="8999" max="8999" width="1.625" customWidth="1"/>
    <col min="9000" max="9000" width="8.625" customWidth="1"/>
    <col min="9001" max="9001" width="7.625" customWidth="1"/>
    <col min="9002" max="9002" width="1.625" customWidth="1"/>
    <col min="9003" max="9003" width="8.625" customWidth="1"/>
    <col min="9004" max="9004" width="7.625" customWidth="1"/>
    <col min="9005" max="9005" width="1.625" customWidth="1"/>
    <col min="9006" max="9006" width="8.625" customWidth="1"/>
    <col min="9007" max="9007" width="7.625" customWidth="1"/>
    <col min="9008" max="9008" width="1.625" customWidth="1"/>
    <col min="9009" max="9009" width="8.625" customWidth="1"/>
    <col min="9010" max="9010" width="7.625" customWidth="1"/>
    <col min="9011" max="9011" width="1.625" customWidth="1"/>
    <col min="9012" max="9012" width="8.625" customWidth="1"/>
    <col min="9220" max="9220" width="14.625" customWidth="1"/>
    <col min="9221" max="9221" width="7.625" customWidth="1"/>
    <col min="9222" max="9222" width="1.625" customWidth="1"/>
    <col min="9223" max="9223" width="9.625" customWidth="1"/>
    <col min="9224" max="9224" width="7.625" customWidth="1"/>
    <col min="9225" max="9225" width="1.625" customWidth="1"/>
    <col min="9226" max="9226" width="8.625" customWidth="1"/>
    <col min="9227" max="9227" width="7.625" customWidth="1"/>
    <col min="9228" max="9228" width="1.625" customWidth="1"/>
    <col min="9229" max="9229" width="8.625" customWidth="1"/>
    <col min="9230" max="9230" width="7.625" customWidth="1"/>
    <col min="9231" max="9231" width="1.625" customWidth="1"/>
    <col min="9232" max="9232" width="8.625" customWidth="1"/>
    <col min="9233" max="9233" width="7.625" customWidth="1"/>
    <col min="9234" max="9234" width="1.625" customWidth="1"/>
    <col min="9235" max="9235" width="8.625" customWidth="1"/>
    <col min="9236" max="9236" width="7.625" customWidth="1"/>
    <col min="9237" max="9237" width="1.625" customWidth="1"/>
    <col min="9238" max="9238" width="8.625" customWidth="1"/>
    <col min="9239" max="9239" width="7.625" customWidth="1"/>
    <col min="9240" max="9240" width="1.625" customWidth="1"/>
    <col min="9241" max="9241" width="8.625" customWidth="1"/>
    <col min="9242" max="9242" width="7.625" customWidth="1"/>
    <col min="9243" max="9243" width="1.625" customWidth="1"/>
    <col min="9244" max="9244" width="8.625" customWidth="1"/>
    <col min="9245" max="9245" width="7.625" customWidth="1"/>
    <col min="9246" max="9246" width="1.625" customWidth="1"/>
    <col min="9247" max="9247" width="8.625" customWidth="1"/>
    <col min="9248" max="9248" width="7.625" customWidth="1"/>
    <col min="9249" max="9249" width="1.625" customWidth="1"/>
    <col min="9250" max="9250" width="8.625" customWidth="1"/>
    <col min="9251" max="9251" width="7.625" customWidth="1"/>
    <col min="9252" max="9252" width="1.625" customWidth="1"/>
    <col min="9253" max="9253" width="8.625" customWidth="1"/>
    <col min="9254" max="9254" width="7.625" customWidth="1"/>
    <col min="9255" max="9255" width="1.625" customWidth="1"/>
    <col min="9256" max="9256" width="8.625" customWidth="1"/>
    <col min="9257" max="9257" width="7.625" customWidth="1"/>
    <col min="9258" max="9258" width="1.625" customWidth="1"/>
    <col min="9259" max="9259" width="8.625" customWidth="1"/>
    <col min="9260" max="9260" width="7.625" customWidth="1"/>
    <col min="9261" max="9261" width="1.625" customWidth="1"/>
    <col min="9262" max="9262" width="8.625" customWidth="1"/>
    <col min="9263" max="9263" width="7.625" customWidth="1"/>
    <col min="9264" max="9264" width="1.625" customWidth="1"/>
    <col min="9265" max="9265" width="8.625" customWidth="1"/>
    <col min="9266" max="9266" width="7.625" customWidth="1"/>
    <col min="9267" max="9267" width="1.625" customWidth="1"/>
    <col min="9268" max="9268" width="8.625" customWidth="1"/>
    <col min="9476" max="9476" width="14.625" customWidth="1"/>
    <col min="9477" max="9477" width="7.625" customWidth="1"/>
    <col min="9478" max="9478" width="1.625" customWidth="1"/>
    <col min="9479" max="9479" width="9.625" customWidth="1"/>
    <col min="9480" max="9480" width="7.625" customWidth="1"/>
    <col min="9481" max="9481" width="1.625" customWidth="1"/>
    <col min="9482" max="9482" width="8.625" customWidth="1"/>
    <col min="9483" max="9483" width="7.625" customWidth="1"/>
    <col min="9484" max="9484" width="1.625" customWidth="1"/>
    <col min="9485" max="9485" width="8.625" customWidth="1"/>
    <col min="9486" max="9486" width="7.625" customWidth="1"/>
    <col min="9487" max="9487" width="1.625" customWidth="1"/>
    <col min="9488" max="9488" width="8.625" customWidth="1"/>
    <col min="9489" max="9489" width="7.625" customWidth="1"/>
    <col min="9490" max="9490" width="1.625" customWidth="1"/>
    <col min="9491" max="9491" width="8.625" customWidth="1"/>
    <col min="9492" max="9492" width="7.625" customWidth="1"/>
    <col min="9493" max="9493" width="1.625" customWidth="1"/>
    <col min="9494" max="9494" width="8.625" customWidth="1"/>
    <col min="9495" max="9495" width="7.625" customWidth="1"/>
    <col min="9496" max="9496" width="1.625" customWidth="1"/>
    <col min="9497" max="9497" width="8.625" customWidth="1"/>
    <col min="9498" max="9498" width="7.625" customWidth="1"/>
    <col min="9499" max="9499" width="1.625" customWidth="1"/>
    <col min="9500" max="9500" width="8.625" customWidth="1"/>
    <col min="9501" max="9501" width="7.625" customWidth="1"/>
    <col min="9502" max="9502" width="1.625" customWidth="1"/>
    <col min="9503" max="9503" width="8.625" customWidth="1"/>
    <col min="9504" max="9504" width="7.625" customWidth="1"/>
    <col min="9505" max="9505" width="1.625" customWidth="1"/>
    <col min="9506" max="9506" width="8.625" customWidth="1"/>
    <col min="9507" max="9507" width="7.625" customWidth="1"/>
    <col min="9508" max="9508" width="1.625" customWidth="1"/>
    <col min="9509" max="9509" width="8.625" customWidth="1"/>
    <col min="9510" max="9510" width="7.625" customWidth="1"/>
    <col min="9511" max="9511" width="1.625" customWidth="1"/>
    <col min="9512" max="9512" width="8.625" customWidth="1"/>
    <col min="9513" max="9513" width="7.625" customWidth="1"/>
    <col min="9514" max="9514" width="1.625" customWidth="1"/>
    <col min="9515" max="9515" width="8.625" customWidth="1"/>
    <col min="9516" max="9516" width="7.625" customWidth="1"/>
    <col min="9517" max="9517" width="1.625" customWidth="1"/>
    <col min="9518" max="9518" width="8.625" customWidth="1"/>
    <col min="9519" max="9519" width="7.625" customWidth="1"/>
    <col min="9520" max="9520" width="1.625" customWidth="1"/>
    <col min="9521" max="9521" width="8.625" customWidth="1"/>
    <col min="9522" max="9522" width="7.625" customWidth="1"/>
    <col min="9523" max="9523" width="1.625" customWidth="1"/>
    <col min="9524" max="9524" width="8.625" customWidth="1"/>
    <col min="9732" max="9732" width="14.625" customWidth="1"/>
    <col min="9733" max="9733" width="7.625" customWidth="1"/>
    <col min="9734" max="9734" width="1.625" customWidth="1"/>
    <col min="9735" max="9735" width="9.625" customWidth="1"/>
    <col min="9736" max="9736" width="7.625" customWidth="1"/>
    <col min="9737" max="9737" width="1.625" customWidth="1"/>
    <col min="9738" max="9738" width="8.625" customWidth="1"/>
    <col min="9739" max="9739" width="7.625" customWidth="1"/>
    <col min="9740" max="9740" width="1.625" customWidth="1"/>
    <col min="9741" max="9741" width="8.625" customWidth="1"/>
    <col min="9742" max="9742" width="7.625" customWidth="1"/>
    <col min="9743" max="9743" width="1.625" customWidth="1"/>
    <col min="9744" max="9744" width="8.625" customWidth="1"/>
    <col min="9745" max="9745" width="7.625" customWidth="1"/>
    <col min="9746" max="9746" width="1.625" customWidth="1"/>
    <col min="9747" max="9747" width="8.625" customWidth="1"/>
    <col min="9748" max="9748" width="7.625" customWidth="1"/>
    <col min="9749" max="9749" width="1.625" customWidth="1"/>
    <col min="9750" max="9750" width="8.625" customWidth="1"/>
    <col min="9751" max="9751" width="7.625" customWidth="1"/>
    <col min="9752" max="9752" width="1.625" customWidth="1"/>
    <col min="9753" max="9753" width="8.625" customWidth="1"/>
    <col min="9754" max="9754" width="7.625" customWidth="1"/>
    <col min="9755" max="9755" width="1.625" customWidth="1"/>
    <col min="9756" max="9756" width="8.625" customWidth="1"/>
    <col min="9757" max="9757" width="7.625" customWidth="1"/>
    <col min="9758" max="9758" width="1.625" customWidth="1"/>
    <col min="9759" max="9759" width="8.625" customWidth="1"/>
    <col min="9760" max="9760" width="7.625" customWidth="1"/>
    <col min="9761" max="9761" width="1.625" customWidth="1"/>
    <col min="9762" max="9762" width="8.625" customWidth="1"/>
    <col min="9763" max="9763" width="7.625" customWidth="1"/>
    <col min="9764" max="9764" width="1.625" customWidth="1"/>
    <col min="9765" max="9765" width="8.625" customWidth="1"/>
    <col min="9766" max="9766" width="7.625" customWidth="1"/>
    <col min="9767" max="9767" width="1.625" customWidth="1"/>
    <col min="9768" max="9768" width="8.625" customWidth="1"/>
    <col min="9769" max="9769" width="7.625" customWidth="1"/>
    <col min="9770" max="9770" width="1.625" customWidth="1"/>
    <col min="9771" max="9771" width="8.625" customWidth="1"/>
    <col min="9772" max="9772" width="7.625" customWidth="1"/>
    <col min="9773" max="9773" width="1.625" customWidth="1"/>
    <col min="9774" max="9774" width="8.625" customWidth="1"/>
    <col min="9775" max="9775" width="7.625" customWidth="1"/>
    <col min="9776" max="9776" width="1.625" customWidth="1"/>
    <col min="9777" max="9777" width="8.625" customWidth="1"/>
    <col min="9778" max="9778" width="7.625" customWidth="1"/>
    <col min="9779" max="9779" width="1.625" customWidth="1"/>
    <col min="9780" max="9780" width="8.625" customWidth="1"/>
    <col min="9988" max="9988" width="14.625" customWidth="1"/>
    <col min="9989" max="9989" width="7.625" customWidth="1"/>
    <col min="9990" max="9990" width="1.625" customWidth="1"/>
    <col min="9991" max="9991" width="9.625" customWidth="1"/>
    <col min="9992" max="9992" width="7.625" customWidth="1"/>
    <col min="9993" max="9993" width="1.625" customWidth="1"/>
    <col min="9994" max="9994" width="8.625" customWidth="1"/>
    <col min="9995" max="9995" width="7.625" customWidth="1"/>
    <col min="9996" max="9996" width="1.625" customWidth="1"/>
    <col min="9997" max="9997" width="8.625" customWidth="1"/>
    <col min="9998" max="9998" width="7.625" customWidth="1"/>
    <col min="9999" max="9999" width="1.625" customWidth="1"/>
    <col min="10000" max="10000" width="8.625" customWidth="1"/>
    <col min="10001" max="10001" width="7.625" customWidth="1"/>
    <col min="10002" max="10002" width="1.625" customWidth="1"/>
    <col min="10003" max="10003" width="8.625" customWidth="1"/>
    <col min="10004" max="10004" width="7.625" customWidth="1"/>
    <col min="10005" max="10005" width="1.625" customWidth="1"/>
    <col min="10006" max="10006" width="8.625" customWidth="1"/>
    <col min="10007" max="10007" width="7.625" customWidth="1"/>
    <col min="10008" max="10008" width="1.625" customWidth="1"/>
    <col min="10009" max="10009" width="8.625" customWidth="1"/>
    <col min="10010" max="10010" width="7.625" customWidth="1"/>
    <col min="10011" max="10011" width="1.625" customWidth="1"/>
    <col min="10012" max="10012" width="8.625" customWidth="1"/>
    <col min="10013" max="10013" width="7.625" customWidth="1"/>
    <col min="10014" max="10014" width="1.625" customWidth="1"/>
    <col min="10015" max="10015" width="8.625" customWidth="1"/>
    <col min="10016" max="10016" width="7.625" customWidth="1"/>
    <col min="10017" max="10017" width="1.625" customWidth="1"/>
    <col min="10018" max="10018" width="8.625" customWidth="1"/>
    <col min="10019" max="10019" width="7.625" customWidth="1"/>
    <col min="10020" max="10020" width="1.625" customWidth="1"/>
    <col min="10021" max="10021" width="8.625" customWidth="1"/>
    <col min="10022" max="10022" width="7.625" customWidth="1"/>
    <col min="10023" max="10023" width="1.625" customWidth="1"/>
    <col min="10024" max="10024" width="8.625" customWidth="1"/>
    <col min="10025" max="10025" width="7.625" customWidth="1"/>
    <col min="10026" max="10026" width="1.625" customWidth="1"/>
    <col min="10027" max="10027" width="8.625" customWidth="1"/>
    <col min="10028" max="10028" width="7.625" customWidth="1"/>
    <col min="10029" max="10029" width="1.625" customWidth="1"/>
    <col min="10030" max="10030" width="8.625" customWidth="1"/>
    <col min="10031" max="10031" width="7.625" customWidth="1"/>
    <col min="10032" max="10032" width="1.625" customWidth="1"/>
    <col min="10033" max="10033" width="8.625" customWidth="1"/>
    <col min="10034" max="10034" width="7.625" customWidth="1"/>
    <col min="10035" max="10035" width="1.625" customWidth="1"/>
    <col min="10036" max="10036" width="8.625" customWidth="1"/>
    <col min="10244" max="10244" width="14.625" customWidth="1"/>
    <col min="10245" max="10245" width="7.625" customWidth="1"/>
    <col min="10246" max="10246" width="1.625" customWidth="1"/>
    <col min="10247" max="10247" width="9.625" customWidth="1"/>
    <col min="10248" max="10248" width="7.625" customWidth="1"/>
    <col min="10249" max="10249" width="1.625" customWidth="1"/>
    <col min="10250" max="10250" width="8.625" customWidth="1"/>
    <col min="10251" max="10251" width="7.625" customWidth="1"/>
    <col min="10252" max="10252" width="1.625" customWidth="1"/>
    <col min="10253" max="10253" width="8.625" customWidth="1"/>
    <col min="10254" max="10254" width="7.625" customWidth="1"/>
    <col min="10255" max="10255" width="1.625" customWidth="1"/>
    <col min="10256" max="10256" width="8.625" customWidth="1"/>
    <col min="10257" max="10257" width="7.625" customWidth="1"/>
    <col min="10258" max="10258" width="1.625" customWidth="1"/>
    <col min="10259" max="10259" width="8.625" customWidth="1"/>
    <col min="10260" max="10260" width="7.625" customWidth="1"/>
    <col min="10261" max="10261" width="1.625" customWidth="1"/>
    <col min="10262" max="10262" width="8.625" customWidth="1"/>
    <col min="10263" max="10263" width="7.625" customWidth="1"/>
    <col min="10264" max="10264" width="1.625" customWidth="1"/>
    <col min="10265" max="10265" width="8.625" customWidth="1"/>
    <col min="10266" max="10266" width="7.625" customWidth="1"/>
    <col min="10267" max="10267" width="1.625" customWidth="1"/>
    <col min="10268" max="10268" width="8.625" customWidth="1"/>
    <col min="10269" max="10269" width="7.625" customWidth="1"/>
    <col min="10270" max="10270" width="1.625" customWidth="1"/>
    <col min="10271" max="10271" width="8.625" customWidth="1"/>
    <col min="10272" max="10272" width="7.625" customWidth="1"/>
    <col min="10273" max="10273" width="1.625" customWidth="1"/>
    <col min="10274" max="10274" width="8.625" customWidth="1"/>
    <col min="10275" max="10275" width="7.625" customWidth="1"/>
    <col min="10276" max="10276" width="1.625" customWidth="1"/>
    <col min="10277" max="10277" width="8.625" customWidth="1"/>
    <col min="10278" max="10278" width="7.625" customWidth="1"/>
    <col min="10279" max="10279" width="1.625" customWidth="1"/>
    <col min="10280" max="10280" width="8.625" customWidth="1"/>
    <col min="10281" max="10281" width="7.625" customWidth="1"/>
    <col min="10282" max="10282" width="1.625" customWidth="1"/>
    <col min="10283" max="10283" width="8.625" customWidth="1"/>
    <col min="10284" max="10284" width="7.625" customWidth="1"/>
    <col min="10285" max="10285" width="1.625" customWidth="1"/>
    <col min="10286" max="10286" width="8.625" customWidth="1"/>
    <col min="10287" max="10287" width="7.625" customWidth="1"/>
    <col min="10288" max="10288" width="1.625" customWidth="1"/>
    <col min="10289" max="10289" width="8.625" customWidth="1"/>
    <col min="10290" max="10290" width="7.625" customWidth="1"/>
    <col min="10291" max="10291" width="1.625" customWidth="1"/>
    <col min="10292" max="10292" width="8.625" customWidth="1"/>
    <col min="10500" max="10500" width="14.625" customWidth="1"/>
    <col min="10501" max="10501" width="7.625" customWidth="1"/>
    <col min="10502" max="10502" width="1.625" customWidth="1"/>
    <col min="10503" max="10503" width="9.625" customWidth="1"/>
    <col min="10504" max="10504" width="7.625" customWidth="1"/>
    <col min="10505" max="10505" width="1.625" customWidth="1"/>
    <col min="10506" max="10506" width="8.625" customWidth="1"/>
    <col min="10507" max="10507" width="7.625" customWidth="1"/>
    <col min="10508" max="10508" width="1.625" customWidth="1"/>
    <col min="10509" max="10509" width="8.625" customWidth="1"/>
    <col min="10510" max="10510" width="7.625" customWidth="1"/>
    <col min="10511" max="10511" width="1.625" customWidth="1"/>
    <col min="10512" max="10512" width="8.625" customWidth="1"/>
    <col min="10513" max="10513" width="7.625" customWidth="1"/>
    <col min="10514" max="10514" width="1.625" customWidth="1"/>
    <col min="10515" max="10515" width="8.625" customWidth="1"/>
    <col min="10516" max="10516" width="7.625" customWidth="1"/>
    <col min="10517" max="10517" width="1.625" customWidth="1"/>
    <col min="10518" max="10518" width="8.625" customWidth="1"/>
    <col min="10519" max="10519" width="7.625" customWidth="1"/>
    <col min="10520" max="10520" width="1.625" customWidth="1"/>
    <col min="10521" max="10521" width="8.625" customWidth="1"/>
    <col min="10522" max="10522" width="7.625" customWidth="1"/>
    <col min="10523" max="10523" width="1.625" customWidth="1"/>
    <col min="10524" max="10524" width="8.625" customWidth="1"/>
    <col min="10525" max="10525" width="7.625" customWidth="1"/>
    <col min="10526" max="10526" width="1.625" customWidth="1"/>
    <col min="10527" max="10527" width="8.625" customWidth="1"/>
    <col min="10528" max="10528" width="7.625" customWidth="1"/>
    <col min="10529" max="10529" width="1.625" customWidth="1"/>
    <col min="10530" max="10530" width="8.625" customWidth="1"/>
    <col min="10531" max="10531" width="7.625" customWidth="1"/>
    <col min="10532" max="10532" width="1.625" customWidth="1"/>
    <col min="10533" max="10533" width="8.625" customWidth="1"/>
    <col min="10534" max="10534" width="7.625" customWidth="1"/>
    <col min="10535" max="10535" width="1.625" customWidth="1"/>
    <col min="10536" max="10536" width="8.625" customWidth="1"/>
    <col min="10537" max="10537" width="7.625" customWidth="1"/>
    <col min="10538" max="10538" width="1.625" customWidth="1"/>
    <col min="10539" max="10539" width="8.625" customWidth="1"/>
    <col min="10540" max="10540" width="7.625" customWidth="1"/>
    <col min="10541" max="10541" width="1.625" customWidth="1"/>
    <col min="10542" max="10542" width="8.625" customWidth="1"/>
    <col min="10543" max="10543" width="7.625" customWidth="1"/>
    <col min="10544" max="10544" width="1.625" customWidth="1"/>
    <col min="10545" max="10545" width="8.625" customWidth="1"/>
    <col min="10546" max="10546" width="7.625" customWidth="1"/>
    <col min="10547" max="10547" width="1.625" customWidth="1"/>
    <col min="10548" max="10548" width="8.625" customWidth="1"/>
    <col min="10756" max="10756" width="14.625" customWidth="1"/>
    <col min="10757" max="10757" width="7.625" customWidth="1"/>
    <col min="10758" max="10758" width="1.625" customWidth="1"/>
    <col min="10759" max="10759" width="9.625" customWidth="1"/>
    <col min="10760" max="10760" width="7.625" customWidth="1"/>
    <col min="10761" max="10761" width="1.625" customWidth="1"/>
    <col min="10762" max="10762" width="8.625" customWidth="1"/>
    <col min="10763" max="10763" width="7.625" customWidth="1"/>
    <col min="10764" max="10764" width="1.625" customWidth="1"/>
    <col min="10765" max="10765" width="8.625" customWidth="1"/>
    <col min="10766" max="10766" width="7.625" customWidth="1"/>
    <col min="10767" max="10767" width="1.625" customWidth="1"/>
    <col min="10768" max="10768" width="8.625" customWidth="1"/>
    <col min="10769" max="10769" width="7.625" customWidth="1"/>
    <col min="10770" max="10770" width="1.625" customWidth="1"/>
    <col min="10771" max="10771" width="8.625" customWidth="1"/>
    <col min="10772" max="10772" width="7.625" customWidth="1"/>
    <col min="10773" max="10773" width="1.625" customWidth="1"/>
    <col min="10774" max="10774" width="8.625" customWidth="1"/>
    <col min="10775" max="10775" width="7.625" customWidth="1"/>
    <col min="10776" max="10776" width="1.625" customWidth="1"/>
    <col min="10777" max="10777" width="8.625" customWidth="1"/>
    <col min="10778" max="10778" width="7.625" customWidth="1"/>
    <col min="10779" max="10779" width="1.625" customWidth="1"/>
    <col min="10780" max="10780" width="8.625" customWidth="1"/>
    <col min="10781" max="10781" width="7.625" customWidth="1"/>
    <col min="10782" max="10782" width="1.625" customWidth="1"/>
    <col min="10783" max="10783" width="8.625" customWidth="1"/>
    <col min="10784" max="10784" width="7.625" customWidth="1"/>
    <col min="10785" max="10785" width="1.625" customWidth="1"/>
    <col min="10786" max="10786" width="8.625" customWidth="1"/>
    <col min="10787" max="10787" width="7.625" customWidth="1"/>
    <col min="10788" max="10788" width="1.625" customWidth="1"/>
    <col min="10789" max="10789" width="8.625" customWidth="1"/>
    <col min="10790" max="10790" width="7.625" customWidth="1"/>
    <col min="10791" max="10791" width="1.625" customWidth="1"/>
    <col min="10792" max="10792" width="8.625" customWidth="1"/>
    <col min="10793" max="10793" width="7.625" customWidth="1"/>
    <col min="10794" max="10794" width="1.625" customWidth="1"/>
    <col min="10795" max="10795" width="8.625" customWidth="1"/>
    <col min="10796" max="10796" width="7.625" customWidth="1"/>
    <col min="10797" max="10797" width="1.625" customWidth="1"/>
    <col min="10798" max="10798" width="8.625" customWidth="1"/>
    <col min="10799" max="10799" width="7.625" customWidth="1"/>
    <col min="10800" max="10800" width="1.625" customWidth="1"/>
    <col min="10801" max="10801" width="8.625" customWidth="1"/>
    <col min="10802" max="10802" width="7.625" customWidth="1"/>
    <col min="10803" max="10803" width="1.625" customWidth="1"/>
    <col min="10804" max="10804" width="8.625" customWidth="1"/>
    <col min="11012" max="11012" width="14.625" customWidth="1"/>
    <col min="11013" max="11013" width="7.625" customWidth="1"/>
    <col min="11014" max="11014" width="1.625" customWidth="1"/>
    <col min="11015" max="11015" width="9.625" customWidth="1"/>
    <col min="11016" max="11016" width="7.625" customWidth="1"/>
    <col min="11017" max="11017" width="1.625" customWidth="1"/>
    <col min="11018" max="11018" width="8.625" customWidth="1"/>
    <col min="11019" max="11019" width="7.625" customWidth="1"/>
    <col min="11020" max="11020" width="1.625" customWidth="1"/>
    <col min="11021" max="11021" width="8.625" customWidth="1"/>
    <col min="11022" max="11022" width="7.625" customWidth="1"/>
    <col min="11023" max="11023" width="1.625" customWidth="1"/>
    <col min="11024" max="11024" width="8.625" customWidth="1"/>
    <col min="11025" max="11025" width="7.625" customWidth="1"/>
    <col min="11026" max="11026" width="1.625" customWidth="1"/>
    <col min="11027" max="11027" width="8.625" customWidth="1"/>
    <col min="11028" max="11028" width="7.625" customWidth="1"/>
    <col min="11029" max="11029" width="1.625" customWidth="1"/>
    <col min="11030" max="11030" width="8.625" customWidth="1"/>
    <col min="11031" max="11031" width="7.625" customWidth="1"/>
    <col min="11032" max="11032" width="1.625" customWidth="1"/>
    <col min="11033" max="11033" width="8.625" customWidth="1"/>
    <col min="11034" max="11034" width="7.625" customWidth="1"/>
    <col min="11035" max="11035" width="1.625" customWidth="1"/>
    <col min="11036" max="11036" width="8.625" customWidth="1"/>
    <col min="11037" max="11037" width="7.625" customWidth="1"/>
    <col min="11038" max="11038" width="1.625" customWidth="1"/>
    <col min="11039" max="11039" width="8.625" customWidth="1"/>
    <col min="11040" max="11040" width="7.625" customWidth="1"/>
    <col min="11041" max="11041" width="1.625" customWidth="1"/>
    <col min="11042" max="11042" width="8.625" customWidth="1"/>
    <col min="11043" max="11043" width="7.625" customWidth="1"/>
    <col min="11044" max="11044" width="1.625" customWidth="1"/>
    <col min="11045" max="11045" width="8.625" customWidth="1"/>
    <col min="11046" max="11046" width="7.625" customWidth="1"/>
    <col min="11047" max="11047" width="1.625" customWidth="1"/>
    <col min="11048" max="11048" width="8.625" customWidth="1"/>
    <col min="11049" max="11049" width="7.625" customWidth="1"/>
    <col min="11050" max="11050" width="1.625" customWidth="1"/>
    <col min="11051" max="11051" width="8.625" customWidth="1"/>
    <col min="11052" max="11052" width="7.625" customWidth="1"/>
    <col min="11053" max="11053" width="1.625" customWidth="1"/>
    <col min="11054" max="11054" width="8.625" customWidth="1"/>
    <col min="11055" max="11055" width="7.625" customWidth="1"/>
    <col min="11056" max="11056" width="1.625" customWidth="1"/>
    <col min="11057" max="11057" width="8.625" customWidth="1"/>
    <col min="11058" max="11058" width="7.625" customWidth="1"/>
    <col min="11059" max="11059" width="1.625" customWidth="1"/>
    <col min="11060" max="11060" width="8.625" customWidth="1"/>
    <col min="11268" max="11268" width="14.625" customWidth="1"/>
    <col min="11269" max="11269" width="7.625" customWidth="1"/>
    <col min="11270" max="11270" width="1.625" customWidth="1"/>
    <col min="11271" max="11271" width="9.625" customWidth="1"/>
    <col min="11272" max="11272" width="7.625" customWidth="1"/>
    <col min="11273" max="11273" width="1.625" customWidth="1"/>
    <col min="11274" max="11274" width="8.625" customWidth="1"/>
    <col min="11275" max="11275" width="7.625" customWidth="1"/>
    <col min="11276" max="11276" width="1.625" customWidth="1"/>
    <col min="11277" max="11277" width="8.625" customWidth="1"/>
    <col min="11278" max="11278" width="7.625" customWidth="1"/>
    <col min="11279" max="11279" width="1.625" customWidth="1"/>
    <col min="11280" max="11280" width="8.625" customWidth="1"/>
    <col min="11281" max="11281" width="7.625" customWidth="1"/>
    <col min="11282" max="11282" width="1.625" customWidth="1"/>
    <col min="11283" max="11283" width="8.625" customWidth="1"/>
    <col min="11284" max="11284" width="7.625" customWidth="1"/>
    <col min="11285" max="11285" width="1.625" customWidth="1"/>
    <col min="11286" max="11286" width="8.625" customWidth="1"/>
    <col min="11287" max="11287" width="7.625" customWidth="1"/>
    <col min="11288" max="11288" width="1.625" customWidth="1"/>
    <col min="11289" max="11289" width="8.625" customWidth="1"/>
    <col min="11290" max="11290" width="7.625" customWidth="1"/>
    <col min="11291" max="11291" width="1.625" customWidth="1"/>
    <col min="11292" max="11292" width="8.625" customWidth="1"/>
    <col min="11293" max="11293" width="7.625" customWidth="1"/>
    <col min="11294" max="11294" width="1.625" customWidth="1"/>
    <col min="11295" max="11295" width="8.625" customWidth="1"/>
    <col min="11296" max="11296" width="7.625" customWidth="1"/>
    <col min="11297" max="11297" width="1.625" customWidth="1"/>
    <col min="11298" max="11298" width="8.625" customWidth="1"/>
    <col min="11299" max="11299" width="7.625" customWidth="1"/>
    <col min="11300" max="11300" width="1.625" customWidth="1"/>
    <col min="11301" max="11301" width="8.625" customWidth="1"/>
    <col min="11302" max="11302" width="7.625" customWidth="1"/>
    <col min="11303" max="11303" width="1.625" customWidth="1"/>
    <col min="11304" max="11304" width="8.625" customWidth="1"/>
    <col min="11305" max="11305" width="7.625" customWidth="1"/>
    <col min="11306" max="11306" width="1.625" customWidth="1"/>
    <col min="11307" max="11307" width="8.625" customWidth="1"/>
    <col min="11308" max="11308" width="7.625" customWidth="1"/>
    <col min="11309" max="11309" width="1.625" customWidth="1"/>
    <col min="11310" max="11310" width="8.625" customWidth="1"/>
    <col min="11311" max="11311" width="7.625" customWidth="1"/>
    <col min="11312" max="11312" width="1.625" customWidth="1"/>
    <col min="11313" max="11313" width="8.625" customWidth="1"/>
    <col min="11314" max="11314" width="7.625" customWidth="1"/>
    <col min="11315" max="11315" width="1.625" customWidth="1"/>
    <col min="11316" max="11316" width="8.625" customWidth="1"/>
    <col min="11524" max="11524" width="14.625" customWidth="1"/>
    <col min="11525" max="11525" width="7.625" customWidth="1"/>
    <col min="11526" max="11526" width="1.625" customWidth="1"/>
    <col min="11527" max="11527" width="9.625" customWidth="1"/>
    <col min="11528" max="11528" width="7.625" customWidth="1"/>
    <col min="11529" max="11529" width="1.625" customWidth="1"/>
    <col min="11530" max="11530" width="8.625" customWidth="1"/>
    <col min="11531" max="11531" width="7.625" customWidth="1"/>
    <col min="11532" max="11532" width="1.625" customWidth="1"/>
    <col min="11533" max="11533" width="8.625" customWidth="1"/>
    <col min="11534" max="11534" width="7.625" customWidth="1"/>
    <col min="11535" max="11535" width="1.625" customWidth="1"/>
    <col min="11536" max="11536" width="8.625" customWidth="1"/>
    <col min="11537" max="11537" width="7.625" customWidth="1"/>
    <col min="11538" max="11538" width="1.625" customWidth="1"/>
    <col min="11539" max="11539" width="8.625" customWidth="1"/>
    <col min="11540" max="11540" width="7.625" customWidth="1"/>
    <col min="11541" max="11541" width="1.625" customWidth="1"/>
    <col min="11542" max="11542" width="8.625" customWidth="1"/>
    <col min="11543" max="11543" width="7.625" customWidth="1"/>
    <col min="11544" max="11544" width="1.625" customWidth="1"/>
    <col min="11545" max="11545" width="8.625" customWidth="1"/>
    <col min="11546" max="11546" width="7.625" customWidth="1"/>
    <col min="11547" max="11547" width="1.625" customWidth="1"/>
    <col min="11548" max="11548" width="8.625" customWidth="1"/>
    <col min="11549" max="11549" width="7.625" customWidth="1"/>
    <col min="11550" max="11550" width="1.625" customWidth="1"/>
    <col min="11551" max="11551" width="8.625" customWidth="1"/>
    <col min="11552" max="11552" width="7.625" customWidth="1"/>
    <col min="11553" max="11553" width="1.625" customWidth="1"/>
    <col min="11554" max="11554" width="8.625" customWidth="1"/>
    <col min="11555" max="11555" width="7.625" customWidth="1"/>
    <col min="11556" max="11556" width="1.625" customWidth="1"/>
    <col min="11557" max="11557" width="8.625" customWidth="1"/>
    <col min="11558" max="11558" width="7.625" customWidth="1"/>
    <col min="11559" max="11559" width="1.625" customWidth="1"/>
    <col min="11560" max="11560" width="8.625" customWidth="1"/>
    <col min="11561" max="11561" width="7.625" customWidth="1"/>
    <col min="11562" max="11562" width="1.625" customWidth="1"/>
    <col min="11563" max="11563" width="8.625" customWidth="1"/>
    <col min="11564" max="11564" width="7.625" customWidth="1"/>
    <col min="11565" max="11565" width="1.625" customWidth="1"/>
    <col min="11566" max="11566" width="8.625" customWidth="1"/>
    <col min="11567" max="11567" width="7.625" customWidth="1"/>
    <col min="11568" max="11568" width="1.625" customWidth="1"/>
    <col min="11569" max="11569" width="8.625" customWidth="1"/>
    <col min="11570" max="11570" width="7.625" customWidth="1"/>
    <col min="11571" max="11571" width="1.625" customWidth="1"/>
    <col min="11572" max="11572" width="8.625" customWidth="1"/>
    <col min="11780" max="11780" width="14.625" customWidth="1"/>
    <col min="11781" max="11781" width="7.625" customWidth="1"/>
    <col min="11782" max="11782" width="1.625" customWidth="1"/>
    <col min="11783" max="11783" width="9.625" customWidth="1"/>
    <col min="11784" max="11784" width="7.625" customWidth="1"/>
    <col min="11785" max="11785" width="1.625" customWidth="1"/>
    <col min="11786" max="11786" width="8.625" customWidth="1"/>
    <col min="11787" max="11787" width="7.625" customWidth="1"/>
    <col min="11788" max="11788" width="1.625" customWidth="1"/>
    <col min="11789" max="11789" width="8.625" customWidth="1"/>
    <col min="11790" max="11790" width="7.625" customWidth="1"/>
    <col min="11791" max="11791" width="1.625" customWidth="1"/>
    <col min="11792" max="11792" width="8.625" customWidth="1"/>
    <col min="11793" max="11793" width="7.625" customWidth="1"/>
    <col min="11794" max="11794" width="1.625" customWidth="1"/>
    <col min="11795" max="11795" width="8.625" customWidth="1"/>
    <col min="11796" max="11796" width="7.625" customWidth="1"/>
    <col min="11797" max="11797" width="1.625" customWidth="1"/>
    <col min="11798" max="11798" width="8.625" customWidth="1"/>
    <col min="11799" max="11799" width="7.625" customWidth="1"/>
    <col min="11800" max="11800" width="1.625" customWidth="1"/>
    <col min="11801" max="11801" width="8.625" customWidth="1"/>
    <col min="11802" max="11802" width="7.625" customWidth="1"/>
    <col min="11803" max="11803" width="1.625" customWidth="1"/>
    <col min="11804" max="11804" width="8.625" customWidth="1"/>
    <col min="11805" max="11805" width="7.625" customWidth="1"/>
    <col min="11806" max="11806" width="1.625" customWidth="1"/>
    <col min="11807" max="11807" width="8.625" customWidth="1"/>
    <col min="11808" max="11808" width="7.625" customWidth="1"/>
    <col min="11809" max="11809" width="1.625" customWidth="1"/>
    <col min="11810" max="11810" width="8.625" customWidth="1"/>
    <col min="11811" max="11811" width="7.625" customWidth="1"/>
    <col min="11812" max="11812" width="1.625" customWidth="1"/>
    <col min="11813" max="11813" width="8.625" customWidth="1"/>
    <col min="11814" max="11814" width="7.625" customWidth="1"/>
    <col min="11815" max="11815" width="1.625" customWidth="1"/>
    <col min="11816" max="11816" width="8.625" customWidth="1"/>
    <col min="11817" max="11817" width="7.625" customWidth="1"/>
    <col min="11818" max="11818" width="1.625" customWidth="1"/>
    <col min="11819" max="11819" width="8.625" customWidth="1"/>
    <col min="11820" max="11820" width="7.625" customWidth="1"/>
    <col min="11821" max="11821" width="1.625" customWidth="1"/>
    <col min="11822" max="11822" width="8.625" customWidth="1"/>
    <col min="11823" max="11823" width="7.625" customWidth="1"/>
    <col min="11824" max="11824" width="1.625" customWidth="1"/>
    <col min="11825" max="11825" width="8.625" customWidth="1"/>
    <col min="11826" max="11826" width="7.625" customWidth="1"/>
    <col min="11827" max="11827" width="1.625" customWidth="1"/>
    <col min="11828" max="11828" width="8.625" customWidth="1"/>
    <col min="12036" max="12036" width="14.625" customWidth="1"/>
    <col min="12037" max="12037" width="7.625" customWidth="1"/>
    <col min="12038" max="12038" width="1.625" customWidth="1"/>
    <col min="12039" max="12039" width="9.625" customWidth="1"/>
    <col min="12040" max="12040" width="7.625" customWidth="1"/>
    <col min="12041" max="12041" width="1.625" customWidth="1"/>
    <col min="12042" max="12042" width="8.625" customWidth="1"/>
    <col min="12043" max="12043" width="7.625" customWidth="1"/>
    <col min="12044" max="12044" width="1.625" customWidth="1"/>
    <col min="12045" max="12045" width="8.625" customWidth="1"/>
    <col min="12046" max="12046" width="7.625" customWidth="1"/>
    <col min="12047" max="12047" width="1.625" customWidth="1"/>
    <col min="12048" max="12048" width="8.625" customWidth="1"/>
    <col min="12049" max="12049" width="7.625" customWidth="1"/>
    <col min="12050" max="12050" width="1.625" customWidth="1"/>
    <col min="12051" max="12051" width="8.625" customWidth="1"/>
    <col min="12052" max="12052" width="7.625" customWidth="1"/>
    <col min="12053" max="12053" width="1.625" customWidth="1"/>
    <col min="12054" max="12054" width="8.625" customWidth="1"/>
    <col min="12055" max="12055" width="7.625" customWidth="1"/>
    <col min="12056" max="12056" width="1.625" customWidth="1"/>
    <col min="12057" max="12057" width="8.625" customWidth="1"/>
    <col min="12058" max="12058" width="7.625" customWidth="1"/>
    <col min="12059" max="12059" width="1.625" customWidth="1"/>
    <col min="12060" max="12060" width="8.625" customWidth="1"/>
    <col min="12061" max="12061" width="7.625" customWidth="1"/>
    <col min="12062" max="12062" width="1.625" customWidth="1"/>
    <col min="12063" max="12063" width="8.625" customWidth="1"/>
    <col min="12064" max="12064" width="7.625" customWidth="1"/>
    <col min="12065" max="12065" width="1.625" customWidth="1"/>
    <col min="12066" max="12066" width="8.625" customWidth="1"/>
    <col min="12067" max="12067" width="7.625" customWidth="1"/>
    <col min="12068" max="12068" width="1.625" customWidth="1"/>
    <col min="12069" max="12069" width="8.625" customWidth="1"/>
    <col min="12070" max="12070" width="7.625" customWidth="1"/>
    <col min="12071" max="12071" width="1.625" customWidth="1"/>
    <col min="12072" max="12072" width="8.625" customWidth="1"/>
    <col min="12073" max="12073" width="7.625" customWidth="1"/>
    <col min="12074" max="12074" width="1.625" customWidth="1"/>
    <col min="12075" max="12075" width="8.625" customWidth="1"/>
    <col min="12076" max="12076" width="7.625" customWidth="1"/>
    <col min="12077" max="12077" width="1.625" customWidth="1"/>
    <col min="12078" max="12078" width="8.625" customWidth="1"/>
    <col min="12079" max="12079" width="7.625" customWidth="1"/>
    <col min="12080" max="12080" width="1.625" customWidth="1"/>
    <col min="12081" max="12081" width="8.625" customWidth="1"/>
    <col min="12082" max="12082" width="7.625" customWidth="1"/>
    <col min="12083" max="12083" width="1.625" customWidth="1"/>
    <col min="12084" max="12084" width="8.625" customWidth="1"/>
    <col min="12292" max="12292" width="14.625" customWidth="1"/>
    <col min="12293" max="12293" width="7.625" customWidth="1"/>
    <col min="12294" max="12294" width="1.625" customWidth="1"/>
    <col min="12295" max="12295" width="9.625" customWidth="1"/>
    <col min="12296" max="12296" width="7.625" customWidth="1"/>
    <col min="12297" max="12297" width="1.625" customWidth="1"/>
    <col min="12298" max="12298" width="8.625" customWidth="1"/>
    <col min="12299" max="12299" width="7.625" customWidth="1"/>
    <col min="12300" max="12300" width="1.625" customWidth="1"/>
    <col min="12301" max="12301" width="8.625" customWidth="1"/>
    <col min="12302" max="12302" width="7.625" customWidth="1"/>
    <col min="12303" max="12303" width="1.625" customWidth="1"/>
    <col min="12304" max="12304" width="8.625" customWidth="1"/>
    <col min="12305" max="12305" width="7.625" customWidth="1"/>
    <col min="12306" max="12306" width="1.625" customWidth="1"/>
    <col min="12307" max="12307" width="8.625" customWidth="1"/>
    <col min="12308" max="12308" width="7.625" customWidth="1"/>
    <col min="12309" max="12309" width="1.625" customWidth="1"/>
    <col min="12310" max="12310" width="8.625" customWidth="1"/>
    <col min="12311" max="12311" width="7.625" customWidth="1"/>
    <col min="12312" max="12312" width="1.625" customWidth="1"/>
    <col min="12313" max="12313" width="8.625" customWidth="1"/>
    <col min="12314" max="12314" width="7.625" customWidth="1"/>
    <col min="12315" max="12315" width="1.625" customWidth="1"/>
    <col min="12316" max="12316" width="8.625" customWidth="1"/>
    <col min="12317" max="12317" width="7.625" customWidth="1"/>
    <col min="12318" max="12318" width="1.625" customWidth="1"/>
    <col min="12319" max="12319" width="8.625" customWidth="1"/>
    <col min="12320" max="12320" width="7.625" customWidth="1"/>
    <col min="12321" max="12321" width="1.625" customWidth="1"/>
    <col min="12322" max="12322" width="8.625" customWidth="1"/>
    <col min="12323" max="12323" width="7.625" customWidth="1"/>
    <col min="12324" max="12324" width="1.625" customWidth="1"/>
    <col min="12325" max="12325" width="8.625" customWidth="1"/>
    <col min="12326" max="12326" width="7.625" customWidth="1"/>
    <col min="12327" max="12327" width="1.625" customWidth="1"/>
    <col min="12328" max="12328" width="8.625" customWidth="1"/>
    <col min="12329" max="12329" width="7.625" customWidth="1"/>
    <col min="12330" max="12330" width="1.625" customWidth="1"/>
    <col min="12331" max="12331" width="8.625" customWidth="1"/>
    <col min="12332" max="12332" width="7.625" customWidth="1"/>
    <col min="12333" max="12333" width="1.625" customWidth="1"/>
    <col min="12334" max="12334" width="8.625" customWidth="1"/>
    <col min="12335" max="12335" width="7.625" customWidth="1"/>
    <col min="12336" max="12336" width="1.625" customWidth="1"/>
    <col min="12337" max="12337" width="8.625" customWidth="1"/>
    <col min="12338" max="12338" width="7.625" customWidth="1"/>
    <col min="12339" max="12339" width="1.625" customWidth="1"/>
    <col min="12340" max="12340" width="8.625" customWidth="1"/>
    <col min="12548" max="12548" width="14.625" customWidth="1"/>
    <col min="12549" max="12549" width="7.625" customWidth="1"/>
    <col min="12550" max="12550" width="1.625" customWidth="1"/>
    <col min="12551" max="12551" width="9.625" customWidth="1"/>
    <col min="12552" max="12552" width="7.625" customWidth="1"/>
    <col min="12553" max="12553" width="1.625" customWidth="1"/>
    <col min="12554" max="12554" width="8.625" customWidth="1"/>
    <col min="12555" max="12555" width="7.625" customWidth="1"/>
    <col min="12556" max="12556" width="1.625" customWidth="1"/>
    <col min="12557" max="12557" width="8.625" customWidth="1"/>
    <col min="12558" max="12558" width="7.625" customWidth="1"/>
    <col min="12559" max="12559" width="1.625" customWidth="1"/>
    <col min="12560" max="12560" width="8.625" customWidth="1"/>
    <col min="12561" max="12561" width="7.625" customWidth="1"/>
    <col min="12562" max="12562" width="1.625" customWidth="1"/>
    <col min="12563" max="12563" width="8.625" customWidth="1"/>
    <col min="12564" max="12564" width="7.625" customWidth="1"/>
    <col min="12565" max="12565" width="1.625" customWidth="1"/>
    <col min="12566" max="12566" width="8.625" customWidth="1"/>
    <col min="12567" max="12567" width="7.625" customWidth="1"/>
    <col min="12568" max="12568" width="1.625" customWidth="1"/>
    <col min="12569" max="12569" width="8.625" customWidth="1"/>
    <col min="12570" max="12570" width="7.625" customWidth="1"/>
    <col min="12571" max="12571" width="1.625" customWidth="1"/>
    <col min="12572" max="12572" width="8.625" customWidth="1"/>
    <col min="12573" max="12573" width="7.625" customWidth="1"/>
    <col min="12574" max="12574" width="1.625" customWidth="1"/>
    <col min="12575" max="12575" width="8.625" customWidth="1"/>
    <col min="12576" max="12576" width="7.625" customWidth="1"/>
    <col min="12577" max="12577" width="1.625" customWidth="1"/>
    <col min="12578" max="12578" width="8.625" customWidth="1"/>
    <col min="12579" max="12579" width="7.625" customWidth="1"/>
    <col min="12580" max="12580" width="1.625" customWidth="1"/>
    <col min="12581" max="12581" width="8.625" customWidth="1"/>
    <col min="12582" max="12582" width="7.625" customWidth="1"/>
    <col min="12583" max="12583" width="1.625" customWidth="1"/>
    <col min="12584" max="12584" width="8.625" customWidth="1"/>
    <col min="12585" max="12585" width="7.625" customWidth="1"/>
    <col min="12586" max="12586" width="1.625" customWidth="1"/>
    <col min="12587" max="12587" width="8.625" customWidth="1"/>
    <col min="12588" max="12588" width="7.625" customWidth="1"/>
    <col min="12589" max="12589" width="1.625" customWidth="1"/>
    <col min="12590" max="12590" width="8.625" customWidth="1"/>
    <col min="12591" max="12591" width="7.625" customWidth="1"/>
    <col min="12592" max="12592" width="1.625" customWidth="1"/>
    <col min="12593" max="12593" width="8.625" customWidth="1"/>
    <col min="12594" max="12594" width="7.625" customWidth="1"/>
    <col min="12595" max="12595" width="1.625" customWidth="1"/>
    <col min="12596" max="12596" width="8.625" customWidth="1"/>
    <col min="12804" max="12804" width="14.625" customWidth="1"/>
    <col min="12805" max="12805" width="7.625" customWidth="1"/>
    <col min="12806" max="12806" width="1.625" customWidth="1"/>
    <col min="12807" max="12807" width="9.625" customWidth="1"/>
    <col min="12808" max="12808" width="7.625" customWidth="1"/>
    <col min="12809" max="12809" width="1.625" customWidth="1"/>
    <col min="12810" max="12810" width="8.625" customWidth="1"/>
    <col min="12811" max="12811" width="7.625" customWidth="1"/>
    <col min="12812" max="12812" width="1.625" customWidth="1"/>
    <col min="12813" max="12813" width="8.625" customWidth="1"/>
    <col min="12814" max="12814" width="7.625" customWidth="1"/>
    <col min="12815" max="12815" width="1.625" customWidth="1"/>
    <col min="12816" max="12816" width="8.625" customWidth="1"/>
    <col min="12817" max="12817" width="7.625" customWidth="1"/>
    <col min="12818" max="12818" width="1.625" customWidth="1"/>
    <col min="12819" max="12819" width="8.625" customWidth="1"/>
    <col min="12820" max="12820" width="7.625" customWidth="1"/>
    <col min="12821" max="12821" width="1.625" customWidth="1"/>
    <col min="12822" max="12822" width="8.625" customWidth="1"/>
    <col min="12823" max="12823" width="7.625" customWidth="1"/>
    <col min="12824" max="12824" width="1.625" customWidth="1"/>
    <col min="12825" max="12825" width="8.625" customWidth="1"/>
    <col min="12826" max="12826" width="7.625" customWidth="1"/>
    <col min="12827" max="12827" width="1.625" customWidth="1"/>
    <col min="12828" max="12828" width="8.625" customWidth="1"/>
    <col min="12829" max="12829" width="7.625" customWidth="1"/>
    <col min="12830" max="12830" width="1.625" customWidth="1"/>
    <col min="12831" max="12831" width="8.625" customWidth="1"/>
    <col min="12832" max="12832" width="7.625" customWidth="1"/>
    <col min="12833" max="12833" width="1.625" customWidth="1"/>
    <col min="12834" max="12834" width="8.625" customWidth="1"/>
    <col min="12835" max="12835" width="7.625" customWidth="1"/>
    <col min="12836" max="12836" width="1.625" customWidth="1"/>
    <col min="12837" max="12837" width="8.625" customWidth="1"/>
    <col min="12838" max="12838" width="7.625" customWidth="1"/>
    <col min="12839" max="12839" width="1.625" customWidth="1"/>
    <col min="12840" max="12840" width="8.625" customWidth="1"/>
    <col min="12841" max="12841" width="7.625" customWidth="1"/>
    <col min="12842" max="12842" width="1.625" customWidth="1"/>
    <col min="12843" max="12843" width="8.625" customWidth="1"/>
    <col min="12844" max="12844" width="7.625" customWidth="1"/>
    <col min="12845" max="12845" width="1.625" customWidth="1"/>
    <col min="12846" max="12846" width="8.625" customWidth="1"/>
    <col min="12847" max="12847" width="7.625" customWidth="1"/>
    <col min="12848" max="12848" width="1.625" customWidth="1"/>
    <col min="12849" max="12849" width="8.625" customWidth="1"/>
    <col min="12850" max="12850" width="7.625" customWidth="1"/>
    <col min="12851" max="12851" width="1.625" customWidth="1"/>
    <col min="12852" max="12852" width="8.625" customWidth="1"/>
    <col min="13060" max="13060" width="14.625" customWidth="1"/>
    <col min="13061" max="13061" width="7.625" customWidth="1"/>
    <col min="13062" max="13062" width="1.625" customWidth="1"/>
    <col min="13063" max="13063" width="9.625" customWidth="1"/>
    <col min="13064" max="13064" width="7.625" customWidth="1"/>
    <col min="13065" max="13065" width="1.625" customWidth="1"/>
    <col min="13066" max="13066" width="8.625" customWidth="1"/>
    <col min="13067" max="13067" width="7.625" customWidth="1"/>
    <col min="13068" max="13068" width="1.625" customWidth="1"/>
    <col min="13069" max="13069" width="8.625" customWidth="1"/>
    <col min="13070" max="13070" width="7.625" customWidth="1"/>
    <col min="13071" max="13071" width="1.625" customWidth="1"/>
    <col min="13072" max="13072" width="8.625" customWidth="1"/>
    <col min="13073" max="13073" width="7.625" customWidth="1"/>
    <col min="13074" max="13074" width="1.625" customWidth="1"/>
    <col min="13075" max="13075" width="8.625" customWidth="1"/>
    <col min="13076" max="13076" width="7.625" customWidth="1"/>
    <col min="13077" max="13077" width="1.625" customWidth="1"/>
    <col min="13078" max="13078" width="8.625" customWidth="1"/>
    <col min="13079" max="13079" width="7.625" customWidth="1"/>
    <col min="13080" max="13080" width="1.625" customWidth="1"/>
    <col min="13081" max="13081" width="8.625" customWidth="1"/>
    <col min="13082" max="13082" width="7.625" customWidth="1"/>
    <col min="13083" max="13083" width="1.625" customWidth="1"/>
    <col min="13084" max="13084" width="8.625" customWidth="1"/>
    <col min="13085" max="13085" width="7.625" customWidth="1"/>
    <col min="13086" max="13086" width="1.625" customWidth="1"/>
    <col min="13087" max="13087" width="8.625" customWidth="1"/>
    <col min="13088" max="13088" width="7.625" customWidth="1"/>
    <col min="13089" max="13089" width="1.625" customWidth="1"/>
    <col min="13090" max="13090" width="8.625" customWidth="1"/>
    <col min="13091" max="13091" width="7.625" customWidth="1"/>
    <col min="13092" max="13092" width="1.625" customWidth="1"/>
    <col min="13093" max="13093" width="8.625" customWidth="1"/>
    <col min="13094" max="13094" width="7.625" customWidth="1"/>
    <col min="13095" max="13095" width="1.625" customWidth="1"/>
    <col min="13096" max="13096" width="8.625" customWidth="1"/>
    <col min="13097" max="13097" width="7.625" customWidth="1"/>
    <col min="13098" max="13098" width="1.625" customWidth="1"/>
    <col min="13099" max="13099" width="8.625" customWidth="1"/>
    <col min="13100" max="13100" width="7.625" customWidth="1"/>
    <col min="13101" max="13101" width="1.625" customWidth="1"/>
    <col min="13102" max="13102" width="8.625" customWidth="1"/>
    <col min="13103" max="13103" width="7.625" customWidth="1"/>
    <col min="13104" max="13104" width="1.625" customWidth="1"/>
    <col min="13105" max="13105" width="8.625" customWidth="1"/>
    <col min="13106" max="13106" width="7.625" customWidth="1"/>
    <col min="13107" max="13107" width="1.625" customWidth="1"/>
    <col min="13108" max="13108" width="8.625" customWidth="1"/>
    <col min="13316" max="13316" width="14.625" customWidth="1"/>
    <col min="13317" max="13317" width="7.625" customWidth="1"/>
    <col min="13318" max="13318" width="1.625" customWidth="1"/>
    <col min="13319" max="13319" width="9.625" customWidth="1"/>
    <col min="13320" max="13320" width="7.625" customWidth="1"/>
    <col min="13321" max="13321" width="1.625" customWidth="1"/>
    <col min="13322" max="13322" width="8.625" customWidth="1"/>
    <col min="13323" max="13323" width="7.625" customWidth="1"/>
    <col min="13324" max="13324" width="1.625" customWidth="1"/>
    <col min="13325" max="13325" width="8.625" customWidth="1"/>
    <col min="13326" max="13326" width="7.625" customWidth="1"/>
    <col min="13327" max="13327" width="1.625" customWidth="1"/>
    <col min="13328" max="13328" width="8.625" customWidth="1"/>
    <col min="13329" max="13329" width="7.625" customWidth="1"/>
    <col min="13330" max="13330" width="1.625" customWidth="1"/>
    <col min="13331" max="13331" width="8.625" customWidth="1"/>
    <col min="13332" max="13332" width="7.625" customWidth="1"/>
    <col min="13333" max="13333" width="1.625" customWidth="1"/>
    <col min="13334" max="13334" width="8.625" customWidth="1"/>
    <col min="13335" max="13335" width="7.625" customWidth="1"/>
    <col min="13336" max="13336" width="1.625" customWidth="1"/>
    <col min="13337" max="13337" width="8.625" customWidth="1"/>
    <col min="13338" max="13338" width="7.625" customWidth="1"/>
    <col min="13339" max="13339" width="1.625" customWidth="1"/>
    <col min="13340" max="13340" width="8.625" customWidth="1"/>
    <col min="13341" max="13341" width="7.625" customWidth="1"/>
    <col min="13342" max="13342" width="1.625" customWidth="1"/>
    <col min="13343" max="13343" width="8.625" customWidth="1"/>
    <col min="13344" max="13344" width="7.625" customWidth="1"/>
    <col min="13345" max="13345" width="1.625" customWidth="1"/>
    <col min="13346" max="13346" width="8.625" customWidth="1"/>
    <col min="13347" max="13347" width="7.625" customWidth="1"/>
    <col min="13348" max="13348" width="1.625" customWidth="1"/>
    <col min="13349" max="13349" width="8.625" customWidth="1"/>
    <col min="13350" max="13350" width="7.625" customWidth="1"/>
    <col min="13351" max="13351" width="1.625" customWidth="1"/>
    <col min="13352" max="13352" width="8.625" customWidth="1"/>
    <col min="13353" max="13353" width="7.625" customWidth="1"/>
    <col min="13354" max="13354" width="1.625" customWidth="1"/>
    <col min="13355" max="13355" width="8.625" customWidth="1"/>
    <col min="13356" max="13356" width="7.625" customWidth="1"/>
    <col min="13357" max="13357" width="1.625" customWidth="1"/>
    <col min="13358" max="13358" width="8.625" customWidth="1"/>
    <col min="13359" max="13359" width="7.625" customWidth="1"/>
    <col min="13360" max="13360" width="1.625" customWidth="1"/>
    <col min="13361" max="13361" width="8.625" customWidth="1"/>
    <col min="13362" max="13362" width="7.625" customWidth="1"/>
    <col min="13363" max="13363" width="1.625" customWidth="1"/>
    <col min="13364" max="13364" width="8.625" customWidth="1"/>
    <col min="13572" max="13572" width="14.625" customWidth="1"/>
    <col min="13573" max="13573" width="7.625" customWidth="1"/>
    <col min="13574" max="13574" width="1.625" customWidth="1"/>
    <col min="13575" max="13575" width="9.625" customWidth="1"/>
    <col min="13576" max="13576" width="7.625" customWidth="1"/>
    <col min="13577" max="13577" width="1.625" customWidth="1"/>
    <col min="13578" max="13578" width="8.625" customWidth="1"/>
    <col min="13579" max="13579" width="7.625" customWidth="1"/>
    <col min="13580" max="13580" width="1.625" customWidth="1"/>
    <col min="13581" max="13581" width="8.625" customWidth="1"/>
    <col min="13582" max="13582" width="7.625" customWidth="1"/>
    <col min="13583" max="13583" width="1.625" customWidth="1"/>
    <col min="13584" max="13584" width="8.625" customWidth="1"/>
    <col min="13585" max="13585" width="7.625" customWidth="1"/>
    <col min="13586" max="13586" width="1.625" customWidth="1"/>
    <col min="13587" max="13587" width="8.625" customWidth="1"/>
    <col min="13588" max="13588" width="7.625" customWidth="1"/>
    <col min="13589" max="13589" width="1.625" customWidth="1"/>
    <col min="13590" max="13590" width="8.625" customWidth="1"/>
    <col min="13591" max="13591" width="7.625" customWidth="1"/>
    <col min="13592" max="13592" width="1.625" customWidth="1"/>
    <col min="13593" max="13593" width="8.625" customWidth="1"/>
    <col min="13594" max="13594" width="7.625" customWidth="1"/>
    <col min="13595" max="13595" width="1.625" customWidth="1"/>
    <col min="13596" max="13596" width="8.625" customWidth="1"/>
    <col min="13597" max="13597" width="7.625" customWidth="1"/>
    <col min="13598" max="13598" width="1.625" customWidth="1"/>
    <col min="13599" max="13599" width="8.625" customWidth="1"/>
    <col min="13600" max="13600" width="7.625" customWidth="1"/>
    <col min="13601" max="13601" width="1.625" customWidth="1"/>
    <col min="13602" max="13602" width="8.625" customWidth="1"/>
    <col min="13603" max="13603" width="7.625" customWidth="1"/>
    <col min="13604" max="13604" width="1.625" customWidth="1"/>
    <col min="13605" max="13605" width="8.625" customWidth="1"/>
    <col min="13606" max="13606" width="7.625" customWidth="1"/>
    <col min="13607" max="13607" width="1.625" customWidth="1"/>
    <col min="13608" max="13608" width="8.625" customWidth="1"/>
    <col min="13609" max="13609" width="7.625" customWidth="1"/>
    <col min="13610" max="13610" width="1.625" customWidth="1"/>
    <col min="13611" max="13611" width="8.625" customWidth="1"/>
    <col min="13612" max="13612" width="7.625" customWidth="1"/>
    <col min="13613" max="13613" width="1.625" customWidth="1"/>
    <col min="13614" max="13614" width="8.625" customWidth="1"/>
    <col min="13615" max="13615" width="7.625" customWidth="1"/>
    <col min="13616" max="13616" width="1.625" customWidth="1"/>
    <col min="13617" max="13617" width="8.625" customWidth="1"/>
    <col min="13618" max="13618" width="7.625" customWidth="1"/>
    <col min="13619" max="13619" width="1.625" customWidth="1"/>
    <col min="13620" max="13620" width="8.625" customWidth="1"/>
    <col min="13828" max="13828" width="14.625" customWidth="1"/>
    <col min="13829" max="13829" width="7.625" customWidth="1"/>
    <col min="13830" max="13830" width="1.625" customWidth="1"/>
    <col min="13831" max="13831" width="9.625" customWidth="1"/>
    <col min="13832" max="13832" width="7.625" customWidth="1"/>
    <col min="13833" max="13833" width="1.625" customWidth="1"/>
    <col min="13834" max="13834" width="8.625" customWidth="1"/>
    <col min="13835" max="13835" width="7.625" customWidth="1"/>
    <col min="13836" max="13836" width="1.625" customWidth="1"/>
    <col min="13837" max="13837" width="8.625" customWidth="1"/>
    <col min="13838" max="13838" width="7.625" customWidth="1"/>
    <col min="13839" max="13839" width="1.625" customWidth="1"/>
    <col min="13840" max="13840" width="8.625" customWidth="1"/>
    <col min="13841" max="13841" width="7.625" customWidth="1"/>
    <col min="13842" max="13842" width="1.625" customWidth="1"/>
    <col min="13843" max="13843" width="8.625" customWidth="1"/>
    <col min="13844" max="13844" width="7.625" customWidth="1"/>
    <col min="13845" max="13845" width="1.625" customWidth="1"/>
    <col min="13846" max="13846" width="8.625" customWidth="1"/>
    <col min="13847" max="13847" width="7.625" customWidth="1"/>
    <col min="13848" max="13848" width="1.625" customWidth="1"/>
    <col min="13849" max="13849" width="8.625" customWidth="1"/>
    <col min="13850" max="13850" width="7.625" customWidth="1"/>
    <col min="13851" max="13851" width="1.625" customWidth="1"/>
    <col min="13852" max="13852" width="8.625" customWidth="1"/>
    <col min="13853" max="13853" width="7.625" customWidth="1"/>
    <col min="13854" max="13854" width="1.625" customWidth="1"/>
    <col min="13855" max="13855" width="8.625" customWidth="1"/>
    <col min="13856" max="13856" width="7.625" customWidth="1"/>
    <col min="13857" max="13857" width="1.625" customWidth="1"/>
    <col min="13858" max="13858" width="8.625" customWidth="1"/>
    <col min="13859" max="13859" width="7.625" customWidth="1"/>
    <col min="13860" max="13860" width="1.625" customWidth="1"/>
    <col min="13861" max="13861" width="8.625" customWidth="1"/>
    <col min="13862" max="13862" width="7.625" customWidth="1"/>
    <col min="13863" max="13863" width="1.625" customWidth="1"/>
    <col min="13864" max="13864" width="8.625" customWidth="1"/>
    <col min="13865" max="13865" width="7.625" customWidth="1"/>
    <col min="13866" max="13866" width="1.625" customWidth="1"/>
    <col min="13867" max="13867" width="8.625" customWidth="1"/>
    <col min="13868" max="13868" width="7.625" customWidth="1"/>
    <col min="13869" max="13869" width="1.625" customWidth="1"/>
    <col min="13870" max="13870" width="8.625" customWidth="1"/>
    <col min="13871" max="13871" width="7.625" customWidth="1"/>
    <col min="13872" max="13872" width="1.625" customWidth="1"/>
    <col min="13873" max="13873" width="8.625" customWidth="1"/>
    <col min="13874" max="13874" width="7.625" customWidth="1"/>
    <col min="13875" max="13875" width="1.625" customWidth="1"/>
    <col min="13876" max="13876" width="8.625" customWidth="1"/>
    <col min="14084" max="14084" width="14.625" customWidth="1"/>
    <col min="14085" max="14085" width="7.625" customWidth="1"/>
    <col min="14086" max="14086" width="1.625" customWidth="1"/>
    <col min="14087" max="14087" width="9.625" customWidth="1"/>
    <col min="14088" max="14088" width="7.625" customWidth="1"/>
    <col min="14089" max="14089" width="1.625" customWidth="1"/>
    <col min="14090" max="14090" width="8.625" customWidth="1"/>
    <col min="14091" max="14091" width="7.625" customWidth="1"/>
    <col min="14092" max="14092" width="1.625" customWidth="1"/>
    <col min="14093" max="14093" width="8.625" customWidth="1"/>
    <col min="14094" max="14094" width="7.625" customWidth="1"/>
    <col min="14095" max="14095" width="1.625" customWidth="1"/>
    <col min="14096" max="14096" width="8.625" customWidth="1"/>
    <col min="14097" max="14097" width="7.625" customWidth="1"/>
    <col min="14098" max="14098" width="1.625" customWidth="1"/>
    <col min="14099" max="14099" width="8.625" customWidth="1"/>
    <col min="14100" max="14100" width="7.625" customWidth="1"/>
    <col min="14101" max="14101" width="1.625" customWidth="1"/>
    <col min="14102" max="14102" width="8.625" customWidth="1"/>
    <col min="14103" max="14103" width="7.625" customWidth="1"/>
    <col min="14104" max="14104" width="1.625" customWidth="1"/>
    <col min="14105" max="14105" width="8.625" customWidth="1"/>
    <col min="14106" max="14106" width="7.625" customWidth="1"/>
    <col min="14107" max="14107" width="1.625" customWidth="1"/>
    <col min="14108" max="14108" width="8.625" customWidth="1"/>
    <col min="14109" max="14109" width="7.625" customWidth="1"/>
    <col min="14110" max="14110" width="1.625" customWidth="1"/>
    <col min="14111" max="14111" width="8.625" customWidth="1"/>
    <col min="14112" max="14112" width="7.625" customWidth="1"/>
    <col min="14113" max="14113" width="1.625" customWidth="1"/>
    <col min="14114" max="14114" width="8.625" customWidth="1"/>
    <col min="14115" max="14115" width="7.625" customWidth="1"/>
    <col min="14116" max="14116" width="1.625" customWidth="1"/>
    <col min="14117" max="14117" width="8.625" customWidth="1"/>
    <col min="14118" max="14118" width="7.625" customWidth="1"/>
    <col min="14119" max="14119" width="1.625" customWidth="1"/>
    <col min="14120" max="14120" width="8.625" customWidth="1"/>
    <col min="14121" max="14121" width="7.625" customWidth="1"/>
    <col min="14122" max="14122" width="1.625" customWidth="1"/>
    <col min="14123" max="14123" width="8.625" customWidth="1"/>
    <col min="14124" max="14124" width="7.625" customWidth="1"/>
    <col min="14125" max="14125" width="1.625" customWidth="1"/>
    <col min="14126" max="14126" width="8.625" customWidth="1"/>
    <col min="14127" max="14127" width="7.625" customWidth="1"/>
    <col min="14128" max="14128" width="1.625" customWidth="1"/>
    <col min="14129" max="14129" width="8.625" customWidth="1"/>
    <col min="14130" max="14130" width="7.625" customWidth="1"/>
    <col min="14131" max="14131" width="1.625" customWidth="1"/>
    <col min="14132" max="14132" width="8.625" customWidth="1"/>
    <col min="14340" max="14340" width="14.625" customWidth="1"/>
    <col min="14341" max="14341" width="7.625" customWidth="1"/>
    <col min="14342" max="14342" width="1.625" customWidth="1"/>
    <col min="14343" max="14343" width="9.625" customWidth="1"/>
    <col min="14344" max="14344" width="7.625" customWidth="1"/>
    <col min="14345" max="14345" width="1.625" customWidth="1"/>
    <col min="14346" max="14346" width="8.625" customWidth="1"/>
    <col min="14347" max="14347" width="7.625" customWidth="1"/>
    <col min="14348" max="14348" width="1.625" customWidth="1"/>
    <col min="14349" max="14349" width="8.625" customWidth="1"/>
    <col min="14350" max="14350" width="7.625" customWidth="1"/>
    <col min="14351" max="14351" width="1.625" customWidth="1"/>
    <col min="14352" max="14352" width="8.625" customWidth="1"/>
    <col min="14353" max="14353" width="7.625" customWidth="1"/>
    <col min="14354" max="14354" width="1.625" customWidth="1"/>
    <col min="14355" max="14355" width="8.625" customWidth="1"/>
    <col min="14356" max="14356" width="7.625" customWidth="1"/>
    <col min="14357" max="14357" width="1.625" customWidth="1"/>
    <col min="14358" max="14358" width="8.625" customWidth="1"/>
    <col min="14359" max="14359" width="7.625" customWidth="1"/>
    <col min="14360" max="14360" width="1.625" customWidth="1"/>
    <col min="14361" max="14361" width="8.625" customWidth="1"/>
    <col min="14362" max="14362" width="7.625" customWidth="1"/>
    <col min="14363" max="14363" width="1.625" customWidth="1"/>
    <col min="14364" max="14364" width="8.625" customWidth="1"/>
    <col min="14365" max="14365" width="7.625" customWidth="1"/>
    <col min="14366" max="14366" width="1.625" customWidth="1"/>
    <col min="14367" max="14367" width="8.625" customWidth="1"/>
    <col min="14368" max="14368" width="7.625" customWidth="1"/>
    <col min="14369" max="14369" width="1.625" customWidth="1"/>
    <col min="14370" max="14370" width="8.625" customWidth="1"/>
    <col min="14371" max="14371" width="7.625" customWidth="1"/>
    <col min="14372" max="14372" width="1.625" customWidth="1"/>
    <col min="14373" max="14373" width="8.625" customWidth="1"/>
    <col min="14374" max="14374" width="7.625" customWidth="1"/>
    <col min="14375" max="14375" width="1.625" customWidth="1"/>
    <col min="14376" max="14376" width="8.625" customWidth="1"/>
    <col min="14377" max="14377" width="7.625" customWidth="1"/>
    <col min="14378" max="14378" width="1.625" customWidth="1"/>
    <col min="14379" max="14379" width="8.625" customWidth="1"/>
    <col min="14380" max="14380" width="7.625" customWidth="1"/>
    <col min="14381" max="14381" width="1.625" customWidth="1"/>
    <col min="14382" max="14382" width="8.625" customWidth="1"/>
    <col min="14383" max="14383" width="7.625" customWidth="1"/>
    <col min="14384" max="14384" width="1.625" customWidth="1"/>
    <col min="14385" max="14385" width="8.625" customWidth="1"/>
    <col min="14386" max="14386" width="7.625" customWidth="1"/>
    <col min="14387" max="14387" width="1.625" customWidth="1"/>
    <col min="14388" max="14388" width="8.625" customWidth="1"/>
    <col min="14596" max="14596" width="14.625" customWidth="1"/>
    <col min="14597" max="14597" width="7.625" customWidth="1"/>
    <col min="14598" max="14598" width="1.625" customWidth="1"/>
    <col min="14599" max="14599" width="9.625" customWidth="1"/>
    <col min="14600" max="14600" width="7.625" customWidth="1"/>
    <col min="14601" max="14601" width="1.625" customWidth="1"/>
    <col min="14602" max="14602" width="8.625" customWidth="1"/>
    <col min="14603" max="14603" width="7.625" customWidth="1"/>
    <col min="14604" max="14604" width="1.625" customWidth="1"/>
    <col min="14605" max="14605" width="8.625" customWidth="1"/>
    <col min="14606" max="14606" width="7.625" customWidth="1"/>
    <col min="14607" max="14607" width="1.625" customWidth="1"/>
    <col min="14608" max="14608" width="8.625" customWidth="1"/>
    <col min="14609" max="14609" width="7.625" customWidth="1"/>
    <col min="14610" max="14610" width="1.625" customWidth="1"/>
    <col min="14611" max="14611" width="8.625" customWidth="1"/>
    <col min="14612" max="14612" width="7.625" customWidth="1"/>
    <col min="14613" max="14613" width="1.625" customWidth="1"/>
    <col min="14614" max="14614" width="8.625" customWidth="1"/>
    <col min="14615" max="14615" width="7.625" customWidth="1"/>
    <col min="14616" max="14616" width="1.625" customWidth="1"/>
    <col min="14617" max="14617" width="8.625" customWidth="1"/>
    <col min="14618" max="14618" width="7.625" customWidth="1"/>
    <col min="14619" max="14619" width="1.625" customWidth="1"/>
    <col min="14620" max="14620" width="8.625" customWidth="1"/>
    <col min="14621" max="14621" width="7.625" customWidth="1"/>
    <col min="14622" max="14622" width="1.625" customWidth="1"/>
    <col min="14623" max="14623" width="8.625" customWidth="1"/>
    <col min="14624" max="14624" width="7.625" customWidth="1"/>
    <col min="14625" max="14625" width="1.625" customWidth="1"/>
    <col min="14626" max="14626" width="8.625" customWidth="1"/>
    <col min="14627" max="14627" width="7.625" customWidth="1"/>
    <col min="14628" max="14628" width="1.625" customWidth="1"/>
    <col min="14629" max="14629" width="8.625" customWidth="1"/>
    <col min="14630" max="14630" width="7.625" customWidth="1"/>
    <col min="14631" max="14631" width="1.625" customWidth="1"/>
    <col min="14632" max="14632" width="8.625" customWidth="1"/>
    <col min="14633" max="14633" width="7.625" customWidth="1"/>
    <col min="14634" max="14634" width="1.625" customWidth="1"/>
    <col min="14635" max="14635" width="8.625" customWidth="1"/>
    <col min="14636" max="14636" width="7.625" customWidth="1"/>
    <col min="14637" max="14637" width="1.625" customWidth="1"/>
    <col min="14638" max="14638" width="8.625" customWidth="1"/>
    <col min="14639" max="14639" width="7.625" customWidth="1"/>
    <col min="14640" max="14640" width="1.625" customWidth="1"/>
    <col min="14641" max="14641" width="8.625" customWidth="1"/>
    <col min="14642" max="14642" width="7.625" customWidth="1"/>
    <col min="14643" max="14643" width="1.625" customWidth="1"/>
    <col min="14644" max="14644" width="8.625" customWidth="1"/>
    <col min="14852" max="14852" width="14.625" customWidth="1"/>
    <col min="14853" max="14853" width="7.625" customWidth="1"/>
    <col min="14854" max="14854" width="1.625" customWidth="1"/>
    <col min="14855" max="14855" width="9.625" customWidth="1"/>
    <col min="14856" max="14856" width="7.625" customWidth="1"/>
    <col min="14857" max="14857" width="1.625" customWidth="1"/>
    <col min="14858" max="14858" width="8.625" customWidth="1"/>
    <col min="14859" max="14859" width="7.625" customWidth="1"/>
    <col min="14860" max="14860" width="1.625" customWidth="1"/>
    <col min="14861" max="14861" width="8.625" customWidth="1"/>
    <col min="14862" max="14862" width="7.625" customWidth="1"/>
    <col min="14863" max="14863" width="1.625" customWidth="1"/>
    <col min="14864" max="14864" width="8.625" customWidth="1"/>
    <col min="14865" max="14865" width="7.625" customWidth="1"/>
    <col min="14866" max="14866" width="1.625" customWidth="1"/>
    <col min="14867" max="14867" width="8.625" customWidth="1"/>
    <col min="14868" max="14868" width="7.625" customWidth="1"/>
    <col min="14869" max="14869" width="1.625" customWidth="1"/>
    <col min="14870" max="14870" width="8.625" customWidth="1"/>
    <col min="14871" max="14871" width="7.625" customWidth="1"/>
    <col min="14872" max="14872" width="1.625" customWidth="1"/>
    <col min="14873" max="14873" width="8.625" customWidth="1"/>
    <col min="14874" max="14874" width="7.625" customWidth="1"/>
    <col min="14875" max="14875" width="1.625" customWidth="1"/>
    <col min="14876" max="14876" width="8.625" customWidth="1"/>
    <col min="14877" max="14877" width="7.625" customWidth="1"/>
    <col min="14878" max="14878" width="1.625" customWidth="1"/>
    <col min="14879" max="14879" width="8.625" customWidth="1"/>
    <col min="14880" max="14880" width="7.625" customWidth="1"/>
    <col min="14881" max="14881" width="1.625" customWidth="1"/>
    <col min="14882" max="14882" width="8.625" customWidth="1"/>
    <col min="14883" max="14883" width="7.625" customWidth="1"/>
    <col min="14884" max="14884" width="1.625" customWidth="1"/>
    <col min="14885" max="14885" width="8.625" customWidth="1"/>
    <col min="14886" max="14886" width="7.625" customWidth="1"/>
    <col min="14887" max="14887" width="1.625" customWidth="1"/>
    <col min="14888" max="14888" width="8.625" customWidth="1"/>
    <col min="14889" max="14889" width="7.625" customWidth="1"/>
    <col min="14890" max="14890" width="1.625" customWidth="1"/>
    <col min="14891" max="14891" width="8.625" customWidth="1"/>
    <col min="14892" max="14892" width="7.625" customWidth="1"/>
    <col min="14893" max="14893" width="1.625" customWidth="1"/>
    <col min="14894" max="14894" width="8.625" customWidth="1"/>
    <col min="14895" max="14895" width="7.625" customWidth="1"/>
    <col min="14896" max="14896" width="1.625" customWidth="1"/>
    <col min="14897" max="14897" width="8.625" customWidth="1"/>
    <col min="14898" max="14898" width="7.625" customWidth="1"/>
    <col min="14899" max="14899" width="1.625" customWidth="1"/>
    <col min="14900" max="14900" width="8.625" customWidth="1"/>
    <col min="15108" max="15108" width="14.625" customWidth="1"/>
    <col min="15109" max="15109" width="7.625" customWidth="1"/>
    <col min="15110" max="15110" width="1.625" customWidth="1"/>
    <col min="15111" max="15111" width="9.625" customWidth="1"/>
    <col min="15112" max="15112" width="7.625" customWidth="1"/>
    <col min="15113" max="15113" width="1.625" customWidth="1"/>
    <col min="15114" max="15114" width="8.625" customWidth="1"/>
    <col min="15115" max="15115" width="7.625" customWidth="1"/>
    <col min="15116" max="15116" width="1.625" customWidth="1"/>
    <col min="15117" max="15117" width="8.625" customWidth="1"/>
    <col min="15118" max="15118" width="7.625" customWidth="1"/>
    <col min="15119" max="15119" width="1.625" customWidth="1"/>
    <col min="15120" max="15120" width="8.625" customWidth="1"/>
    <col min="15121" max="15121" width="7.625" customWidth="1"/>
    <col min="15122" max="15122" width="1.625" customWidth="1"/>
    <col min="15123" max="15123" width="8.625" customWidth="1"/>
    <col min="15124" max="15124" width="7.625" customWidth="1"/>
    <col min="15125" max="15125" width="1.625" customWidth="1"/>
    <col min="15126" max="15126" width="8.625" customWidth="1"/>
    <col min="15127" max="15127" width="7.625" customWidth="1"/>
    <col min="15128" max="15128" width="1.625" customWidth="1"/>
    <col min="15129" max="15129" width="8.625" customWidth="1"/>
    <col min="15130" max="15130" width="7.625" customWidth="1"/>
    <col min="15131" max="15131" width="1.625" customWidth="1"/>
    <col min="15132" max="15132" width="8.625" customWidth="1"/>
    <col min="15133" max="15133" width="7.625" customWidth="1"/>
    <col min="15134" max="15134" width="1.625" customWidth="1"/>
    <col min="15135" max="15135" width="8.625" customWidth="1"/>
    <col min="15136" max="15136" width="7.625" customWidth="1"/>
    <col min="15137" max="15137" width="1.625" customWidth="1"/>
    <col min="15138" max="15138" width="8.625" customWidth="1"/>
    <col min="15139" max="15139" width="7.625" customWidth="1"/>
    <col min="15140" max="15140" width="1.625" customWidth="1"/>
    <col min="15141" max="15141" width="8.625" customWidth="1"/>
    <col min="15142" max="15142" width="7.625" customWidth="1"/>
    <col min="15143" max="15143" width="1.625" customWidth="1"/>
    <col min="15144" max="15144" width="8.625" customWidth="1"/>
    <col min="15145" max="15145" width="7.625" customWidth="1"/>
    <col min="15146" max="15146" width="1.625" customWidth="1"/>
    <col min="15147" max="15147" width="8.625" customWidth="1"/>
    <col min="15148" max="15148" width="7.625" customWidth="1"/>
    <col min="15149" max="15149" width="1.625" customWidth="1"/>
    <col min="15150" max="15150" width="8.625" customWidth="1"/>
    <col min="15151" max="15151" width="7.625" customWidth="1"/>
    <col min="15152" max="15152" width="1.625" customWidth="1"/>
    <col min="15153" max="15153" width="8.625" customWidth="1"/>
    <col min="15154" max="15154" width="7.625" customWidth="1"/>
    <col min="15155" max="15155" width="1.625" customWidth="1"/>
    <col min="15156" max="15156" width="8.625" customWidth="1"/>
    <col min="15364" max="15364" width="14.625" customWidth="1"/>
    <col min="15365" max="15365" width="7.625" customWidth="1"/>
    <col min="15366" max="15366" width="1.625" customWidth="1"/>
    <col min="15367" max="15367" width="9.625" customWidth="1"/>
    <col min="15368" max="15368" width="7.625" customWidth="1"/>
    <col min="15369" max="15369" width="1.625" customWidth="1"/>
    <col min="15370" max="15370" width="8.625" customWidth="1"/>
    <col min="15371" max="15371" width="7.625" customWidth="1"/>
    <col min="15372" max="15372" width="1.625" customWidth="1"/>
    <col min="15373" max="15373" width="8.625" customWidth="1"/>
    <col min="15374" max="15374" width="7.625" customWidth="1"/>
    <col min="15375" max="15375" width="1.625" customWidth="1"/>
    <col min="15376" max="15376" width="8.625" customWidth="1"/>
    <col min="15377" max="15377" width="7.625" customWidth="1"/>
    <col min="15378" max="15378" width="1.625" customWidth="1"/>
    <col min="15379" max="15379" width="8.625" customWidth="1"/>
    <col min="15380" max="15380" width="7.625" customWidth="1"/>
    <col min="15381" max="15381" width="1.625" customWidth="1"/>
    <col min="15382" max="15382" width="8.625" customWidth="1"/>
    <col min="15383" max="15383" width="7.625" customWidth="1"/>
    <col min="15384" max="15384" width="1.625" customWidth="1"/>
    <col min="15385" max="15385" width="8.625" customWidth="1"/>
    <col min="15386" max="15386" width="7.625" customWidth="1"/>
    <col min="15387" max="15387" width="1.625" customWidth="1"/>
    <col min="15388" max="15388" width="8.625" customWidth="1"/>
    <col min="15389" max="15389" width="7.625" customWidth="1"/>
    <col min="15390" max="15390" width="1.625" customWidth="1"/>
    <col min="15391" max="15391" width="8.625" customWidth="1"/>
    <col min="15392" max="15392" width="7.625" customWidth="1"/>
    <col min="15393" max="15393" width="1.625" customWidth="1"/>
    <col min="15394" max="15394" width="8.625" customWidth="1"/>
    <col min="15395" max="15395" width="7.625" customWidth="1"/>
    <col min="15396" max="15396" width="1.625" customWidth="1"/>
    <col min="15397" max="15397" width="8.625" customWidth="1"/>
    <col min="15398" max="15398" width="7.625" customWidth="1"/>
    <col min="15399" max="15399" width="1.625" customWidth="1"/>
    <col min="15400" max="15400" width="8.625" customWidth="1"/>
    <col min="15401" max="15401" width="7.625" customWidth="1"/>
    <col min="15402" max="15402" width="1.625" customWidth="1"/>
    <col min="15403" max="15403" width="8.625" customWidth="1"/>
    <col min="15404" max="15404" width="7.625" customWidth="1"/>
    <col min="15405" max="15405" width="1.625" customWidth="1"/>
    <col min="15406" max="15406" width="8.625" customWidth="1"/>
    <col min="15407" max="15407" width="7.625" customWidth="1"/>
    <col min="15408" max="15408" width="1.625" customWidth="1"/>
    <col min="15409" max="15409" width="8.625" customWidth="1"/>
    <col min="15410" max="15410" width="7.625" customWidth="1"/>
    <col min="15411" max="15411" width="1.625" customWidth="1"/>
    <col min="15412" max="15412" width="8.625" customWidth="1"/>
    <col min="15620" max="15620" width="14.625" customWidth="1"/>
    <col min="15621" max="15621" width="7.625" customWidth="1"/>
    <col min="15622" max="15622" width="1.625" customWidth="1"/>
    <col min="15623" max="15623" width="9.625" customWidth="1"/>
    <col min="15624" max="15624" width="7.625" customWidth="1"/>
    <col min="15625" max="15625" width="1.625" customWidth="1"/>
    <col min="15626" max="15626" width="8.625" customWidth="1"/>
    <col min="15627" max="15627" width="7.625" customWidth="1"/>
    <col min="15628" max="15628" width="1.625" customWidth="1"/>
    <col min="15629" max="15629" width="8.625" customWidth="1"/>
    <col min="15630" max="15630" width="7.625" customWidth="1"/>
    <col min="15631" max="15631" width="1.625" customWidth="1"/>
    <col min="15632" max="15632" width="8.625" customWidth="1"/>
    <col min="15633" max="15633" width="7.625" customWidth="1"/>
    <col min="15634" max="15634" width="1.625" customWidth="1"/>
    <col min="15635" max="15635" width="8.625" customWidth="1"/>
    <col min="15636" max="15636" width="7.625" customWidth="1"/>
    <col min="15637" max="15637" width="1.625" customWidth="1"/>
    <col min="15638" max="15638" width="8.625" customWidth="1"/>
    <col min="15639" max="15639" width="7.625" customWidth="1"/>
    <col min="15640" max="15640" width="1.625" customWidth="1"/>
    <col min="15641" max="15641" width="8.625" customWidth="1"/>
    <col min="15642" max="15642" width="7.625" customWidth="1"/>
    <col min="15643" max="15643" width="1.625" customWidth="1"/>
    <col min="15644" max="15644" width="8.625" customWidth="1"/>
    <col min="15645" max="15645" width="7.625" customWidth="1"/>
    <col min="15646" max="15646" width="1.625" customWidth="1"/>
    <col min="15647" max="15647" width="8.625" customWidth="1"/>
    <col min="15648" max="15648" width="7.625" customWidth="1"/>
    <col min="15649" max="15649" width="1.625" customWidth="1"/>
    <col min="15650" max="15650" width="8.625" customWidth="1"/>
    <col min="15651" max="15651" width="7.625" customWidth="1"/>
    <col min="15652" max="15652" width="1.625" customWidth="1"/>
    <col min="15653" max="15653" width="8.625" customWidth="1"/>
    <col min="15654" max="15654" width="7.625" customWidth="1"/>
    <col min="15655" max="15655" width="1.625" customWidth="1"/>
    <col min="15656" max="15656" width="8.625" customWidth="1"/>
    <col min="15657" max="15657" width="7.625" customWidth="1"/>
    <col min="15658" max="15658" width="1.625" customWidth="1"/>
    <col min="15659" max="15659" width="8.625" customWidth="1"/>
    <col min="15660" max="15660" width="7.625" customWidth="1"/>
    <col min="15661" max="15661" width="1.625" customWidth="1"/>
    <col min="15662" max="15662" width="8.625" customWidth="1"/>
    <col min="15663" max="15663" width="7.625" customWidth="1"/>
    <col min="15664" max="15664" width="1.625" customWidth="1"/>
    <col min="15665" max="15665" width="8.625" customWidth="1"/>
    <col min="15666" max="15666" width="7.625" customWidth="1"/>
    <col min="15667" max="15667" width="1.625" customWidth="1"/>
    <col min="15668" max="15668" width="8.625" customWidth="1"/>
    <col min="15876" max="15876" width="14.625" customWidth="1"/>
    <col min="15877" max="15877" width="7.625" customWidth="1"/>
    <col min="15878" max="15878" width="1.625" customWidth="1"/>
    <col min="15879" max="15879" width="9.625" customWidth="1"/>
    <col min="15880" max="15880" width="7.625" customWidth="1"/>
    <col min="15881" max="15881" width="1.625" customWidth="1"/>
    <col min="15882" max="15882" width="8.625" customWidth="1"/>
    <col min="15883" max="15883" width="7.625" customWidth="1"/>
    <col min="15884" max="15884" width="1.625" customWidth="1"/>
    <col min="15885" max="15885" width="8.625" customWidth="1"/>
    <col min="15886" max="15886" width="7.625" customWidth="1"/>
    <col min="15887" max="15887" width="1.625" customWidth="1"/>
    <col min="15888" max="15888" width="8.625" customWidth="1"/>
    <col min="15889" max="15889" width="7.625" customWidth="1"/>
    <col min="15890" max="15890" width="1.625" customWidth="1"/>
    <col min="15891" max="15891" width="8.625" customWidth="1"/>
    <col min="15892" max="15892" width="7.625" customWidth="1"/>
    <col min="15893" max="15893" width="1.625" customWidth="1"/>
    <col min="15894" max="15894" width="8.625" customWidth="1"/>
    <col min="15895" max="15895" width="7.625" customWidth="1"/>
    <col min="15896" max="15896" width="1.625" customWidth="1"/>
    <col min="15897" max="15897" width="8.625" customWidth="1"/>
    <col min="15898" max="15898" width="7.625" customWidth="1"/>
    <col min="15899" max="15899" width="1.625" customWidth="1"/>
    <col min="15900" max="15900" width="8.625" customWidth="1"/>
    <col min="15901" max="15901" width="7.625" customWidth="1"/>
    <col min="15902" max="15902" width="1.625" customWidth="1"/>
    <col min="15903" max="15903" width="8.625" customWidth="1"/>
    <col min="15904" max="15904" width="7.625" customWidth="1"/>
    <col min="15905" max="15905" width="1.625" customWidth="1"/>
    <col min="15906" max="15906" width="8.625" customWidth="1"/>
    <col min="15907" max="15907" width="7.625" customWidth="1"/>
    <col min="15908" max="15908" width="1.625" customWidth="1"/>
    <col min="15909" max="15909" width="8.625" customWidth="1"/>
    <col min="15910" max="15910" width="7.625" customWidth="1"/>
    <col min="15911" max="15911" width="1.625" customWidth="1"/>
    <col min="15912" max="15912" width="8.625" customWidth="1"/>
    <col min="15913" max="15913" width="7.625" customWidth="1"/>
    <col min="15914" max="15914" width="1.625" customWidth="1"/>
    <col min="15915" max="15915" width="8.625" customWidth="1"/>
    <col min="15916" max="15916" width="7.625" customWidth="1"/>
    <col min="15917" max="15917" width="1.625" customWidth="1"/>
    <col min="15918" max="15918" width="8.625" customWidth="1"/>
    <col min="15919" max="15919" width="7.625" customWidth="1"/>
    <col min="15920" max="15920" width="1.625" customWidth="1"/>
    <col min="15921" max="15921" width="8.625" customWidth="1"/>
    <col min="15922" max="15922" width="7.625" customWidth="1"/>
    <col min="15923" max="15923" width="1.625" customWidth="1"/>
    <col min="15924" max="15924" width="8.625" customWidth="1"/>
    <col min="16132" max="16132" width="14.625" customWidth="1"/>
    <col min="16133" max="16133" width="7.625" customWidth="1"/>
    <col min="16134" max="16134" width="1.625" customWidth="1"/>
    <col min="16135" max="16135" width="9.625" customWidth="1"/>
    <col min="16136" max="16136" width="7.625" customWidth="1"/>
    <col min="16137" max="16137" width="1.625" customWidth="1"/>
    <col min="16138" max="16138" width="8.625" customWidth="1"/>
    <col min="16139" max="16139" width="7.625" customWidth="1"/>
    <col min="16140" max="16140" width="1.625" customWidth="1"/>
    <col min="16141" max="16141" width="8.625" customWidth="1"/>
    <col min="16142" max="16142" width="7.625" customWidth="1"/>
    <col min="16143" max="16143" width="1.625" customWidth="1"/>
    <col min="16144" max="16144" width="8.625" customWidth="1"/>
    <col min="16145" max="16145" width="7.625" customWidth="1"/>
    <col min="16146" max="16146" width="1.625" customWidth="1"/>
    <col min="16147" max="16147" width="8.625" customWidth="1"/>
    <col min="16148" max="16148" width="7.625" customWidth="1"/>
    <col min="16149" max="16149" width="1.625" customWidth="1"/>
    <col min="16150" max="16150" width="8.625" customWidth="1"/>
    <col min="16151" max="16151" width="7.625" customWidth="1"/>
    <col min="16152" max="16152" width="1.625" customWidth="1"/>
    <col min="16153" max="16153" width="8.625" customWidth="1"/>
    <col min="16154" max="16154" width="7.625" customWidth="1"/>
    <col min="16155" max="16155" width="1.625" customWidth="1"/>
    <col min="16156" max="16156" width="8.625" customWidth="1"/>
    <col min="16157" max="16157" width="7.625" customWidth="1"/>
    <col min="16158" max="16158" width="1.625" customWidth="1"/>
    <col min="16159" max="16159" width="8.625" customWidth="1"/>
    <col min="16160" max="16160" width="7.625" customWidth="1"/>
    <col min="16161" max="16161" width="1.625" customWidth="1"/>
    <col min="16162" max="16162" width="8.625" customWidth="1"/>
    <col min="16163" max="16163" width="7.625" customWidth="1"/>
    <col min="16164" max="16164" width="1.625" customWidth="1"/>
    <col min="16165" max="16165" width="8.625" customWidth="1"/>
    <col min="16166" max="16166" width="7.625" customWidth="1"/>
    <col min="16167" max="16167" width="1.625" customWidth="1"/>
    <col min="16168" max="16168" width="8.625" customWidth="1"/>
    <col min="16169" max="16169" width="7.625" customWidth="1"/>
    <col min="16170" max="16170" width="1.625" customWidth="1"/>
    <col min="16171" max="16171" width="8.625" customWidth="1"/>
    <col min="16172" max="16172" width="7.625" customWidth="1"/>
    <col min="16173" max="16173" width="1.625" customWidth="1"/>
    <col min="16174" max="16174" width="8.625" customWidth="1"/>
    <col min="16175" max="16175" width="7.625" customWidth="1"/>
    <col min="16176" max="16176" width="1.625" customWidth="1"/>
    <col min="16177" max="16177" width="8.625" customWidth="1"/>
    <col min="16178" max="16178" width="7.625" customWidth="1"/>
    <col min="16179" max="16179" width="1.625" customWidth="1"/>
    <col min="16180" max="16180" width="8.625" customWidth="1"/>
  </cols>
  <sheetData>
    <row r="1" spans="1:52" s="3" customFormat="1" ht="39.75" customHeight="1">
      <c r="A1" s="1" t="s">
        <v>169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</row>
    <row r="2" spans="1:52" s="9" customFormat="1" ht="10.5" customHeight="1">
      <c r="A2" s="4"/>
      <c r="B2" s="5"/>
      <c r="C2" s="6"/>
      <c r="D2" s="7"/>
      <c r="E2" s="8"/>
      <c r="F2" s="6"/>
      <c r="G2" s="8"/>
      <c r="H2" s="8"/>
      <c r="I2" s="6"/>
      <c r="J2" s="8"/>
      <c r="K2" s="8"/>
      <c r="L2" s="6"/>
      <c r="M2" s="8"/>
      <c r="N2" s="8"/>
      <c r="O2" s="6"/>
      <c r="P2" s="8"/>
      <c r="Q2" s="8"/>
      <c r="R2" s="6"/>
      <c r="S2" s="8"/>
      <c r="T2" s="8"/>
      <c r="U2" s="6"/>
      <c r="V2" s="8"/>
      <c r="W2" s="8"/>
      <c r="X2" s="6"/>
      <c r="Y2" s="8"/>
      <c r="Z2" s="8"/>
      <c r="AA2" s="6"/>
      <c r="AB2" s="8"/>
      <c r="AC2" s="8"/>
      <c r="AD2" s="6"/>
      <c r="AE2" s="8"/>
      <c r="AF2" s="8"/>
      <c r="AG2" s="6"/>
      <c r="AH2" s="8"/>
      <c r="AI2" s="8"/>
      <c r="AJ2" s="6"/>
      <c r="AK2" s="8"/>
      <c r="AL2" s="8"/>
      <c r="AM2" s="6"/>
      <c r="AN2" s="8"/>
      <c r="AO2" s="8"/>
      <c r="AP2" s="6"/>
      <c r="AQ2" s="8"/>
      <c r="AR2" s="8"/>
      <c r="AS2" s="6"/>
      <c r="AT2" s="8"/>
      <c r="AU2" s="8"/>
      <c r="AV2" s="6"/>
      <c r="AW2" s="8"/>
      <c r="AX2" s="8"/>
      <c r="AY2" s="6"/>
      <c r="AZ2" s="8"/>
    </row>
    <row r="3" spans="1:52" s="13" customFormat="1" ht="35.1" customHeight="1">
      <c r="A3" s="127" t="s">
        <v>0</v>
      </c>
      <c r="B3" s="129" t="s">
        <v>88</v>
      </c>
      <c r="C3" s="130"/>
      <c r="D3" s="131"/>
      <c r="E3" s="10" t="s">
        <v>89</v>
      </c>
      <c r="F3" s="11"/>
      <c r="G3" s="11"/>
      <c r="H3" s="10"/>
      <c r="I3" s="11"/>
      <c r="J3" s="11"/>
      <c r="K3" s="10"/>
      <c r="L3" s="11"/>
      <c r="M3" s="11"/>
      <c r="N3" s="10"/>
      <c r="O3" s="11"/>
      <c r="P3" s="11"/>
      <c r="Q3" s="10"/>
      <c r="R3" s="11"/>
      <c r="S3" s="11"/>
      <c r="T3" s="10"/>
      <c r="U3" s="11"/>
      <c r="V3" s="11"/>
      <c r="W3" s="10"/>
      <c r="X3" s="11"/>
      <c r="Y3" s="11"/>
      <c r="Z3" s="10"/>
      <c r="AA3" s="11"/>
      <c r="AB3" s="11"/>
      <c r="AC3" s="10"/>
      <c r="AD3" s="11"/>
      <c r="AE3" s="11"/>
      <c r="AF3" s="10"/>
      <c r="AG3" s="11"/>
      <c r="AH3" s="11"/>
      <c r="AI3" s="10"/>
      <c r="AJ3" s="11"/>
      <c r="AK3" s="11"/>
      <c r="AL3" s="10"/>
      <c r="AM3" s="11"/>
      <c r="AN3" s="11"/>
      <c r="AO3" s="10"/>
      <c r="AP3" s="11"/>
      <c r="AQ3" s="11"/>
      <c r="AR3" s="10"/>
      <c r="AS3" s="11"/>
      <c r="AT3" s="11"/>
      <c r="AU3" s="10"/>
      <c r="AV3" s="11"/>
      <c r="AW3" s="12"/>
      <c r="AX3" s="10"/>
      <c r="AY3" s="11"/>
      <c r="AZ3" s="12"/>
    </row>
    <row r="4" spans="1:52" s="14" customFormat="1" ht="35.1" customHeight="1">
      <c r="A4" s="128"/>
      <c r="B4" s="132"/>
      <c r="C4" s="133"/>
      <c r="D4" s="134"/>
      <c r="E4" s="124" t="s">
        <v>90</v>
      </c>
      <c r="F4" s="125"/>
      <c r="G4" s="126"/>
      <c r="H4" s="124" t="s">
        <v>91</v>
      </c>
      <c r="I4" s="125"/>
      <c r="J4" s="126"/>
      <c r="K4" s="124" t="s">
        <v>92</v>
      </c>
      <c r="L4" s="125"/>
      <c r="M4" s="126"/>
      <c r="N4" s="124" t="s">
        <v>93</v>
      </c>
      <c r="O4" s="125"/>
      <c r="P4" s="126"/>
      <c r="Q4" s="124" t="s">
        <v>94</v>
      </c>
      <c r="R4" s="125"/>
      <c r="S4" s="126"/>
      <c r="T4" s="124" t="s">
        <v>95</v>
      </c>
      <c r="U4" s="125"/>
      <c r="V4" s="126"/>
      <c r="W4" s="124" t="s">
        <v>96</v>
      </c>
      <c r="X4" s="125"/>
      <c r="Y4" s="126"/>
      <c r="Z4" s="124" t="s">
        <v>97</v>
      </c>
      <c r="AA4" s="125"/>
      <c r="AB4" s="126"/>
      <c r="AC4" s="124" t="s">
        <v>98</v>
      </c>
      <c r="AD4" s="125"/>
      <c r="AE4" s="126"/>
      <c r="AF4" s="124" t="s">
        <v>99</v>
      </c>
      <c r="AG4" s="125"/>
      <c r="AH4" s="126"/>
      <c r="AI4" s="124" t="s">
        <v>100</v>
      </c>
      <c r="AJ4" s="125"/>
      <c r="AK4" s="126"/>
      <c r="AL4" s="124" t="s">
        <v>101</v>
      </c>
      <c r="AM4" s="125"/>
      <c r="AN4" s="126"/>
      <c r="AO4" s="124" t="s">
        <v>102</v>
      </c>
      <c r="AP4" s="125"/>
      <c r="AQ4" s="126"/>
      <c r="AR4" s="124" t="s">
        <v>103</v>
      </c>
      <c r="AS4" s="125"/>
      <c r="AT4" s="126"/>
      <c r="AU4" s="124" t="s">
        <v>104</v>
      </c>
      <c r="AV4" s="125"/>
      <c r="AW4" s="126"/>
      <c r="AX4" s="106" t="s">
        <v>172</v>
      </c>
      <c r="AY4" s="107"/>
      <c r="AZ4" s="108"/>
    </row>
    <row r="5" spans="1:52" s="18" customFormat="1" ht="35.1" customHeight="1">
      <c r="A5" s="15" t="s">
        <v>105</v>
      </c>
      <c r="B5" s="15" t="s">
        <v>106</v>
      </c>
      <c r="C5" s="16" t="s">
        <v>107</v>
      </c>
      <c r="D5" s="17" t="s">
        <v>108</v>
      </c>
      <c r="E5" s="15" t="s">
        <v>106</v>
      </c>
      <c r="F5" s="16" t="s">
        <v>107</v>
      </c>
      <c r="G5" s="17" t="s">
        <v>108</v>
      </c>
      <c r="H5" s="15" t="s">
        <v>106</v>
      </c>
      <c r="I5" s="16" t="s">
        <v>107</v>
      </c>
      <c r="J5" s="17" t="s">
        <v>108</v>
      </c>
      <c r="K5" s="15" t="s">
        <v>106</v>
      </c>
      <c r="L5" s="16" t="s">
        <v>107</v>
      </c>
      <c r="M5" s="17" t="s">
        <v>108</v>
      </c>
      <c r="N5" s="15" t="s">
        <v>106</v>
      </c>
      <c r="O5" s="16" t="s">
        <v>107</v>
      </c>
      <c r="P5" s="17" t="s">
        <v>108</v>
      </c>
      <c r="Q5" s="15" t="s">
        <v>106</v>
      </c>
      <c r="R5" s="16" t="s">
        <v>107</v>
      </c>
      <c r="S5" s="17" t="s">
        <v>108</v>
      </c>
      <c r="T5" s="15" t="s">
        <v>106</v>
      </c>
      <c r="U5" s="16" t="s">
        <v>107</v>
      </c>
      <c r="V5" s="17" t="s">
        <v>108</v>
      </c>
      <c r="W5" s="15" t="s">
        <v>106</v>
      </c>
      <c r="X5" s="16" t="s">
        <v>107</v>
      </c>
      <c r="Y5" s="17" t="s">
        <v>108</v>
      </c>
      <c r="Z5" s="15" t="s">
        <v>106</v>
      </c>
      <c r="AA5" s="16" t="s">
        <v>107</v>
      </c>
      <c r="AB5" s="17" t="s">
        <v>108</v>
      </c>
      <c r="AC5" s="15" t="s">
        <v>106</v>
      </c>
      <c r="AD5" s="16" t="s">
        <v>107</v>
      </c>
      <c r="AE5" s="17" t="s">
        <v>108</v>
      </c>
      <c r="AF5" s="15" t="s">
        <v>106</v>
      </c>
      <c r="AG5" s="16" t="s">
        <v>107</v>
      </c>
      <c r="AH5" s="17" t="s">
        <v>108</v>
      </c>
      <c r="AI5" s="15" t="s">
        <v>106</v>
      </c>
      <c r="AJ5" s="16" t="s">
        <v>107</v>
      </c>
      <c r="AK5" s="17" t="s">
        <v>108</v>
      </c>
      <c r="AL5" s="15" t="s">
        <v>106</v>
      </c>
      <c r="AM5" s="16" t="s">
        <v>107</v>
      </c>
      <c r="AN5" s="17" t="s">
        <v>108</v>
      </c>
      <c r="AO5" s="15" t="s">
        <v>106</v>
      </c>
      <c r="AP5" s="16" t="s">
        <v>107</v>
      </c>
      <c r="AQ5" s="17" t="s">
        <v>108</v>
      </c>
      <c r="AR5" s="15" t="s">
        <v>106</v>
      </c>
      <c r="AS5" s="16" t="s">
        <v>107</v>
      </c>
      <c r="AT5" s="17" t="s">
        <v>108</v>
      </c>
      <c r="AU5" s="15" t="s">
        <v>106</v>
      </c>
      <c r="AV5" s="16" t="s">
        <v>107</v>
      </c>
      <c r="AW5" s="17" t="s">
        <v>108</v>
      </c>
      <c r="AX5" s="15" t="s">
        <v>106</v>
      </c>
      <c r="AY5" s="16" t="s">
        <v>107</v>
      </c>
      <c r="AZ5" s="17" t="s">
        <v>108</v>
      </c>
    </row>
    <row r="6" spans="1:52" s="23" customFormat="1" ht="39.950000000000003" customHeight="1">
      <c r="A6" s="19" t="s">
        <v>109</v>
      </c>
      <c r="B6" s="20" t="e">
        <f>SUM(E6,H6,K6,N6,Q6,T6,W6,Z6,AC6,AF6,AI6,AL6,AO6,AR6,AU6,AX6)</f>
        <v>#REF!</v>
      </c>
      <c r="C6" s="21" t="s">
        <v>107</v>
      </c>
      <c r="D6" s="22" t="e">
        <f>SUM(G6,J6,M6,P6,S6,V6,Y6,AB6,AE6,AH6,AK6,AN6,AQ6,AT6,AW6,AZ6)</f>
        <v>#REF!</v>
      </c>
      <c r="E6" s="20" t="e">
        <f>SUM(E7:E25)</f>
        <v>#REF!</v>
      </c>
      <c r="F6" s="21" t="s">
        <v>107</v>
      </c>
      <c r="G6" s="22" t="e">
        <f>SUM(G7:G25)</f>
        <v>#REF!</v>
      </c>
      <c r="H6" s="20" t="e">
        <f>SUM(H7:H25)</f>
        <v>#REF!</v>
      </c>
      <c r="I6" s="21" t="s">
        <v>107</v>
      </c>
      <c r="J6" s="22" t="e">
        <f>SUM(J7:J25)</f>
        <v>#REF!</v>
      </c>
      <c r="K6" s="20" t="e">
        <f>SUM(K7:K25)</f>
        <v>#REF!</v>
      </c>
      <c r="L6" s="21" t="s">
        <v>107</v>
      </c>
      <c r="M6" s="22" t="e">
        <f>SUM(M7:M25)</f>
        <v>#REF!</v>
      </c>
      <c r="N6" s="20" t="e">
        <f>SUM(N7:N25)</f>
        <v>#REF!</v>
      </c>
      <c r="O6" s="21" t="s">
        <v>107</v>
      </c>
      <c r="P6" s="22" t="e">
        <f>SUM(P7:P25)</f>
        <v>#REF!</v>
      </c>
      <c r="Q6" s="20" t="e">
        <f>SUM(Q7:Q25)</f>
        <v>#REF!</v>
      </c>
      <c r="R6" s="21" t="s">
        <v>107</v>
      </c>
      <c r="S6" s="22" t="e">
        <f>SUM(S7:S25)</f>
        <v>#REF!</v>
      </c>
      <c r="T6" s="20" t="e">
        <f>SUM(T7:T25)</f>
        <v>#REF!</v>
      </c>
      <c r="U6" s="21" t="s">
        <v>107</v>
      </c>
      <c r="V6" s="22" t="e">
        <f>SUM(V7:V25)</f>
        <v>#REF!</v>
      </c>
      <c r="W6" s="20" t="e">
        <f>SUM(W7:W25)</f>
        <v>#REF!</v>
      </c>
      <c r="X6" s="21" t="s">
        <v>107</v>
      </c>
      <c r="Y6" s="22" t="e">
        <f>SUM(Y7:Y25)</f>
        <v>#REF!</v>
      </c>
      <c r="Z6" s="20" t="e">
        <f>SUM(Z7:Z25)</f>
        <v>#REF!</v>
      </c>
      <c r="AA6" s="21" t="s">
        <v>107</v>
      </c>
      <c r="AB6" s="22" t="e">
        <f>SUM(AB7:AB25)</f>
        <v>#REF!</v>
      </c>
      <c r="AC6" s="20" t="e">
        <f>SUM(AC7:AC25)</f>
        <v>#REF!</v>
      </c>
      <c r="AD6" s="21" t="s">
        <v>107</v>
      </c>
      <c r="AE6" s="22" t="e">
        <f>SUM(AE7:AE25)</f>
        <v>#REF!</v>
      </c>
      <c r="AF6" s="20" t="e">
        <f>SUM(AF7:AF25)</f>
        <v>#REF!</v>
      </c>
      <c r="AG6" s="21" t="s">
        <v>107</v>
      </c>
      <c r="AH6" s="22" t="e">
        <f>SUM(AH7:AH25)</f>
        <v>#REF!</v>
      </c>
      <c r="AI6" s="20" t="e">
        <f>SUM(AI7:AI25)</f>
        <v>#REF!</v>
      </c>
      <c r="AJ6" s="21" t="s">
        <v>107</v>
      </c>
      <c r="AK6" s="22" t="e">
        <f>SUM(AK7:AK25)</f>
        <v>#REF!</v>
      </c>
      <c r="AL6" s="20" t="e">
        <f>SUM(AL7:AL25)</f>
        <v>#REF!</v>
      </c>
      <c r="AM6" s="21" t="s">
        <v>107</v>
      </c>
      <c r="AN6" s="22" t="e">
        <f>SUM(AN7:AN25)</f>
        <v>#REF!</v>
      </c>
      <c r="AO6" s="20" t="e">
        <f>SUM(AO7:AO25)</f>
        <v>#REF!</v>
      </c>
      <c r="AP6" s="21" t="s">
        <v>107</v>
      </c>
      <c r="AQ6" s="22" t="e">
        <f>SUM(AQ7:AQ25)</f>
        <v>#REF!</v>
      </c>
      <c r="AR6" s="20" t="e">
        <f>SUM(AR7:AR25)</f>
        <v>#REF!</v>
      </c>
      <c r="AS6" s="21" t="s">
        <v>107</v>
      </c>
      <c r="AT6" s="22" t="e">
        <f>SUM(AT7:AT25)</f>
        <v>#REF!</v>
      </c>
      <c r="AU6" s="20" t="e">
        <f>SUM(AU7:AU25)</f>
        <v>#REF!</v>
      </c>
      <c r="AV6" s="21" t="s">
        <v>107</v>
      </c>
      <c r="AW6" s="22" t="e">
        <f>SUM(AW7:AW25)</f>
        <v>#REF!</v>
      </c>
      <c r="AX6" s="20" t="e">
        <f>SUM(AX7:AX25)</f>
        <v>#REF!</v>
      </c>
      <c r="AY6" s="21" t="s">
        <v>107</v>
      </c>
      <c r="AZ6" s="22" t="e">
        <f>SUM(AZ7:AZ25)</f>
        <v>#REF!</v>
      </c>
    </row>
    <row r="7" spans="1:52" ht="39.950000000000003" customHeight="1">
      <c r="A7" s="15" t="s">
        <v>110</v>
      </c>
      <c r="B7" s="24" t="e">
        <f t="shared" ref="B7:B25" si="0">SUM(E7,H7,K7,N7,Q7,T7,W7,Z7,AC7,AF7,AI7,AL7,AO7,AR7,AU7,AX7)</f>
        <v>#REF!</v>
      </c>
      <c r="C7" s="16" t="s">
        <v>1</v>
      </c>
      <c r="D7" s="45" t="e">
        <f t="shared" ref="D7:D25" si="1">SUM(G7,J7,M7,P7,S7,V7,Y7,AB7,AE7,AH7,AK7,AN7,AQ7,AT7,AW7,AZ7)</f>
        <v>#REF!</v>
      </c>
      <c r="E7" s="24" t="e">
        <f>COUNTIF(#REF!,$A7&amp;"답")</f>
        <v>#REF!</v>
      </c>
      <c r="F7" s="16" t="s">
        <v>107</v>
      </c>
      <c r="G7" s="25" t="e">
        <f>SUMIF(#REF!,$A7&amp;"답",#REF!)</f>
        <v>#REF!</v>
      </c>
      <c r="H7" s="24" t="e">
        <f>COUNTIF(#REF!,$A7&amp;"전")</f>
        <v>#REF!</v>
      </c>
      <c r="I7" s="16" t="s">
        <v>107</v>
      </c>
      <c r="J7" s="25" t="e">
        <f>SUMIF(#REF!,$A7&amp;"전",#REF!)</f>
        <v>#REF!</v>
      </c>
      <c r="K7" s="24" t="e">
        <f>COUNTIF(#REF!,$A7&amp;"임")</f>
        <v>#REF!</v>
      </c>
      <c r="L7" s="16" t="s">
        <v>107</v>
      </c>
      <c r="M7" s="25" t="e">
        <f>SUMIF(#REF!,$A7&amp;"임",#REF!)</f>
        <v>#REF!</v>
      </c>
      <c r="N7" s="24" t="e">
        <f>COUNTIF(#REF!,$A7&amp;"대")</f>
        <v>#REF!</v>
      </c>
      <c r="O7" s="16" t="s">
        <v>107</v>
      </c>
      <c r="P7" s="25" t="e">
        <f>SUMIF(#REF!,$A7&amp;"대",#REF!)</f>
        <v>#REF!</v>
      </c>
      <c r="Q7" s="24" t="e">
        <f>COUNTIF(#REF!,$A7&amp;"구")</f>
        <v>#REF!</v>
      </c>
      <c r="R7" s="16" t="s">
        <v>107</v>
      </c>
      <c r="S7" s="25" t="e">
        <f>SUMIF(#REF!,$A7&amp;"구",#REF!)</f>
        <v>#REF!</v>
      </c>
      <c r="T7" s="24" t="e">
        <f>COUNTIF(#REF!,$A7&amp;"도")</f>
        <v>#REF!</v>
      </c>
      <c r="U7" s="16" t="s">
        <v>107</v>
      </c>
      <c r="V7" s="25" t="e">
        <f>SUMIF(#REF!,$A7&amp;"도",#REF!)</f>
        <v>#REF!</v>
      </c>
      <c r="W7" s="24" t="e">
        <f>COUNTIF(#REF!,$A7&amp;"목")</f>
        <v>#REF!</v>
      </c>
      <c r="X7" s="16" t="s">
        <v>107</v>
      </c>
      <c r="Y7" s="25" t="e">
        <f>SUMIF(#REF!,$A7&amp;"목",#REF!)</f>
        <v>#REF!</v>
      </c>
      <c r="Z7" s="24" t="e">
        <f>COUNTIF(#REF!,$A7&amp;"묘")</f>
        <v>#REF!</v>
      </c>
      <c r="AA7" s="16" t="s">
        <v>107</v>
      </c>
      <c r="AB7" s="25" t="e">
        <f>SUMIF(#REF!,$A7&amp;"묘",#REF!)</f>
        <v>#REF!</v>
      </c>
      <c r="AC7" s="24" t="e">
        <f>COUNTIF(#REF!,$A7&amp;"유")</f>
        <v>#REF!</v>
      </c>
      <c r="AD7" s="16" t="s">
        <v>107</v>
      </c>
      <c r="AE7" s="25" t="e">
        <f>SUMIF(#REF!,$A7&amp;"유",#REF!)</f>
        <v>#REF!</v>
      </c>
      <c r="AF7" s="24" t="e">
        <f>COUNTIF(#REF!,$A7&amp;"잡")</f>
        <v>#REF!</v>
      </c>
      <c r="AG7" s="16" t="s">
        <v>107</v>
      </c>
      <c r="AH7" s="25" t="e">
        <f>SUMIF(#REF!,$A7&amp;"잡",#REF!)</f>
        <v>#REF!</v>
      </c>
      <c r="AI7" s="24" t="e">
        <f>COUNTIF(#REF!,$A7&amp;"수")</f>
        <v>#REF!</v>
      </c>
      <c r="AJ7" s="16" t="s">
        <v>107</v>
      </c>
      <c r="AK7" s="25" t="e">
        <f>SUMIF(#REF!,$A7&amp;"수",#REF!)</f>
        <v>#REF!</v>
      </c>
      <c r="AL7" s="24" t="e">
        <f>COUNTIF(#REF!,$A7&amp;"제")</f>
        <v>#REF!</v>
      </c>
      <c r="AM7" s="16" t="s">
        <v>107</v>
      </c>
      <c r="AN7" s="25" t="e">
        <f>SUMIF(#REF!,$A7&amp;"제",#REF!)</f>
        <v>#REF!</v>
      </c>
      <c r="AO7" s="24" t="e">
        <f>COUNTIF(#REF!,$A7&amp;"천")</f>
        <v>#REF!</v>
      </c>
      <c r="AP7" s="16" t="s">
        <v>107</v>
      </c>
      <c r="AQ7" s="25" t="e">
        <f>SUMIF(#REF!,$A7&amp;"천",#REF!)</f>
        <v>#REF!</v>
      </c>
      <c r="AR7" s="24" t="e">
        <f>COUNTIF(#REF!,$A7&amp;"철")</f>
        <v>#REF!</v>
      </c>
      <c r="AS7" s="16" t="s">
        <v>107</v>
      </c>
      <c r="AT7" s="25" t="e">
        <f>SUMIF(#REF!,$A7&amp;"철",#REF!)</f>
        <v>#REF!</v>
      </c>
      <c r="AU7" s="24" t="e">
        <f>COUNTIF(#REF!,$A7&amp;"체")</f>
        <v>#REF!</v>
      </c>
      <c r="AV7" s="16" t="s">
        <v>107</v>
      </c>
      <c r="AW7" s="25" t="e">
        <f>SUMIF(#REF!,$A7&amp;"체",#REF!)</f>
        <v>#REF!</v>
      </c>
      <c r="AX7" s="24" t="e">
        <f>COUNTIF(#REF!,$A7&amp;"가")</f>
        <v>#REF!</v>
      </c>
      <c r="AY7" s="16" t="s">
        <v>107</v>
      </c>
      <c r="AZ7" s="25" t="e">
        <f>SUMIF(#REF!,$A7&amp;"가",#REF!)</f>
        <v>#REF!</v>
      </c>
    </row>
    <row r="8" spans="1:52" ht="39.950000000000003" customHeight="1">
      <c r="A8" s="15" t="s">
        <v>111</v>
      </c>
      <c r="B8" s="24" t="e">
        <f t="shared" si="0"/>
        <v>#REF!</v>
      </c>
      <c r="C8" s="16" t="s">
        <v>1</v>
      </c>
      <c r="D8" s="45" t="e">
        <f t="shared" si="1"/>
        <v>#REF!</v>
      </c>
      <c r="E8" s="24" t="e">
        <f>COUNTIF(#REF!,$A8&amp;"답")</f>
        <v>#REF!</v>
      </c>
      <c r="F8" s="16" t="s">
        <v>107</v>
      </c>
      <c r="G8" s="25" t="e">
        <f>SUMIF(#REF!,$A8&amp;"답",#REF!)</f>
        <v>#REF!</v>
      </c>
      <c r="H8" s="24" t="e">
        <f>COUNTIF(#REF!,$A8&amp;"전")</f>
        <v>#REF!</v>
      </c>
      <c r="I8" s="16" t="s">
        <v>107</v>
      </c>
      <c r="J8" s="25" t="e">
        <f>SUMIF(#REF!,$A8&amp;"전",#REF!)</f>
        <v>#REF!</v>
      </c>
      <c r="K8" s="24" t="e">
        <f>COUNTIF(#REF!,$A8&amp;"임")</f>
        <v>#REF!</v>
      </c>
      <c r="L8" s="16" t="s">
        <v>107</v>
      </c>
      <c r="M8" s="25" t="e">
        <f>SUMIF(#REF!,$A8&amp;"임",#REF!)</f>
        <v>#REF!</v>
      </c>
      <c r="N8" s="24" t="e">
        <f>COUNTIF(#REF!,$A8&amp;"대")</f>
        <v>#REF!</v>
      </c>
      <c r="O8" s="16" t="s">
        <v>107</v>
      </c>
      <c r="P8" s="25" t="e">
        <f>SUMIF(#REF!,$A8&amp;"대",#REF!)</f>
        <v>#REF!</v>
      </c>
      <c r="Q8" s="24" t="e">
        <f>COUNTIF(#REF!,$A8&amp;"구")</f>
        <v>#REF!</v>
      </c>
      <c r="R8" s="16" t="s">
        <v>107</v>
      </c>
      <c r="S8" s="25" t="e">
        <f>SUMIF(#REF!,$A8&amp;"구",#REF!)</f>
        <v>#REF!</v>
      </c>
      <c r="T8" s="24" t="e">
        <f>COUNTIF(#REF!,$A8&amp;"도")</f>
        <v>#REF!</v>
      </c>
      <c r="U8" s="16" t="s">
        <v>107</v>
      </c>
      <c r="V8" s="25" t="e">
        <f>SUMIF(#REF!,$A8&amp;"도",#REF!)</f>
        <v>#REF!</v>
      </c>
      <c r="W8" s="24" t="e">
        <f>COUNTIF(#REF!,$A8&amp;"목")</f>
        <v>#REF!</v>
      </c>
      <c r="X8" s="16" t="s">
        <v>107</v>
      </c>
      <c r="Y8" s="25" t="e">
        <f>SUMIF(#REF!,$A8&amp;"목",#REF!)</f>
        <v>#REF!</v>
      </c>
      <c r="Z8" s="24" t="e">
        <f>COUNTIF(#REF!,$A8&amp;"묘")</f>
        <v>#REF!</v>
      </c>
      <c r="AA8" s="16" t="s">
        <v>107</v>
      </c>
      <c r="AB8" s="25" t="e">
        <f>SUMIF(#REF!,$A8&amp;"묘",#REF!)</f>
        <v>#REF!</v>
      </c>
      <c r="AC8" s="24" t="e">
        <f>COUNTIF(#REF!,$A8&amp;"유")</f>
        <v>#REF!</v>
      </c>
      <c r="AD8" s="16" t="s">
        <v>107</v>
      </c>
      <c r="AE8" s="25" t="e">
        <f>SUMIF(#REF!,$A8&amp;"유",#REF!)</f>
        <v>#REF!</v>
      </c>
      <c r="AF8" s="24" t="e">
        <f>COUNTIF(#REF!,$A8&amp;"잡")</f>
        <v>#REF!</v>
      </c>
      <c r="AG8" s="16" t="s">
        <v>107</v>
      </c>
      <c r="AH8" s="25" t="e">
        <f>SUMIF(#REF!,$A8&amp;"잡",#REF!)</f>
        <v>#REF!</v>
      </c>
      <c r="AI8" s="24" t="e">
        <f>COUNTIF(#REF!,$A8&amp;"수")</f>
        <v>#REF!</v>
      </c>
      <c r="AJ8" s="16" t="s">
        <v>107</v>
      </c>
      <c r="AK8" s="25" t="e">
        <f>SUMIF(#REF!,$A8&amp;"수",#REF!)</f>
        <v>#REF!</v>
      </c>
      <c r="AL8" s="24" t="e">
        <f>COUNTIF(#REF!,$A8&amp;"제")</f>
        <v>#REF!</v>
      </c>
      <c r="AM8" s="16" t="s">
        <v>107</v>
      </c>
      <c r="AN8" s="25" t="e">
        <f>SUMIF(#REF!,$A8&amp;"제",#REF!)</f>
        <v>#REF!</v>
      </c>
      <c r="AO8" s="24" t="e">
        <f>COUNTIF(#REF!,$A8&amp;"천")</f>
        <v>#REF!</v>
      </c>
      <c r="AP8" s="16" t="s">
        <v>107</v>
      </c>
      <c r="AQ8" s="25" t="e">
        <f>SUMIF(#REF!,$A8&amp;"천",#REF!)</f>
        <v>#REF!</v>
      </c>
      <c r="AR8" s="24" t="e">
        <f>COUNTIF(#REF!,$A8&amp;"철")</f>
        <v>#REF!</v>
      </c>
      <c r="AS8" s="16" t="s">
        <v>107</v>
      </c>
      <c r="AT8" s="25" t="e">
        <f>SUMIF(#REF!,$A8&amp;"철",#REF!)</f>
        <v>#REF!</v>
      </c>
      <c r="AU8" s="24" t="e">
        <f>COUNTIF(#REF!,$A8&amp;"체")</f>
        <v>#REF!</v>
      </c>
      <c r="AV8" s="16" t="s">
        <v>107</v>
      </c>
      <c r="AW8" s="25" t="e">
        <f>SUMIF(#REF!,$A8&amp;"체",#REF!)</f>
        <v>#REF!</v>
      </c>
      <c r="AX8" s="24" t="e">
        <f>COUNTIF(#REF!,$A8&amp;"가")</f>
        <v>#REF!</v>
      </c>
      <c r="AY8" s="16" t="s">
        <v>107</v>
      </c>
      <c r="AZ8" s="25" t="e">
        <f>SUMIF(#REF!,$A8&amp;"가",#REF!)</f>
        <v>#REF!</v>
      </c>
    </row>
    <row r="9" spans="1:52" ht="39.950000000000003" customHeight="1">
      <c r="A9" s="15" t="s">
        <v>112</v>
      </c>
      <c r="B9" s="24" t="e">
        <f t="shared" si="0"/>
        <v>#REF!</v>
      </c>
      <c r="C9" s="16" t="s">
        <v>1</v>
      </c>
      <c r="D9" s="45" t="e">
        <f t="shared" si="1"/>
        <v>#REF!</v>
      </c>
      <c r="E9" s="24" t="e">
        <f>COUNTIF(#REF!,$A9&amp;"답")</f>
        <v>#REF!</v>
      </c>
      <c r="F9" s="16" t="s">
        <v>113</v>
      </c>
      <c r="G9" s="25" t="e">
        <f>SUMIF(#REF!,$A9&amp;"답",#REF!)</f>
        <v>#REF!</v>
      </c>
      <c r="H9" s="24" t="e">
        <f>COUNTIF(#REF!,$A9&amp;"전")</f>
        <v>#REF!</v>
      </c>
      <c r="I9" s="16" t="s">
        <v>113</v>
      </c>
      <c r="J9" s="25" t="e">
        <f>SUMIF(#REF!,$A9&amp;"전",#REF!)</f>
        <v>#REF!</v>
      </c>
      <c r="K9" s="24" t="e">
        <f>COUNTIF(#REF!,$A9&amp;"임")</f>
        <v>#REF!</v>
      </c>
      <c r="L9" s="16" t="s">
        <v>113</v>
      </c>
      <c r="M9" s="25" t="e">
        <f>SUMIF(#REF!,$A9&amp;"임",#REF!)</f>
        <v>#REF!</v>
      </c>
      <c r="N9" s="24" t="e">
        <f>COUNTIF(#REF!,$A9&amp;"대")</f>
        <v>#REF!</v>
      </c>
      <c r="O9" s="16" t="s">
        <v>113</v>
      </c>
      <c r="P9" s="25" t="e">
        <f>SUMIF(#REF!,$A9&amp;"대",#REF!)</f>
        <v>#REF!</v>
      </c>
      <c r="Q9" s="24" t="e">
        <f>COUNTIF(#REF!,$A9&amp;"구")</f>
        <v>#REF!</v>
      </c>
      <c r="R9" s="16" t="s">
        <v>113</v>
      </c>
      <c r="S9" s="25" t="e">
        <f>SUMIF(#REF!,$A9&amp;"구",#REF!)</f>
        <v>#REF!</v>
      </c>
      <c r="T9" s="24" t="e">
        <f>COUNTIF(#REF!,$A9&amp;"도")</f>
        <v>#REF!</v>
      </c>
      <c r="U9" s="16" t="s">
        <v>113</v>
      </c>
      <c r="V9" s="25" t="e">
        <f>SUMIF(#REF!,$A9&amp;"도",#REF!)</f>
        <v>#REF!</v>
      </c>
      <c r="W9" s="24" t="e">
        <f>COUNTIF(#REF!,$A9&amp;"목")</f>
        <v>#REF!</v>
      </c>
      <c r="X9" s="16" t="s">
        <v>113</v>
      </c>
      <c r="Y9" s="25" t="e">
        <f>SUMIF(#REF!,$A9&amp;"목",#REF!)</f>
        <v>#REF!</v>
      </c>
      <c r="Z9" s="24" t="e">
        <f>COUNTIF(#REF!,$A9&amp;"묘")</f>
        <v>#REF!</v>
      </c>
      <c r="AA9" s="16" t="s">
        <v>113</v>
      </c>
      <c r="AB9" s="25" t="e">
        <f>SUMIF(#REF!,$A9&amp;"묘",#REF!)</f>
        <v>#REF!</v>
      </c>
      <c r="AC9" s="24" t="e">
        <f>COUNTIF(#REF!,$A9&amp;"유")</f>
        <v>#REF!</v>
      </c>
      <c r="AD9" s="16" t="s">
        <v>113</v>
      </c>
      <c r="AE9" s="25" t="e">
        <f>SUMIF(#REF!,$A9&amp;"유",#REF!)</f>
        <v>#REF!</v>
      </c>
      <c r="AF9" s="24" t="e">
        <f>COUNTIF(#REF!,$A9&amp;"잡")</f>
        <v>#REF!</v>
      </c>
      <c r="AG9" s="16" t="s">
        <v>113</v>
      </c>
      <c r="AH9" s="25" t="e">
        <f>SUMIF(#REF!,$A9&amp;"잡",#REF!)</f>
        <v>#REF!</v>
      </c>
      <c r="AI9" s="24" t="e">
        <f>COUNTIF(#REF!,$A9&amp;"수")</f>
        <v>#REF!</v>
      </c>
      <c r="AJ9" s="16" t="s">
        <v>113</v>
      </c>
      <c r="AK9" s="25" t="e">
        <f>SUMIF(#REF!,$A9&amp;"수",#REF!)</f>
        <v>#REF!</v>
      </c>
      <c r="AL9" s="24" t="e">
        <f>COUNTIF(#REF!,$A9&amp;"제")</f>
        <v>#REF!</v>
      </c>
      <c r="AM9" s="16" t="s">
        <v>113</v>
      </c>
      <c r="AN9" s="25" t="e">
        <f>SUMIF(#REF!,$A9&amp;"제",#REF!)</f>
        <v>#REF!</v>
      </c>
      <c r="AO9" s="24" t="e">
        <f>COUNTIF(#REF!,$A9&amp;"천")</f>
        <v>#REF!</v>
      </c>
      <c r="AP9" s="16" t="s">
        <v>113</v>
      </c>
      <c r="AQ9" s="25" t="e">
        <f>SUMIF(#REF!,$A9&amp;"천",#REF!)</f>
        <v>#REF!</v>
      </c>
      <c r="AR9" s="24" t="e">
        <f>COUNTIF(#REF!,$A9&amp;"철")</f>
        <v>#REF!</v>
      </c>
      <c r="AS9" s="16" t="s">
        <v>113</v>
      </c>
      <c r="AT9" s="25" t="e">
        <f>SUMIF(#REF!,$A9&amp;"철",#REF!)</f>
        <v>#REF!</v>
      </c>
      <c r="AU9" s="24" t="e">
        <f>COUNTIF(#REF!,$A9&amp;"체")</f>
        <v>#REF!</v>
      </c>
      <c r="AV9" s="16" t="s">
        <v>113</v>
      </c>
      <c r="AW9" s="25" t="e">
        <f>SUMIF(#REF!,$A9&amp;"체",#REF!)</f>
        <v>#REF!</v>
      </c>
      <c r="AX9" s="24" t="e">
        <f>COUNTIF(#REF!,$A9&amp;"가")</f>
        <v>#REF!</v>
      </c>
      <c r="AY9" s="16" t="s">
        <v>113</v>
      </c>
      <c r="AZ9" s="25" t="e">
        <f>SUMIF(#REF!,$A9&amp;"가",#REF!)</f>
        <v>#REF!</v>
      </c>
    </row>
    <row r="10" spans="1:52" ht="39.950000000000003" customHeight="1">
      <c r="A10" s="15" t="s">
        <v>114</v>
      </c>
      <c r="B10" s="24" t="e">
        <f t="shared" si="0"/>
        <v>#REF!</v>
      </c>
      <c r="C10" s="16" t="s">
        <v>1</v>
      </c>
      <c r="D10" s="45" t="e">
        <f t="shared" si="1"/>
        <v>#REF!</v>
      </c>
      <c r="E10" s="24" t="e">
        <f>COUNTIF(#REF!,$A10&amp;"답")</f>
        <v>#REF!</v>
      </c>
      <c r="F10" s="16" t="s">
        <v>113</v>
      </c>
      <c r="G10" s="25" t="e">
        <f>SUMIF(#REF!,$A10&amp;"답",#REF!)</f>
        <v>#REF!</v>
      </c>
      <c r="H10" s="24" t="e">
        <f>COUNTIF(#REF!,$A10&amp;"전")</f>
        <v>#REF!</v>
      </c>
      <c r="I10" s="16" t="s">
        <v>113</v>
      </c>
      <c r="J10" s="25" t="e">
        <f>SUMIF(#REF!,$A10&amp;"전",#REF!)</f>
        <v>#REF!</v>
      </c>
      <c r="K10" s="24" t="e">
        <f>COUNTIF(#REF!,$A10&amp;"임")</f>
        <v>#REF!</v>
      </c>
      <c r="L10" s="16" t="s">
        <v>113</v>
      </c>
      <c r="M10" s="25" t="e">
        <f>SUMIF(#REF!,$A10&amp;"임",#REF!)</f>
        <v>#REF!</v>
      </c>
      <c r="N10" s="24" t="e">
        <f>COUNTIF(#REF!,$A10&amp;"대")</f>
        <v>#REF!</v>
      </c>
      <c r="O10" s="16" t="s">
        <v>113</v>
      </c>
      <c r="P10" s="25" t="e">
        <f>SUMIF(#REF!,$A10&amp;"대",#REF!)</f>
        <v>#REF!</v>
      </c>
      <c r="Q10" s="24" t="e">
        <f>COUNTIF(#REF!,$A10&amp;"구")</f>
        <v>#REF!</v>
      </c>
      <c r="R10" s="16" t="s">
        <v>113</v>
      </c>
      <c r="S10" s="25" t="e">
        <f>SUMIF(#REF!,$A10&amp;"구",#REF!)</f>
        <v>#REF!</v>
      </c>
      <c r="T10" s="24" t="e">
        <f>COUNTIF(#REF!,$A10&amp;"도")</f>
        <v>#REF!</v>
      </c>
      <c r="U10" s="16" t="s">
        <v>113</v>
      </c>
      <c r="V10" s="25" t="e">
        <f>SUMIF(#REF!,$A10&amp;"도",#REF!)</f>
        <v>#REF!</v>
      </c>
      <c r="W10" s="24" t="e">
        <f>COUNTIF(#REF!,$A10&amp;"목")</f>
        <v>#REF!</v>
      </c>
      <c r="X10" s="16" t="s">
        <v>113</v>
      </c>
      <c r="Y10" s="25" t="e">
        <f>SUMIF(#REF!,$A10&amp;"목",#REF!)</f>
        <v>#REF!</v>
      </c>
      <c r="Z10" s="24" t="e">
        <f>COUNTIF(#REF!,$A10&amp;"묘")</f>
        <v>#REF!</v>
      </c>
      <c r="AA10" s="16" t="s">
        <v>113</v>
      </c>
      <c r="AB10" s="25" t="e">
        <f>SUMIF(#REF!,$A10&amp;"묘",#REF!)</f>
        <v>#REF!</v>
      </c>
      <c r="AC10" s="24" t="e">
        <f>COUNTIF(#REF!,$A10&amp;"유")</f>
        <v>#REF!</v>
      </c>
      <c r="AD10" s="16" t="s">
        <v>113</v>
      </c>
      <c r="AE10" s="25" t="e">
        <f>SUMIF(#REF!,$A10&amp;"유",#REF!)</f>
        <v>#REF!</v>
      </c>
      <c r="AF10" s="24" t="e">
        <f>COUNTIF(#REF!,$A10&amp;"잡")</f>
        <v>#REF!</v>
      </c>
      <c r="AG10" s="16" t="s">
        <v>113</v>
      </c>
      <c r="AH10" s="25" t="e">
        <f>SUMIF(#REF!,$A10&amp;"잡",#REF!)</f>
        <v>#REF!</v>
      </c>
      <c r="AI10" s="24" t="e">
        <f>COUNTIF(#REF!,$A10&amp;"수")</f>
        <v>#REF!</v>
      </c>
      <c r="AJ10" s="16" t="s">
        <v>113</v>
      </c>
      <c r="AK10" s="25" t="e">
        <f>SUMIF(#REF!,$A10&amp;"수",#REF!)</f>
        <v>#REF!</v>
      </c>
      <c r="AL10" s="24" t="e">
        <f>COUNTIF(#REF!,$A10&amp;"제")</f>
        <v>#REF!</v>
      </c>
      <c r="AM10" s="16" t="s">
        <v>113</v>
      </c>
      <c r="AN10" s="25" t="e">
        <f>SUMIF(#REF!,$A10&amp;"제",#REF!)</f>
        <v>#REF!</v>
      </c>
      <c r="AO10" s="24" t="e">
        <f>COUNTIF(#REF!,$A10&amp;"천")</f>
        <v>#REF!</v>
      </c>
      <c r="AP10" s="16" t="s">
        <v>113</v>
      </c>
      <c r="AQ10" s="25" t="e">
        <f>SUMIF(#REF!,$A10&amp;"천",#REF!)</f>
        <v>#REF!</v>
      </c>
      <c r="AR10" s="24" t="e">
        <f>COUNTIF(#REF!,$A10&amp;"철")</f>
        <v>#REF!</v>
      </c>
      <c r="AS10" s="16" t="s">
        <v>113</v>
      </c>
      <c r="AT10" s="25" t="e">
        <f>SUMIF(#REF!,$A10&amp;"철",#REF!)</f>
        <v>#REF!</v>
      </c>
      <c r="AU10" s="24" t="e">
        <f>COUNTIF(#REF!,$A10&amp;"체")</f>
        <v>#REF!</v>
      </c>
      <c r="AV10" s="16" t="s">
        <v>113</v>
      </c>
      <c r="AW10" s="25" t="e">
        <f>SUMIF(#REF!,$A10&amp;"체",#REF!)</f>
        <v>#REF!</v>
      </c>
      <c r="AX10" s="24" t="e">
        <f>COUNTIF(#REF!,$A10&amp;"가")</f>
        <v>#REF!</v>
      </c>
      <c r="AY10" s="16" t="s">
        <v>113</v>
      </c>
      <c r="AZ10" s="25" t="e">
        <f>SUMIF(#REF!,$A10&amp;"가",#REF!)</f>
        <v>#REF!</v>
      </c>
    </row>
    <row r="11" spans="1:52" ht="39.950000000000003" customHeight="1">
      <c r="A11" s="15" t="s">
        <v>170</v>
      </c>
      <c r="B11" s="24" t="e">
        <f>SUM(E11,H11,K11,N11,Q11,T11,W11,Z11,AC11,AF11,AI11,AL11,AO11,AR11,AU11,AX11)</f>
        <v>#REF!</v>
      </c>
      <c r="C11" s="16" t="s">
        <v>1</v>
      </c>
      <c r="D11" s="45" t="e">
        <f>SUM(G11,J11,M11,P11,S11,V11,Y11,AB11,AE11,AH11,AK11,AN11,AQ11,AT11,AW11,AZ11)</f>
        <v>#REF!</v>
      </c>
      <c r="E11" s="24" t="e">
        <f>COUNTIF(#REF!,$A11&amp;"답")</f>
        <v>#REF!</v>
      </c>
      <c r="F11" s="16" t="s">
        <v>113</v>
      </c>
      <c r="G11" s="25" t="e">
        <f>SUMIF(#REF!,$A11&amp;"답",#REF!)</f>
        <v>#REF!</v>
      </c>
      <c r="H11" s="24" t="e">
        <f>COUNTIF(#REF!,$A11&amp;"전")</f>
        <v>#REF!</v>
      </c>
      <c r="I11" s="16" t="s">
        <v>113</v>
      </c>
      <c r="J11" s="25" t="e">
        <f>SUMIF(#REF!,$A11&amp;"전",#REF!)</f>
        <v>#REF!</v>
      </c>
      <c r="K11" s="24" t="e">
        <f>COUNTIF(#REF!,$A11&amp;"임")</f>
        <v>#REF!</v>
      </c>
      <c r="L11" s="16" t="s">
        <v>113</v>
      </c>
      <c r="M11" s="25" t="e">
        <f>SUMIF(#REF!,$A11&amp;"임",#REF!)</f>
        <v>#REF!</v>
      </c>
      <c r="N11" s="24" t="e">
        <f>COUNTIF(#REF!,$A11&amp;"대")</f>
        <v>#REF!</v>
      </c>
      <c r="O11" s="16" t="s">
        <v>113</v>
      </c>
      <c r="P11" s="25" t="e">
        <f>SUMIF(#REF!,$A11&amp;"대",#REF!)</f>
        <v>#REF!</v>
      </c>
      <c r="Q11" s="24" t="e">
        <f>COUNTIF(#REF!,$A11&amp;"구")</f>
        <v>#REF!</v>
      </c>
      <c r="R11" s="16" t="s">
        <v>113</v>
      </c>
      <c r="S11" s="25" t="e">
        <f>SUMIF(#REF!,$A11&amp;"구",#REF!)</f>
        <v>#REF!</v>
      </c>
      <c r="T11" s="24" t="e">
        <f>COUNTIF(#REF!,$A11&amp;"도")</f>
        <v>#REF!</v>
      </c>
      <c r="U11" s="16" t="s">
        <v>113</v>
      </c>
      <c r="V11" s="25" t="e">
        <f>SUMIF(#REF!,$A11&amp;"도",#REF!)</f>
        <v>#REF!</v>
      </c>
      <c r="W11" s="24" t="e">
        <f>COUNTIF(#REF!,$A11&amp;"목")</f>
        <v>#REF!</v>
      </c>
      <c r="X11" s="16" t="s">
        <v>113</v>
      </c>
      <c r="Y11" s="25" t="e">
        <f>SUMIF(#REF!,$A11&amp;"목",#REF!)</f>
        <v>#REF!</v>
      </c>
      <c r="Z11" s="24" t="e">
        <f>COUNTIF(#REF!,$A11&amp;"묘")</f>
        <v>#REF!</v>
      </c>
      <c r="AA11" s="16" t="s">
        <v>113</v>
      </c>
      <c r="AB11" s="25" t="e">
        <f>SUMIF(#REF!,$A11&amp;"묘",#REF!)</f>
        <v>#REF!</v>
      </c>
      <c r="AC11" s="24" t="e">
        <f>COUNTIF(#REF!,$A11&amp;"유")</f>
        <v>#REF!</v>
      </c>
      <c r="AD11" s="16" t="s">
        <v>113</v>
      </c>
      <c r="AE11" s="25" t="e">
        <f>SUMIF(#REF!,$A11&amp;"유",#REF!)</f>
        <v>#REF!</v>
      </c>
      <c r="AF11" s="24" t="e">
        <f>COUNTIF(#REF!,$A11&amp;"잡")</f>
        <v>#REF!</v>
      </c>
      <c r="AG11" s="16" t="s">
        <v>113</v>
      </c>
      <c r="AH11" s="25" t="e">
        <f>SUMIF(#REF!,$A11&amp;"잡",#REF!)</f>
        <v>#REF!</v>
      </c>
      <c r="AI11" s="24" t="e">
        <f>COUNTIF(#REF!,$A11&amp;"수")</f>
        <v>#REF!</v>
      </c>
      <c r="AJ11" s="16" t="s">
        <v>113</v>
      </c>
      <c r="AK11" s="25" t="e">
        <f>SUMIF(#REF!,$A11&amp;"수",#REF!)</f>
        <v>#REF!</v>
      </c>
      <c r="AL11" s="24" t="e">
        <f>COUNTIF(#REF!,$A11&amp;"제")</f>
        <v>#REF!</v>
      </c>
      <c r="AM11" s="16" t="s">
        <v>113</v>
      </c>
      <c r="AN11" s="25" t="e">
        <f>SUMIF(#REF!,$A11&amp;"제",#REF!)</f>
        <v>#REF!</v>
      </c>
      <c r="AO11" s="24" t="e">
        <f>COUNTIF(#REF!,$A11&amp;"천")</f>
        <v>#REF!</v>
      </c>
      <c r="AP11" s="16" t="s">
        <v>113</v>
      </c>
      <c r="AQ11" s="25" t="e">
        <f>SUMIF(#REF!,$A11&amp;"천",#REF!)</f>
        <v>#REF!</v>
      </c>
      <c r="AR11" s="24" t="e">
        <f>COUNTIF(#REF!,$A11&amp;"철")</f>
        <v>#REF!</v>
      </c>
      <c r="AS11" s="16" t="s">
        <v>113</v>
      </c>
      <c r="AT11" s="25" t="e">
        <f>SUMIF(#REF!,$A11&amp;"철",#REF!)</f>
        <v>#REF!</v>
      </c>
      <c r="AU11" s="24" t="e">
        <f>COUNTIF(#REF!,$A11&amp;"체")</f>
        <v>#REF!</v>
      </c>
      <c r="AV11" s="16" t="s">
        <v>113</v>
      </c>
      <c r="AW11" s="25" t="e">
        <f>SUMIF(#REF!,$A11&amp;"체",#REF!)</f>
        <v>#REF!</v>
      </c>
      <c r="AX11" s="24" t="e">
        <f>COUNTIF(#REF!,$A11&amp;"가")</f>
        <v>#REF!</v>
      </c>
      <c r="AY11" s="16" t="s">
        <v>113</v>
      </c>
      <c r="AZ11" s="25" t="e">
        <f>SUMIF(#REF!,$A11&amp;"가",#REF!)</f>
        <v>#REF!</v>
      </c>
    </row>
    <row r="12" spans="1:52" ht="39.950000000000003" customHeight="1">
      <c r="A12" s="15" t="s">
        <v>115</v>
      </c>
      <c r="B12" s="24" t="e">
        <f t="shared" si="0"/>
        <v>#REF!</v>
      </c>
      <c r="C12" s="16" t="s">
        <v>1</v>
      </c>
      <c r="D12" s="45" t="e">
        <f t="shared" si="1"/>
        <v>#REF!</v>
      </c>
      <c r="E12" s="24" t="e">
        <f>COUNTIF(#REF!,$A12&amp;"답")</f>
        <v>#REF!</v>
      </c>
      <c r="F12" s="16" t="s">
        <v>113</v>
      </c>
      <c r="G12" s="25" t="e">
        <f>SUMIF(#REF!,$A12&amp;"답",#REF!)</f>
        <v>#REF!</v>
      </c>
      <c r="H12" s="24" t="e">
        <f>COUNTIF(#REF!,$A12&amp;"전")</f>
        <v>#REF!</v>
      </c>
      <c r="I12" s="16" t="s">
        <v>113</v>
      </c>
      <c r="J12" s="25" t="e">
        <f>SUMIF(#REF!,$A12&amp;"전",#REF!)</f>
        <v>#REF!</v>
      </c>
      <c r="K12" s="24" t="e">
        <f>COUNTIF(#REF!,$A12&amp;"임")</f>
        <v>#REF!</v>
      </c>
      <c r="L12" s="16" t="s">
        <v>113</v>
      </c>
      <c r="M12" s="25" t="e">
        <f>SUMIF(#REF!,$A12&amp;"임",#REF!)</f>
        <v>#REF!</v>
      </c>
      <c r="N12" s="24" t="e">
        <f>COUNTIF(#REF!,$A12&amp;"대")</f>
        <v>#REF!</v>
      </c>
      <c r="O12" s="16" t="s">
        <v>113</v>
      </c>
      <c r="P12" s="25" t="e">
        <f>SUMIF(#REF!,$A12&amp;"대",#REF!)</f>
        <v>#REF!</v>
      </c>
      <c r="Q12" s="24" t="e">
        <f>COUNTIF(#REF!,$A12&amp;"구")</f>
        <v>#REF!</v>
      </c>
      <c r="R12" s="16" t="s">
        <v>113</v>
      </c>
      <c r="S12" s="25" t="e">
        <f>SUMIF(#REF!,$A12&amp;"구",#REF!)</f>
        <v>#REF!</v>
      </c>
      <c r="T12" s="24" t="e">
        <f>COUNTIF(#REF!,$A12&amp;"도")</f>
        <v>#REF!</v>
      </c>
      <c r="U12" s="16" t="s">
        <v>113</v>
      </c>
      <c r="V12" s="25" t="e">
        <f>SUMIF(#REF!,$A12&amp;"도",#REF!)</f>
        <v>#REF!</v>
      </c>
      <c r="W12" s="24" t="e">
        <f>COUNTIF(#REF!,$A12&amp;"목")</f>
        <v>#REF!</v>
      </c>
      <c r="X12" s="16" t="s">
        <v>113</v>
      </c>
      <c r="Y12" s="25" t="e">
        <f>SUMIF(#REF!,$A12&amp;"목",#REF!)</f>
        <v>#REF!</v>
      </c>
      <c r="Z12" s="24" t="e">
        <f>COUNTIF(#REF!,$A12&amp;"묘")</f>
        <v>#REF!</v>
      </c>
      <c r="AA12" s="16" t="s">
        <v>113</v>
      </c>
      <c r="AB12" s="25" t="e">
        <f>SUMIF(#REF!,$A12&amp;"묘",#REF!)</f>
        <v>#REF!</v>
      </c>
      <c r="AC12" s="24" t="e">
        <f>COUNTIF(#REF!,$A12&amp;"유")</f>
        <v>#REF!</v>
      </c>
      <c r="AD12" s="16" t="s">
        <v>113</v>
      </c>
      <c r="AE12" s="25" t="e">
        <f>SUMIF(#REF!,$A12&amp;"유",#REF!)</f>
        <v>#REF!</v>
      </c>
      <c r="AF12" s="24" t="e">
        <f>COUNTIF(#REF!,$A12&amp;"잡")</f>
        <v>#REF!</v>
      </c>
      <c r="AG12" s="16" t="s">
        <v>113</v>
      </c>
      <c r="AH12" s="25" t="e">
        <f>SUMIF(#REF!,$A12&amp;"잡",#REF!)</f>
        <v>#REF!</v>
      </c>
      <c r="AI12" s="24" t="e">
        <f>COUNTIF(#REF!,$A12&amp;"수")</f>
        <v>#REF!</v>
      </c>
      <c r="AJ12" s="16" t="s">
        <v>113</v>
      </c>
      <c r="AK12" s="25" t="e">
        <f>SUMIF(#REF!,$A12&amp;"수",#REF!)</f>
        <v>#REF!</v>
      </c>
      <c r="AL12" s="24" t="e">
        <f>COUNTIF(#REF!,$A12&amp;"제")</f>
        <v>#REF!</v>
      </c>
      <c r="AM12" s="16" t="s">
        <v>113</v>
      </c>
      <c r="AN12" s="25" t="e">
        <f>SUMIF(#REF!,$A12&amp;"제",#REF!)</f>
        <v>#REF!</v>
      </c>
      <c r="AO12" s="24" t="e">
        <f>COUNTIF(#REF!,$A12&amp;"천")</f>
        <v>#REF!</v>
      </c>
      <c r="AP12" s="16" t="s">
        <v>113</v>
      </c>
      <c r="AQ12" s="25" t="e">
        <f>SUMIF(#REF!,$A12&amp;"천",#REF!)</f>
        <v>#REF!</v>
      </c>
      <c r="AR12" s="24" t="e">
        <f>COUNTIF(#REF!,$A12&amp;"철")</f>
        <v>#REF!</v>
      </c>
      <c r="AS12" s="16" t="s">
        <v>113</v>
      </c>
      <c r="AT12" s="25" t="e">
        <f>SUMIF(#REF!,$A12&amp;"철",#REF!)</f>
        <v>#REF!</v>
      </c>
      <c r="AU12" s="24" t="e">
        <f>COUNTIF(#REF!,$A12&amp;"체")</f>
        <v>#REF!</v>
      </c>
      <c r="AV12" s="16" t="s">
        <v>113</v>
      </c>
      <c r="AW12" s="25" t="e">
        <f>SUMIF(#REF!,$A12&amp;"체",#REF!)</f>
        <v>#REF!</v>
      </c>
      <c r="AX12" s="24" t="e">
        <f>COUNTIF(#REF!,$A12&amp;"가")</f>
        <v>#REF!</v>
      </c>
      <c r="AY12" s="16" t="s">
        <v>113</v>
      </c>
      <c r="AZ12" s="25" t="e">
        <f>SUMIF(#REF!,$A12&amp;"가",#REF!)</f>
        <v>#REF!</v>
      </c>
    </row>
    <row r="13" spans="1:52" ht="39.950000000000003" customHeight="1">
      <c r="A13" s="15" t="s">
        <v>116</v>
      </c>
      <c r="B13" s="24" t="e">
        <f t="shared" si="0"/>
        <v>#REF!</v>
      </c>
      <c r="C13" s="16" t="s">
        <v>1</v>
      </c>
      <c r="D13" s="45" t="e">
        <f t="shared" si="1"/>
        <v>#REF!</v>
      </c>
      <c r="E13" s="24" t="e">
        <f>COUNTIF(#REF!,$A13&amp;"답")</f>
        <v>#REF!</v>
      </c>
      <c r="F13" s="16" t="s">
        <v>113</v>
      </c>
      <c r="G13" s="25" t="e">
        <f>SUMIF(#REF!,$A13&amp;"답",#REF!)</f>
        <v>#REF!</v>
      </c>
      <c r="H13" s="24" t="e">
        <f>COUNTIF(#REF!,$A13&amp;"전")</f>
        <v>#REF!</v>
      </c>
      <c r="I13" s="16" t="s">
        <v>113</v>
      </c>
      <c r="J13" s="25" t="e">
        <f>SUMIF(#REF!,$A13&amp;"전",#REF!)</f>
        <v>#REF!</v>
      </c>
      <c r="K13" s="24" t="e">
        <f>COUNTIF(#REF!,$A13&amp;"임")</f>
        <v>#REF!</v>
      </c>
      <c r="L13" s="16" t="s">
        <v>113</v>
      </c>
      <c r="M13" s="25" t="e">
        <f>SUMIF(#REF!,$A13&amp;"임",#REF!)</f>
        <v>#REF!</v>
      </c>
      <c r="N13" s="24" t="e">
        <f>COUNTIF(#REF!,$A13&amp;"대")</f>
        <v>#REF!</v>
      </c>
      <c r="O13" s="16" t="s">
        <v>113</v>
      </c>
      <c r="P13" s="25" t="e">
        <f>SUMIF(#REF!,$A13&amp;"대",#REF!)</f>
        <v>#REF!</v>
      </c>
      <c r="Q13" s="24" t="e">
        <f>COUNTIF(#REF!,$A13&amp;"구")</f>
        <v>#REF!</v>
      </c>
      <c r="R13" s="16" t="s">
        <v>113</v>
      </c>
      <c r="S13" s="25" t="e">
        <f>SUMIF(#REF!,$A13&amp;"구",#REF!)</f>
        <v>#REF!</v>
      </c>
      <c r="T13" s="24" t="e">
        <f>COUNTIF(#REF!,$A13&amp;"도")</f>
        <v>#REF!</v>
      </c>
      <c r="U13" s="16" t="s">
        <v>113</v>
      </c>
      <c r="V13" s="25" t="e">
        <f>SUMIF(#REF!,$A13&amp;"도",#REF!)</f>
        <v>#REF!</v>
      </c>
      <c r="W13" s="24" t="e">
        <f>COUNTIF(#REF!,$A13&amp;"목")</f>
        <v>#REF!</v>
      </c>
      <c r="X13" s="16" t="s">
        <v>113</v>
      </c>
      <c r="Y13" s="25" t="e">
        <f>SUMIF(#REF!,$A13&amp;"목",#REF!)</f>
        <v>#REF!</v>
      </c>
      <c r="Z13" s="24" t="e">
        <f>COUNTIF(#REF!,$A13&amp;"묘")</f>
        <v>#REF!</v>
      </c>
      <c r="AA13" s="16" t="s">
        <v>113</v>
      </c>
      <c r="AB13" s="25" t="e">
        <f>SUMIF(#REF!,$A13&amp;"묘",#REF!)</f>
        <v>#REF!</v>
      </c>
      <c r="AC13" s="24" t="e">
        <f>COUNTIF(#REF!,$A13&amp;"유")</f>
        <v>#REF!</v>
      </c>
      <c r="AD13" s="16" t="s">
        <v>113</v>
      </c>
      <c r="AE13" s="25" t="e">
        <f>SUMIF(#REF!,$A13&amp;"유",#REF!)</f>
        <v>#REF!</v>
      </c>
      <c r="AF13" s="24" t="e">
        <f>COUNTIF(#REF!,$A13&amp;"잡")</f>
        <v>#REF!</v>
      </c>
      <c r="AG13" s="16" t="s">
        <v>113</v>
      </c>
      <c r="AH13" s="25" t="e">
        <f>SUMIF(#REF!,$A13&amp;"잡",#REF!)</f>
        <v>#REF!</v>
      </c>
      <c r="AI13" s="24" t="e">
        <f>COUNTIF(#REF!,$A13&amp;"수")</f>
        <v>#REF!</v>
      </c>
      <c r="AJ13" s="16" t="s">
        <v>113</v>
      </c>
      <c r="AK13" s="25" t="e">
        <f>SUMIF(#REF!,$A13&amp;"수",#REF!)</f>
        <v>#REF!</v>
      </c>
      <c r="AL13" s="24" t="e">
        <f>COUNTIF(#REF!,$A13&amp;"제")</f>
        <v>#REF!</v>
      </c>
      <c r="AM13" s="16" t="s">
        <v>113</v>
      </c>
      <c r="AN13" s="25" t="e">
        <f>SUMIF(#REF!,$A13&amp;"제",#REF!)</f>
        <v>#REF!</v>
      </c>
      <c r="AO13" s="24" t="e">
        <f>COUNTIF(#REF!,$A13&amp;"천")</f>
        <v>#REF!</v>
      </c>
      <c r="AP13" s="16" t="s">
        <v>113</v>
      </c>
      <c r="AQ13" s="25" t="e">
        <f>SUMIF(#REF!,$A13&amp;"천",#REF!)</f>
        <v>#REF!</v>
      </c>
      <c r="AR13" s="24" t="e">
        <f>COUNTIF(#REF!,$A13&amp;"철")</f>
        <v>#REF!</v>
      </c>
      <c r="AS13" s="16" t="s">
        <v>113</v>
      </c>
      <c r="AT13" s="25" t="e">
        <f>SUMIF(#REF!,$A13&amp;"철",#REF!)</f>
        <v>#REF!</v>
      </c>
      <c r="AU13" s="24" t="e">
        <f>COUNTIF(#REF!,$A13&amp;"체")</f>
        <v>#REF!</v>
      </c>
      <c r="AV13" s="16" t="s">
        <v>113</v>
      </c>
      <c r="AW13" s="25" t="e">
        <f>SUMIF(#REF!,$A13&amp;"체",#REF!)</f>
        <v>#REF!</v>
      </c>
      <c r="AX13" s="24" t="e">
        <f>COUNTIF(#REF!,$A13&amp;"가")</f>
        <v>#REF!</v>
      </c>
      <c r="AY13" s="16" t="s">
        <v>113</v>
      </c>
      <c r="AZ13" s="25" t="e">
        <f>SUMIF(#REF!,$A13&amp;"가",#REF!)</f>
        <v>#REF!</v>
      </c>
    </row>
    <row r="14" spans="1:52" ht="39.950000000000003" customHeight="1">
      <c r="A14" s="15" t="s">
        <v>117</v>
      </c>
      <c r="B14" s="24" t="e">
        <f t="shared" si="0"/>
        <v>#REF!</v>
      </c>
      <c r="C14" s="16" t="s">
        <v>1</v>
      </c>
      <c r="D14" s="45" t="e">
        <f t="shared" si="1"/>
        <v>#REF!</v>
      </c>
      <c r="E14" s="24" t="e">
        <f>COUNTIF(#REF!,$A14&amp;"답")</f>
        <v>#REF!</v>
      </c>
      <c r="F14" s="16" t="s">
        <v>113</v>
      </c>
      <c r="G14" s="25" t="e">
        <f>SUMIF(#REF!,$A14&amp;"답",#REF!)</f>
        <v>#REF!</v>
      </c>
      <c r="H14" s="24" t="e">
        <f>COUNTIF(#REF!,$A14&amp;"전")</f>
        <v>#REF!</v>
      </c>
      <c r="I14" s="16" t="s">
        <v>113</v>
      </c>
      <c r="J14" s="25" t="e">
        <f>SUMIF(#REF!,$A14&amp;"전",#REF!)</f>
        <v>#REF!</v>
      </c>
      <c r="K14" s="24" t="e">
        <f>COUNTIF(#REF!,$A14&amp;"임")</f>
        <v>#REF!</v>
      </c>
      <c r="L14" s="16" t="s">
        <v>113</v>
      </c>
      <c r="M14" s="25" t="e">
        <f>SUMIF(#REF!,$A14&amp;"임",#REF!)</f>
        <v>#REF!</v>
      </c>
      <c r="N14" s="24" t="e">
        <f>COUNTIF(#REF!,$A14&amp;"대")</f>
        <v>#REF!</v>
      </c>
      <c r="O14" s="16" t="s">
        <v>113</v>
      </c>
      <c r="P14" s="25" t="e">
        <f>SUMIF(#REF!,$A14&amp;"대",#REF!)</f>
        <v>#REF!</v>
      </c>
      <c r="Q14" s="24" t="e">
        <f>COUNTIF(#REF!,$A14&amp;"구")</f>
        <v>#REF!</v>
      </c>
      <c r="R14" s="16" t="s">
        <v>113</v>
      </c>
      <c r="S14" s="25" t="e">
        <f>SUMIF(#REF!,$A14&amp;"구",#REF!)</f>
        <v>#REF!</v>
      </c>
      <c r="T14" s="24" t="e">
        <f>COUNTIF(#REF!,$A14&amp;"도")</f>
        <v>#REF!</v>
      </c>
      <c r="U14" s="16" t="s">
        <v>113</v>
      </c>
      <c r="V14" s="25" t="e">
        <f>SUMIF(#REF!,$A14&amp;"도",#REF!)</f>
        <v>#REF!</v>
      </c>
      <c r="W14" s="24" t="e">
        <f>COUNTIF(#REF!,$A14&amp;"목")</f>
        <v>#REF!</v>
      </c>
      <c r="X14" s="16" t="s">
        <v>113</v>
      </c>
      <c r="Y14" s="25" t="e">
        <f>SUMIF(#REF!,$A14&amp;"목",#REF!)</f>
        <v>#REF!</v>
      </c>
      <c r="Z14" s="24" t="e">
        <f>COUNTIF(#REF!,$A14&amp;"묘")</f>
        <v>#REF!</v>
      </c>
      <c r="AA14" s="16" t="s">
        <v>113</v>
      </c>
      <c r="AB14" s="25" t="e">
        <f>SUMIF(#REF!,$A14&amp;"묘",#REF!)</f>
        <v>#REF!</v>
      </c>
      <c r="AC14" s="24" t="e">
        <f>COUNTIF(#REF!,$A14&amp;"유")</f>
        <v>#REF!</v>
      </c>
      <c r="AD14" s="16" t="s">
        <v>113</v>
      </c>
      <c r="AE14" s="25" t="e">
        <f>SUMIF(#REF!,$A14&amp;"유",#REF!)</f>
        <v>#REF!</v>
      </c>
      <c r="AF14" s="24" t="e">
        <f>COUNTIF(#REF!,$A14&amp;"잡")</f>
        <v>#REF!</v>
      </c>
      <c r="AG14" s="16" t="s">
        <v>113</v>
      </c>
      <c r="AH14" s="25" t="e">
        <f>SUMIF(#REF!,$A14&amp;"잡",#REF!)</f>
        <v>#REF!</v>
      </c>
      <c r="AI14" s="24" t="e">
        <f>COUNTIF(#REF!,$A14&amp;"수")</f>
        <v>#REF!</v>
      </c>
      <c r="AJ14" s="16" t="s">
        <v>113</v>
      </c>
      <c r="AK14" s="25" t="e">
        <f>SUMIF(#REF!,$A14&amp;"수",#REF!)</f>
        <v>#REF!</v>
      </c>
      <c r="AL14" s="24" t="e">
        <f>COUNTIF(#REF!,$A14&amp;"제")</f>
        <v>#REF!</v>
      </c>
      <c r="AM14" s="16" t="s">
        <v>113</v>
      </c>
      <c r="AN14" s="25" t="e">
        <f>SUMIF(#REF!,$A14&amp;"제",#REF!)</f>
        <v>#REF!</v>
      </c>
      <c r="AO14" s="24" t="e">
        <f>COUNTIF(#REF!,$A14&amp;"천")</f>
        <v>#REF!</v>
      </c>
      <c r="AP14" s="16" t="s">
        <v>113</v>
      </c>
      <c r="AQ14" s="25" t="e">
        <f>SUMIF(#REF!,$A14&amp;"천",#REF!)</f>
        <v>#REF!</v>
      </c>
      <c r="AR14" s="24" t="e">
        <f>COUNTIF(#REF!,$A14&amp;"철")</f>
        <v>#REF!</v>
      </c>
      <c r="AS14" s="16" t="s">
        <v>113</v>
      </c>
      <c r="AT14" s="25" t="e">
        <f>SUMIF(#REF!,$A14&amp;"철",#REF!)</f>
        <v>#REF!</v>
      </c>
      <c r="AU14" s="24" t="e">
        <f>COUNTIF(#REF!,$A14&amp;"체")</f>
        <v>#REF!</v>
      </c>
      <c r="AV14" s="16" t="s">
        <v>113</v>
      </c>
      <c r="AW14" s="25" t="e">
        <f>SUMIF(#REF!,$A14&amp;"체",#REF!)</f>
        <v>#REF!</v>
      </c>
      <c r="AX14" s="24" t="e">
        <f>COUNTIF(#REF!,$A14&amp;"가")</f>
        <v>#REF!</v>
      </c>
      <c r="AY14" s="16" t="s">
        <v>113</v>
      </c>
      <c r="AZ14" s="25" t="e">
        <f>SUMIF(#REF!,$A14&amp;"가",#REF!)</f>
        <v>#REF!</v>
      </c>
    </row>
    <row r="15" spans="1:52" ht="39.950000000000003" customHeight="1">
      <c r="A15" s="15" t="s">
        <v>118</v>
      </c>
      <c r="B15" s="24" t="e">
        <f t="shared" si="0"/>
        <v>#REF!</v>
      </c>
      <c r="C15" s="16" t="s">
        <v>1</v>
      </c>
      <c r="D15" s="45" t="e">
        <f t="shared" si="1"/>
        <v>#REF!</v>
      </c>
      <c r="E15" s="24" t="e">
        <f>COUNTIF(#REF!,$A15&amp;"답")</f>
        <v>#REF!</v>
      </c>
      <c r="F15" s="16" t="s">
        <v>113</v>
      </c>
      <c r="G15" s="25" t="e">
        <f>SUMIF(#REF!,$A15&amp;"답",#REF!)</f>
        <v>#REF!</v>
      </c>
      <c r="H15" s="24" t="e">
        <f>COUNTIF(#REF!,$A15&amp;"전")</f>
        <v>#REF!</v>
      </c>
      <c r="I15" s="16" t="s">
        <v>113</v>
      </c>
      <c r="J15" s="25" t="e">
        <f>SUMIF(#REF!,$A15&amp;"전",#REF!)</f>
        <v>#REF!</v>
      </c>
      <c r="K15" s="24" t="e">
        <f>COUNTIF(#REF!,$A15&amp;"임")</f>
        <v>#REF!</v>
      </c>
      <c r="L15" s="16" t="s">
        <v>113</v>
      </c>
      <c r="M15" s="25" t="e">
        <f>SUMIF(#REF!,$A15&amp;"임",#REF!)</f>
        <v>#REF!</v>
      </c>
      <c r="N15" s="24" t="e">
        <f>COUNTIF(#REF!,$A15&amp;"대")</f>
        <v>#REF!</v>
      </c>
      <c r="O15" s="16" t="s">
        <v>113</v>
      </c>
      <c r="P15" s="25" t="e">
        <f>SUMIF(#REF!,$A15&amp;"대",#REF!)</f>
        <v>#REF!</v>
      </c>
      <c r="Q15" s="24" t="e">
        <f>COUNTIF(#REF!,$A15&amp;"구")</f>
        <v>#REF!</v>
      </c>
      <c r="R15" s="16" t="s">
        <v>113</v>
      </c>
      <c r="S15" s="25" t="e">
        <f>SUMIF(#REF!,$A15&amp;"구",#REF!)</f>
        <v>#REF!</v>
      </c>
      <c r="T15" s="24" t="e">
        <f>COUNTIF(#REF!,$A15&amp;"도")</f>
        <v>#REF!</v>
      </c>
      <c r="U15" s="16" t="s">
        <v>113</v>
      </c>
      <c r="V15" s="25" t="e">
        <f>SUMIF(#REF!,$A15&amp;"도",#REF!)</f>
        <v>#REF!</v>
      </c>
      <c r="W15" s="24" t="e">
        <f>COUNTIF(#REF!,$A15&amp;"목")</f>
        <v>#REF!</v>
      </c>
      <c r="X15" s="16" t="s">
        <v>113</v>
      </c>
      <c r="Y15" s="25" t="e">
        <f>SUMIF(#REF!,$A15&amp;"목",#REF!)</f>
        <v>#REF!</v>
      </c>
      <c r="Z15" s="24" t="e">
        <f>COUNTIF(#REF!,$A15&amp;"묘")</f>
        <v>#REF!</v>
      </c>
      <c r="AA15" s="16" t="s">
        <v>113</v>
      </c>
      <c r="AB15" s="25" t="e">
        <f>SUMIF(#REF!,$A15&amp;"묘",#REF!)</f>
        <v>#REF!</v>
      </c>
      <c r="AC15" s="24" t="e">
        <f>COUNTIF(#REF!,$A15&amp;"유")</f>
        <v>#REF!</v>
      </c>
      <c r="AD15" s="16" t="s">
        <v>113</v>
      </c>
      <c r="AE15" s="25" t="e">
        <f>SUMIF(#REF!,$A15&amp;"유",#REF!)</f>
        <v>#REF!</v>
      </c>
      <c r="AF15" s="24" t="e">
        <f>COUNTIF(#REF!,$A15&amp;"잡")</f>
        <v>#REF!</v>
      </c>
      <c r="AG15" s="16" t="s">
        <v>113</v>
      </c>
      <c r="AH15" s="25" t="e">
        <f>SUMIF(#REF!,$A15&amp;"잡",#REF!)</f>
        <v>#REF!</v>
      </c>
      <c r="AI15" s="24" t="e">
        <f>COUNTIF(#REF!,$A15&amp;"수")</f>
        <v>#REF!</v>
      </c>
      <c r="AJ15" s="16" t="s">
        <v>113</v>
      </c>
      <c r="AK15" s="25" t="e">
        <f>SUMIF(#REF!,$A15&amp;"수",#REF!)</f>
        <v>#REF!</v>
      </c>
      <c r="AL15" s="24" t="e">
        <f>COUNTIF(#REF!,$A15&amp;"제")</f>
        <v>#REF!</v>
      </c>
      <c r="AM15" s="16" t="s">
        <v>113</v>
      </c>
      <c r="AN15" s="25" t="e">
        <f>SUMIF(#REF!,$A15&amp;"제",#REF!)</f>
        <v>#REF!</v>
      </c>
      <c r="AO15" s="24" t="e">
        <f>COUNTIF(#REF!,$A15&amp;"천")</f>
        <v>#REF!</v>
      </c>
      <c r="AP15" s="16" t="s">
        <v>113</v>
      </c>
      <c r="AQ15" s="25" t="e">
        <f>SUMIF(#REF!,$A15&amp;"천",#REF!)</f>
        <v>#REF!</v>
      </c>
      <c r="AR15" s="24" t="e">
        <f>COUNTIF(#REF!,$A15&amp;"철")</f>
        <v>#REF!</v>
      </c>
      <c r="AS15" s="16" t="s">
        <v>113</v>
      </c>
      <c r="AT15" s="25" t="e">
        <f>SUMIF(#REF!,$A15&amp;"철",#REF!)</f>
        <v>#REF!</v>
      </c>
      <c r="AU15" s="24" t="e">
        <f>COUNTIF(#REF!,$A15&amp;"체")</f>
        <v>#REF!</v>
      </c>
      <c r="AV15" s="16" t="s">
        <v>113</v>
      </c>
      <c r="AW15" s="25" t="e">
        <f>SUMIF(#REF!,$A15&amp;"체",#REF!)</f>
        <v>#REF!</v>
      </c>
      <c r="AX15" s="24" t="e">
        <f>COUNTIF(#REF!,$A15&amp;"가")</f>
        <v>#REF!</v>
      </c>
      <c r="AY15" s="16" t="s">
        <v>113</v>
      </c>
      <c r="AZ15" s="25" t="e">
        <f>SUMIF(#REF!,$A15&amp;"가",#REF!)</f>
        <v>#REF!</v>
      </c>
    </row>
    <row r="16" spans="1:52" ht="39.950000000000003" customHeight="1">
      <c r="A16" s="15" t="s">
        <v>119</v>
      </c>
      <c r="B16" s="24" t="e">
        <f t="shared" si="0"/>
        <v>#REF!</v>
      </c>
      <c r="C16" s="16" t="s">
        <v>1</v>
      </c>
      <c r="D16" s="45" t="e">
        <f t="shared" si="1"/>
        <v>#REF!</v>
      </c>
      <c r="E16" s="24" t="e">
        <f>COUNTIF(#REF!,$A16&amp;"답")</f>
        <v>#REF!</v>
      </c>
      <c r="F16" s="16" t="s">
        <v>113</v>
      </c>
      <c r="G16" s="25" t="e">
        <f>SUMIF(#REF!,$A16&amp;"답",#REF!)</f>
        <v>#REF!</v>
      </c>
      <c r="H16" s="24" t="e">
        <f>COUNTIF(#REF!,$A16&amp;"전")</f>
        <v>#REF!</v>
      </c>
      <c r="I16" s="16" t="s">
        <v>113</v>
      </c>
      <c r="J16" s="25" t="e">
        <f>SUMIF(#REF!,$A16&amp;"전",#REF!)</f>
        <v>#REF!</v>
      </c>
      <c r="K16" s="24" t="e">
        <f>COUNTIF(#REF!,$A16&amp;"임")</f>
        <v>#REF!</v>
      </c>
      <c r="L16" s="16" t="s">
        <v>113</v>
      </c>
      <c r="M16" s="25" t="e">
        <f>SUMIF(#REF!,$A16&amp;"임",#REF!)</f>
        <v>#REF!</v>
      </c>
      <c r="N16" s="24" t="e">
        <f>COUNTIF(#REF!,$A16&amp;"대")</f>
        <v>#REF!</v>
      </c>
      <c r="O16" s="16" t="s">
        <v>113</v>
      </c>
      <c r="P16" s="25" t="e">
        <f>SUMIF(#REF!,$A16&amp;"대",#REF!)</f>
        <v>#REF!</v>
      </c>
      <c r="Q16" s="24" t="e">
        <f>COUNTIF(#REF!,$A16&amp;"구")</f>
        <v>#REF!</v>
      </c>
      <c r="R16" s="16" t="s">
        <v>113</v>
      </c>
      <c r="S16" s="25" t="e">
        <f>SUMIF(#REF!,$A16&amp;"구",#REF!)</f>
        <v>#REF!</v>
      </c>
      <c r="T16" s="24" t="e">
        <f>COUNTIF(#REF!,$A16&amp;"도")</f>
        <v>#REF!</v>
      </c>
      <c r="U16" s="16" t="s">
        <v>113</v>
      </c>
      <c r="V16" s="25" t="e">
        <f>SUMIF(#REF!,$A16&amp;"도",#REF!)</f>
        <v>#REF!</v>
      </c>
      <c r="W16" s="24" t="e">
        <f>COUNTIF(#REF!,$A16&amp;"목")</f>
        <v>#REF!</v>
      </c>
      <c r="X16" s="16" t="s">
        <v>113</v>
      </c>
      <c r="Y16" s="25" t="e">
        <f>SUMIF(#REF!,$A16&amp;"목",#REF!)</f>
        <v>#REF!</v>
      </c>
      <c r="Z16" s="24" t="e">
        <f>COUNTIF(#REF!,$A16&amp;"묘")</f>
        <v>#REF!</v>
      </c>
      <c r="AA16" s="16" t="s">
        <v>113</v>
      </c>
      <c r="AB16" s="25" t="e">
        <f>SUMIF(#REF!,$A16&amp;"묘",#REF!)</f>
        <v>#REF!</v>
      </c>
      <c r="AC16" s="24" t="e">
        <f>COUNTIF(#REF!,$A16&amp;"유")</f>
        <v>#REF!</v>
      </c>
      <c r="AD16" s="16" t="s">
        <v>113</v>
      </c>
      <c r="AE16" s="25" t="e">
        <f>SUMIF(#REF!,$A16&amp;"유",#REF!)</f>
        <v>#REF!</v>
      </c>
      <c r="AF16" s="24" t="e">
        <f>COUNTIF(#REF!,$A16&amp;"잡")</f>
        <v>#REF!</v>
      </c>
      <c r="AG16" s="16" t="s">
        <v>113</v>
      </c>
      <c r="AH16" s="25" t="e">
        <f>SUMIF(#REF!,$A16&amp;"잡",#REF!)</f>
        <v>#REF!</v>
      </c>
      <c r="AI16" s="24" t="e">
        <f>COUNTIF(#REF!,$A16&amp;"수")</f>
        <v>#REF!</v>
      </c>
      <c r="AJ16" s="16" t="s">
        <v>113</v>
      </c>
      <c r="AK16" s="25" t="e">
        <f>SUMIF(#REF!,$A16&amp;"수",#REF!)</f>
        <v>#REF!</v>
      </c>
      <c r="AL16" s="24" t="e">
        <f>COUNTIF(#REF!,$A16&amp;"제")</f>
        <v>#REF!</v>
      </c>
      <c r="AM16" s="16" t="s">
        <v>113</v>
      </c>
      <c r="AN16" s="25" t="e">
        <f>SUMIF(#REF!,$A16&amp;"제",#REF!)</f>
        <v>#REF!</v>
      </c>
      <c r="AO16" s="24" t="e">
        <f>COUNTIF(#REF!,$A16&amp;"천")</f>
        <v>#REF!</v>
      </c>
      <c r="AP16" s="16" t="s">
        <v>113</v>
      </c>
      <c r="AQ16" s="25" t="e">
        <f>SUMIF(#REF!,$A16&amp;"천",#REF!)</f>
        <v>#REF!</v>
      </c>
      <c r="AR16" s="24" t="e">
        <f>COUNTIF(#REF!,$A16&amp;"철")</f>
        <v>#REF!</v>
      </c>
      <c r="AS16" s="16" t="s">
        <v>113</v>
      </c>
      <c r="AT16" s="25" t="e">
        <f>SUMIF(#REF!,$A16&amp;"철",#REF!)</f>
        <v>#REF!</v>
      </c>
      <c r="AU16" s="24" t="e">
        <f>COUNTIF(#REF!,$A16&amp;"체")</f>
        <v>#REF!</v>
      </c>
      <c r="AV16" s="16" t="s">
        <v>113</v>
      </c>
      <c r="AW16" s="25" t="e">
        <f>SUMIF(#REF!,$A16&amp;"체",#REF!)</f>
        <v>#REF!</v>
      </c>
      <c r="AX16" s="24" t="e">
        <f>COUNTIF(#REF!,$A16&amp;"가")</f>
        <v>#REF!</v>
      </c>
      <c r="AY16" s="16" t="s">
        <v>113</v>
      </c>
      <c r="AZ16" s="25" t="e">
        <f>SUMIF(#REF!,$A16&amp;"가",#REF!)</f>
        <v>#REF!</v>
      </c>
    </row>
    <row r="17" spans="1:52" ht="39.950000000000003" customHeight="1">
      <c r="A17" s="15" t="s">
        <v>120</v>
      </c>
      <c r="B17" s="24" t="e">
        <f t="shared" si="0"/>
        <v>#REF!</v>
      </c>
      <c r="C17" s="16" t="s">
        <v>1</v>
      </c>
      <c r="D17" s="45" t="e">
        <f t="shared" si="1"/>
        <v>#REF!</v>
      </c>
      <c r="E17" s="24" t="e">
        <f>COUNTIF(#REF!,$A17&amp;"답")</f>
        <v>#REF!</v>
      </c>
      <c r="F17" s="16" t="s">
        <v>113</v>
      </c>
      <c r="G17" s="25" t="e">
        <f>SUMIF(#REF!,$A17&amp;"답",#REF!)</f>
        <v>#REF!</v>
      </c>
      <c r="H17" s="24" t="e">
        <f>COUNTIF(#REF!,$A17&amp;"전")</f>
        <v>#REF!</v>
      </c>
      <c r="I17" s="16" t="s">
        <v>113</v>
      </c>
      <c r="J17" s="25" t="e">
        <f>SUMIF(#REF!,$A17&amp;"전",#REF!)</f>
        <v>#REF!</v>
      </c>
      <c r="K17" s="24" t="e">
        <f>COUNTIF(#REF!,$A17&amp;"임")</f>
        <v>#REF!</v>
      </c>
      <c r="L17" s="16" t="s">
        <v>113</v>
      </c>
      <c r="M17" s="25" t="e">
        <f>SUMIF(#REF!,$A17&amp;"임",#REF!)</f>
        <v>#REF!</v>
      </c>
      <c r="N17" s="24" t="e">
        <f>COUNTIF(#REF!,$A17&amp;"대")</f>
        <v>#REF!</v>
      </c>
      <c r="O17" s="16" t="s">
        <v>113</v>
      </c>
      <c r="P17" s="25" t="e">
        <f>SUMIF(#REF!,$A17&amp;"대",#REF!)</f>
        <v>#REF!</v>
      </c>
      <c r="Q17" s="24" t="e">
        <f>COUNTIF(#REF!,$A17&amp;"구")</f>
        <v>#REF!</v>
      </c>
      <c r="R17" s="16" t="s">
        <v>113</v>
      </c>
      <c r="S17" s="25" t="e">
        <f>SUMIF(#REF!,$A17&amp;"구",#REF!)</f>
        <v>#REF!</v>
      </c>
      <c r="T17" s="24" t="e">
        <f>COUNTIF(#REF!,$A17&amp;"도")</f>
        <v>#REF!</v>
      </c>
      <c r="U17" s="16" t="s">
        <v>113</v>
      </c>
      <c r="V17" s="25" t="e">
        <f>SUMIF(#REF!,$A17&amp;"도",#REF!)</f>
        <v>#REF!</v>
      </c>
      <c r="W17" s="24" t="e">
        <f>COUNTIF(#REF!,$A17&amp;"목")</f>
        <v>#REF!</v>
      </c>
      <c r="X17" s="16" t="s">
        <v>113</v>
      </c>
      <c r="Y17" s="25" t="e">
        <f>SUMIF(#REF!,$A17&amp;"목",#REF!)</f>
        <v>#REF!</v>
      </c>
      <c r="Z17" s="24" t="e">
        <f>COUNTIF(#REF!,$A17&amp;"묘")</f>
        <v>#REF!</v>
      </c>
      <c r="AA17" s="16" t="s">
        <v>113</v>
      </c>
      <c r="AB17" s="25" t="e">
        <f>SUMIF(#REF!,$A17&amp;"묘",#REF!)</f>
        <v>#REF!</v>
      </c>
      <c r="AC17" s="24" t="e">
        <f>COUNTIF(#REF!,$A17&amp;"유")</f>
        <v>#REF!</v>
      </c>
      <c r="AD17" s="16" t="s">
        <v>113</v>
      </c>
      <c r="AE17" s="25" t="e">
        <f>SUMIF(#REF!,$A17&amp;"유",#REF!)</f>
        <v>#REF!</v>
      </c>
      <c r="AF17" s="24" t="e">
        <f>COUNTIF(#REF!,$A17&amp;"잡")</f>
        <v>#REF!</v>
      </c>
      <c r="AG17" s="16" t="s">
        <v>113</v>
      </c>
      <c r="AH17" s="25" t="e">
        <f>SUMIF(#REF!,$A17&amp;"잡",#REF!)</f>
        <v>#REF!</v>
      </c>
      <c r="AI17" s="24" t="e">
        <f>COUNTIF(#REF!,$A17&amp;"수")</f>
        <v>#REF!</v>
      </c>
      <c r="AJ17" s="16" t="s">
        <v>113</v>
      </c>
      <c r="AK17" s="25" t="e">
        <f>SUMIF(#REF!,$A17&amp;"수",#REF!)</f>
        <v>#REF!</v>
      </c>
      <c r="AL17" s="24" t="e">
        <f>COUNTIF(#REF!,$A17&amp;"제")</f>
        <v>#REF!</v>
      </c>
      <c r="AM17" s="16" t="s">
        <v>113</v>
      </c>
      <c r="AN17" s="25" t="e">
        <f>SUMIF(#REF!,$A17&amp;"제",#REF!)</f>
        <v>#REF!</v>
      </c>
      <c r="AO17" s="24" t="e">
        <f>COUNTIF(#REF!,$A17&amp;"천")</f>
        <v>#REF!</v>
      </c>
      <c r="AP17" s="16" t="s">
        <v>113</v>
      </c>
      <c r="AQ17" s="25" t="e">
        <f>SUMIF(#REF!,$A17&amp;"천",#REF!)</f>
        <v>#REF!</v>
      </c>
      <c r="AR17" s="24" t="e">
        <f>COUNTIF(#REF!,$A17&amp;"철")</f>
        <v>#REF!</v>
      </c>
      <c r="AS17" s="16" t="s">
        <v>113</v>
      </c>
      <c r="AT17" s="25" t="e">
        <f>SUMIF(#REF!,$A17&amp;"철",#REF!)</f>
        <v>#REF!</v>
      </c>
      <c r="AU17" s="24" t="e">
        <f>COUNTIF(#REF!,$A17&amp;"체")</f>
        <v>#REF!</v>
      </c>
      <c r="AV17" s="16" t="s">
        <v>113</v>
      </c>
      <c r="AW17" s="25" t="e">
        <f>SUMIF(#REF!,$A17&amp;"체",#REF!)</f>
        <v>#REF!</v>
      </c>
      <c r="AX17" s="24" t="e">
        <f>COUNTIF(#REF!,$A17&amp;"가")</f>
        <v>#REF!</v>
      </c>
      <c r="AY17" s="16" t="s">
        <v>113</v>
      </c>
      <c r="AZ17" s="25" t="e">
        <f>SUMIF(#REF!,$A17&amp;"가",#REF!)</f>
        <v>#REF!</v>
      </c>
    </row>
    <row r="18" spans="1:52" ht="39.950000000000003" customHeight="1">
      <c r="A18" s="15" t="s">
        <v>121</v>
      </c>
      <c r="B18" s="24" t="e">
        <f t="shared" si="0"/>
        <v>#REF!</v>
      </c>
      <c r="C18" s="16" t="s">
        <v>1</v>
      </c>
      <c r="D18" s="45" t="e">
        <f t="shared" si="1"/>
        <v>#REF!</v>
      </c>
      <c r="E18" s="24" t="e">
        <f>COUNTIF(#REF!,$A18&amp;"답")</f>
        <v>#REF!</v>
      </c>
      <c r="F18" s="16" t="s">
        <v>113</v>
      </c>
      <c r="G18" s="25" t="e">
        <f>SUMIF(#REF!,$A18&amp;"답",#REF!)</f>
        <v>#REF!</v>
      </c>
      <c r="H18" s="24" t="e">
        <f>COUNTIF(#REF!,$A18&amp;"전")</f>
        <v>#REF!</v>
      </c>
      <c r="I18" s="16" t="s">
        <v>113</v>
      </c>
      <c r="J18" s="25" t="e">
        <f>SUMIF(#REF!,$A18&amp;"전",#REF!)</f>
        <v>#REF!</v>
      </c>
      <c r="K18" s="24" t="e">
        <f>COUNTIF(#REF!,$A18&amp;"임")</f>
        <v>#REF!</v>
      </c>
      <c r="L18" s="16" t="s">
        <v>113</v>
      </c>
      <c r="M18" s="25" t="e">
        <f>SUMIF(#REF!,$A18&amp;"임",#REF!)</f>
        <v>#REF!</v>
      </c>
      <c r="N18" s="24" t="e">
        <f>COUNTIF(#REF!,$A18&amp;"대")</f>
        <v>#REF!</v>
      </c>
      <c r="O18" s="16" t="s">
        <v>113</v>
      </c>
      <c r="P18" s="25" t="e">
        <f>SUMIF(#REF!,$A18&amp;"대",#REF!)</f>
        <v>#REF!</v>
      </c>
      <c r="Q18" s="24" t="e">
        <f>COUNTIF(#REF!,$A18&amp;"구")</f>
        <v>#REF!</v>
      </c>
      <c r="R18" s="16" t="s">
        <v>113</v>
      </c>
      <c r="S18" s="25" t="e">
        <f>SUMIF(#REF!,$A18&amp;"구",#REF!)</f>
        <v>#REF!</v>
      </c>
      <c r="T18" s="24" t="e">
        <f>COUNTIF(#REF!,$A18&amp;"도")</f>
        <v>#REF!</v>
      </c>
      <c r="U18" s="16" t="s">
        <v>113</v>
      </c>
      <c r="V18" s="25" t="e">
        <f>SUMIF(#REF!,$A18&amp;"도",#REF!)</f>
        <v>#REF!</v>
      </c>
      <c r="W18" s="24" t="e">
        <f>COUNTIF(#REF!,$A18&amp;"목")</f>
        <v>#REF!</v>
      </c>
      <c r="X18" s="16" t="s">
        <v>113</v>
      </c>
      <c r="Y18" s="25" t="e">
        <f>SUMIF(#REF!,$A18&amp;"목",#REF!)</f>
        <v>#REF!</v>
      </c>
      <c r="Z18" s="24" t="e">
        <f>COUNTIF(#REF!,$A18&amp;"묘")</f>
        <v>#REF!</v>
      </c>
      <c r="AA18" s="16" t="s">
        <v>113</v>
      </c>
      <c r="AB18" s="25" t="e">
        <f>SUMIF(#REF!,$A18&amp;"묘",#REF!)</f>
        <v>#REF!</v>
      </c>
      <c r="AC18" s="24" t="e">
        <f>COUNTIF(#REF!,$A18&amp;"유")</f>
        <v>#REF!</v>
      </c>
      <c r="AD18" s="16" t="s">
        <v>113</v>
      </c>
      <c r="AE18" s="25" t="e">
        <f>SUMIF(#REF!,$A18&amp;"유",#REF!)</f>
        <v>#REF!</v>
      </c>
      <c r="AF18" s="24" t="e">
        <f>COUNTIF(#REF!,$A18&amp;"잡")</f>
        <v>#REF!</v>
      </c>
      <c r="AG18" s="16" t="s">
        <v>113</v>
      </c>
      <c r="AH18" s="25" t="e">
        <f>SUMIF(#REF!,$A18&amp;"잡",#REF!)</f>
        <v>#REF!</v>
      </c>
      <c r="AI18" s="24" t="e">
        <f>COUNTIF(#REF!,$A18&amp;"수")</f>
        <v>#REF!</v>
      </c>
      <c r="AJ18" s="16" t="s">
        <v>113</v>
      </c>
      <c r="AK18" s="25" t="e">
        <f>SUMIF(#REF!,$A18&amp;"수",#REF!)</f>
        <v>#REF!</v>
      </c>
      <c r="AL18" s="24" t="e">
        <f>COUNTIF(#REF!,$A18&amp;"제")</f>
        <v>#REF!</v>
      </c>
      <c r="AM18" s="16" t="s">
        <v>113</v>
      </c>
      <c r="AN18" s="25" t="e">
        <f>SUMIF(#REF!,$A18&amp;"제",#REF!)</f>
        <v>#REF!</v>
      </c>
      <c r="AO18" s="24" t="e">
        <f>COUNTIF(#REF!,$A18&amp;"천")</f>
        <v>#REF!</v>
      </c>
      <c r="AP18" s="16" t="s">
        <v>113</v>
      </c>
      <c r="AQ18" s="25" t="e">
        <f>SUMIF(#REF!,$A18&amp;"천",#REF!)</f>
        <v>#REF!</v>
      </c>
      <c r="AR18" s="24" t="e">
        <f>COUNTIF(#REF!,$A18&amp;"철")</f>
        <v>#REF!</v>
      </c>
      <c r="AS18" s="16" t="s">
        <v>113</v>
      </c>
      <c r="AT18" s="25" t="e">
        <f>SUMIF(#REF!,$A18&amp;"철",#REF!)</f>
        <v>#REF!</v>
      </c>
      <c r="AU18" s="24" t="e">
        <f>COUNTIF(#REF!,$A18&amp;"체")</f>
        <v>#REF!</v>
      </c>
      <c r="AV18" s="16" t="s">
        <v>113</v>
      </c>
      <c r="AW18" s="25" t="e">
        <f>SUMIF(#REF!,$A18&amp;"체",#REF!)</f>
        <v>#REF!</v>
      </c>
      <c r="AX18" s="24" t="e">
        <f>COUNTIF(#REF!,$A18&amp;"가")</f>
        <v>#REF!</v>
      </c>
      <c r="AY18" s="16" t="s">
        <v>113</v>
      </c>
      <c r="AZ18" s="25" t="e">
        <f>SUMIF(#REF!,$A18&amp;"가",#REF!)</f>
        <v>#REF!</v>
      </c>
    </row>
    <row r="19" spans="1:52" ht="39.950000000000003" customHeight="1">
      <c r="A19" s="15" t="s">
        <v>122</v>
      </c>
      <c r="B19" s="24" t="e">
        <f t="shared" si="0"/>
        <v>#REF!</v>
      </c>
      <c r="C19" s="16" t="s">
        <v>1</v>
      </c>
      <c r="D19" s="45" t="e">
        <f t="shared" si="1"/>
        <v>#REF!</v>
      </c>
      <c r="E19" s="24" t="e">
        <f>COUNTIF(#REF!,$A19&amp;"답")</f>
        <v>#REF!</v>
      </c>
      <c r="F19" s="16" t="s">
        <v>113</v>
      </c>
      <c r="G19" s="25" t="e">
        <f>SUMIF(#REF!,$A19&amp;"답",#REF!)</f>
        <v>#REF!</v>
      </c>
      <c r="H19" s="24" t="e">
        <f>COUNTIF(#REF!,$A19&amp;"전")</f>
        <v>#REF!</v>
      </c>
      <c r="I19" s="16" t="s">
        <v>113</v>
      </c>
      <c r="J19" s="25" t="e">
        <f>SUMIF(#REF!,$A19&amp;"전",#REF!)</f>
        <v>#REF!</v>
      </c>
      <c r="K19" s="24" t="e">
        <f>COUNTIF(#REF!,$A19&amp;"임")</f>
        <v>#REF!</v>
      </c>
      <c r="L19" s="16" t="s">
        <v>113</v>
      </c>
      <c r="M19" s="25" t="e">
        <f>SUMIF(#REF!,$A19&amp;"임",#REF!)</f>
        <v>#REF!</v>
      </c>
      <c r="N19" s="24" t="e">
        <f>COUNTIF(#REF!,$A19&amp;"대")</f>
        <v>#REF!</v>
      </c>
      <c r="O19" s="16" t="s">
        <v>113</v>
      </c>
      <c r="P19" s="25" t="e">
        <f>SUMIF(#REF!,$A19&amp;"대",#REF!)</f>
        <v>#REF!</v>
      </c>
      <c r="Q19" s="24" t="e">
        <f>COUNTIF(#REF!,$A19&amp;"구")</f>
        <v>#REF!</v>
      </c>
      <c r="R19" s="16" t="s">
        <v>113</v>
      </c>
      <c r="S19" s="25" t="e">
        <f>SUMIF(#REF!,$A19&amp;"구",#REF!)</f>
        <v>#REF!</v>
      </c>
      <c r="T19" s="24" t="e">
        <f>COUNTIF(#REF!,$A19&amp;"도")</f>
        <v>#REF!</v>
      </c>
      <c r="U19" s="16" t="s">
        <v>113</v>
      </c>
      <c r="V19" s="25" t="e">
        <f>SUMIF(#REF!,$A19&amp;"도",#REF!)</f>
        <v>#REF!</v>
      </c>
      <c r="W19" s="24" t="e">
        <f>COUNTIF(#REF!,$A19&amp;"목")</f>
        <v>#REF!</v>
      </c>
      <c r="X19" s="16" t="s">
        <v>113</v>
      </c>
      <c r="Y19" s="25" t="e">
        <f>SUMIF(#REF!,$A19&amp;"목",#REF!)</f>
        <v>#REF!</v>
      </c>
      <c r="Z19" s="24" t="e">
        <f>COUNTIF(#REF!,$A19&amp;"묘")</f>
        <v>#REF!</v>
      </c>
      <c r="AA19" s="16" t="s">
        <v>113</v>
      </c>
      <c r="AB19" s="25" t="e">
        <f>SUMIF(#REF!,$A19&amp;"묘",#REF!)</f>
        <v>#REF!</v>
      </c>
      <c r="AC19" s="24" t="e">
        <f>COUNTIF(#REF!,$A19&amp;"유")</f>
        <v>#REF!</v>
      </c>
      <c r="AD19" s="16" t="s">
        <v>113</v>
      </c>
      <c r="AE19" s="25" t="e">
        <f>SUMIF(#REF!,$A19&amp;"유",#REF!)</f>
        <v>#REF!</v>
      </c>
      <c r="AF19" s="24" t="e">
        <f>COUNTIF(#REF!,$A19&amp;"잡")</f>
        <v>#REF!</v>
      </c>
      <c r="AG19" s="16" t="s">
        <v>113</v>
      </c>
      <c r="AH19" s="25" t="e">
        <f>SUMIF(#REF!,$A19&amp;"잡",#REF!)</f>
        <v>#REF!</v>
      </c>
      <c r="AI19" s="24" t="e">
        <f>COUNTIF(#REF!,$A19&amp;"수")</f>
        <v>#REF!</v>
      </c>
      <c r="AJ19" s="16" t="s">
        <v>113</v>
      </c>
      <c r="AK19" s="25" t="e">
        <f>SUMIF(#REF!,$A19&amp;"수",#REF!)</f>
        <v>#REF!</v>
      </c>
      <c r="AL19" s="24" t="e">
        <f>COUNTIF(#REF!,$A19&amp;"제")</f>
        <v>#REF!</v>
      </c>
      <c r="AM19" s="16" t="s">
        <v>113</v>
      </c>
      <c r="AN19" s="25" t="e">
        <f>SUMIF(#REF!,$A19&amp;"제",#REF!)</f>
        <v>#REF!</v>
      </c>
      <c r="AO19" s="24" t="e">
        <f>COUNTIF(#REF!,$A19&amp;"천")</f>
        <v>#REF!</v>
      </c>
      <c r="AP19" s="16" t="s">
        <v>113</v>
      </c>
      <c r="AQ19" s="25" t="e">
        <f>SUMIF(#REF!,$A19&amp;"천",#REF!)</f>
        <v>#REF!</v>
      </c>
      <c r="AR19" s="24" t="e">
        <f>COUNTIF(#REF!,$A19&amp;"철")</f>
        <v>#REF!</v>
      </c>
      <c r="AS19" s="16" t="s">
        <v>113</v>
      </c>
      <c r="AT19" s="25" t="e">
        <f>SUMIF(#REF!,$A19&amp;"철",#REF!)</f>
        <v>#REF!</v>
      </c>
      <c r="AU19" s="24" t="e">
        <f>COUNTIF(#REF!,$A19&amp;"체")</f>
        <v>#REF!</v>
      </c>
      <c r="AV19" s="16" t="s">
        <v>113</v>
      </c>
      <c r="AW19" s="25" t="e">
        <f>SUMIF(#REF!,$A19&amp;"체",#REF!)</f>
        <v>#REF!</v>
      </c>
      <c r="AX19" s="24" t="e">
        <f>COUNTIF(#REF!,$A19&amp;"가")</f>
        <v>#REF!</v>
      </c>
      <c r="AY19" s="16" t="s">
        <v>113</v>
      </c>
      <c r="AZ19" s="25" t="e">
        <f>SUMIF(#REF!,$A19&amp;"가",#REF!)</f>
        <v>#REF!</v>
      </c>
    </row>
    <row r="20" spans="1:52" ht="39.950000000000003" customHeight="1">
      <c r="A20" s="15" t="s">
        <v>123</v>
      </c>
      <c r="B20" s="24" t="e">
        <f t="shared" si="0"/>
        <v>#REF!</v>
      </c>
      <c r="C20" s="16" t="s">
        <v>1</v>
      </c>
      <c r="D20" s="45" t="e">
        <f t="shared" si="1"/>
        <v>#REF!</v>
      </c>
      <c r="E20" s="24" t="e">
        <f>COUNTIF(#REF!,$A20&amp;"답")</f>
        <v>#REF!</v>
      </c>
      <c r="F20" s="16" t="s">
        <v>113</v>
      </c>
      <c r="G20" s="25" t="e">
        <f>SUMIF(#REF!,$A20&amp;"답",#REF!)</f>
        <v>#REF!</v>
      </c>
      <c r="H20" s="24" t="e">
        <f>COUNTIF(#REF!,$A20&amp;"전")</f>
        <v>#REF!</v>
      </c>
      <c r="I20" s="16" t="s">
        <v>113</v>
      </c>
      <c r="J20" s="25" t="e">
        <f>SUMIF(#REF!,$A20&amp;"전",#REF!)</f>
        <v>#REF!</v>
      </c>
      <c r="K20" s="24" t="e">
        <f>COUNTIF(#REF!,$A20&amp;"임")</f>
        <v>#REF!</v>
      </c>
      <c r="L20" s="16" t="s">
        <v>113</v>
      </c>
      <c r="M20" s="25" t="e">
        <f>SUMIF(#REF!,$A20&amp;"임",#REF!)</f>
        <v>#REF!</v>
      </c>
      <c r="N20" s="24" t="e">
        <f>COUNTIF(#REF!,$A20&amp;"대")</f>
        <v>#REF!</v>
      </c>
      <c r="O20" s="16" t="s">
        <v>113</v>
      </c>
      <c r="P20" s="25" t="e">
        <f>SUMIF(#REF!,$A20&amp;"대",#REF!)</f>
        <v>#REF!</v>
      </c>
      <c r="Q20" s="24" t="e">
        <f>COUNTIF(#REF!,$A20&amp;"구")</f>
        <v>#REF!</v>
      </c>
      <c r="R20" s="16" t="s">
        <v>113</v>
      </c>
      <c r="S20" s="25" t="e">
        <f>SUMIF(#REF!,$A20&amp;"구",#REF!)</f>
        <v>#REF!</v>
      </c>
      <c r="T20" s="24" t="e">
        <f>COUNTIF(#REF!,$A20&amp;"도")</f>
        <v>#REF!</v>
      </c>
      <c r="U20" s="16" t="s">
        <v>113</v>
      </c>
      <c r="V20" s="25" t="e">
        <f>SUMIF(#REF!,$A20&amp;"도",#REF!)</f>
        <v>#REF!</v>
      </c>
      <c r="W20" s="24" t="e">
        <f>COUNTIF(#REF!,$A20&amp;"목")</f>
        <v>#REF!</v>
      </c>
      <c r="X20" s="16" t="s">
        <v>113</v>
      </c>
      <c r="Y20" s="25" t="e">
        <f>SUMIF(#REF!,$A20&amp;"목",#REF!)</f>
        <v>#REF!</v>
      </c>
      <c r="Z20" s="24" t="e">
        <f>COUNTIF(#REF!,$A20&amp;"묘")</f>
        <v>#REF!</v>
      </c>
      <c r="AA20" s="16" t="s">
        <v>113</v>
      </c>
      <c r="AB20" s="25" t="e">
        <f>SUMIF(#REF!,$A20&amp;"묘",#REF!)</f>
        <v>#REF!</v>
      </c>
      <c r="AC20" s="24" t="e">
        <f>COUNTIF(#REF!,$A20&amp;"유")</f>
        <v>#REF!</v>
      </c>
      <c r="AD20" s="16" t="s">
        <v>113</v>
      </c>
      <c r="AE20" s="25" t="e">
        <f>SUMIF(#REF!,$A20&amp;"유",#REF!)</f>
        <v>#REF!</v>
      </c>
      <c r="AF20" s="24" t="e">
        <f>COUNTIF(#REF!,$A20&amp;"잡")</f>
        <v>#REF!</v>
      </c>
      <c r="AG20" s="16" t="s">
        <v>113</v>
      </c>
      <c r="AH20" s="25" t="e">
        <f>SUMIF(#REF!,$A20&amp;"잡",#REF!)</f>
        <v>#REF!</v>
      </c>
      <c r="AI20" s="24" t="e">
        <f>COUNTIF(#REF!,$A20&amp;"수")</f>
        <v>#REF!</v>
      </c>
      <c r="AJ20" s="16" t="s">
        <v>113</v>
      </c>
      <c r="AK20" s="25" t="e">
        <f>SUMIF(#REF!,$A20&amp;"수",#REF!)</f>
        <v>#REF!</v>
      </c>
      <c r="AL20" s="24" t="e">
        <f>COUNTIF(#REF!,$A20&amp;"제")</f>
        <v>#REF!</v>
      </c>
      <c r="AM20" s="16" t="s">
        <v>113</v>
      </c>
      <c r="AN20" s="25" t="e">
        <f>SUMIF(#REF!,$A20&amp;"제",#REF!)</f>
        <v>#REF!</v>
      </c>
      <c r="AO20" s="24" t="e">
        <f>COUNTIF(#REF!,$A20&amp;"천")</f>
        <v>#REF!</v>
      </c>
      <c r="AP20" s="16" t="s">
        <v>113</v>
      </c>
      <c r="AQ20" s="25" t="e">
        <f>SUMIF(#REF!,$A20&amp;"천",#REF!)</f>
        <v>#REF!</v>
      </c>
      <c r="AR20" s="24" t="e">
        <f>COUNTIF(#REF!,$A20&amp;"철")</f>
        <v>#REF!</v>
      </c>
      <c r="AS20" s="16" t="s">
        <v>113</v>
      </c>
      <c r="AT20" s="25" t="e">
        <f>SUMIF(#REF!,$A20&amp;"철",#REF!)</f>
        <v>#REF!</v>
      </c>
      <c r="AU20" s="24" t="e">
        <f>COUNTIF(#REF!,$A20&amp;"체")</f>
        <v>#REF!</v>
      </c>
      <c r="AV20" s="16" t="s">
        <v>113</v>
      </c>
      <c r="AW20" s="25" t="e">
        <f>SUMIF(#REF!,$A20&amp;"체",#REF!)</f>
        <v>#REF!</v>
      </c>
      <c r="AX20" s="24" t="e">
        <f>COUNTIF(#REF!,$A20&amp;"가")</f>
        <v>#REF!</v>
      </c>
      <c r="AY20" s="16" t="s">
        <v>113</v>
      </c>
      <c r="AZ20" s="25" t="e">
        <f>SUMIF(#REF!,$A20&amp;"가",#REF!)</f>
        <v>#REF!</v>
      </c>
    </row>
    <row r="21" spans="1:52" ht="39.950000000000003" customHeight="1">
      <c r="A21" s="15" t="s">
        <v>124</v>
      </c>
      <c r="B21" s="24" t="e">
        <f t="shared" si="0"/>
        <v>#REF!</v>
      </c>
      <c r="C21" s="16" t="s">
        <v>1</v>
      </c>
      <c r="D21" s="45" t="e">
        <f t="shared" si="1"/>
        <v>#REF!</v>
      </c>
      <c r="E21" s="24" t="e">
        <f>COUNTIF(#REF!,$A21&amp;"답")</f>
        <v>#REF!</v>
      </c>
      <c r="F21" s="16" t="s">
        <v>113</v>
      </c>
      <c r="G21" s="25" t="e">
        <f>SUMIF(#REF!,$A21&amp;"답",#REF!)</f>
        <v>#REF!</v>
      </c>
      <c r="H21" s="24" t="e">
        <f>COUNTIF(#REF!,$A21&amp;"전")</f>
        <v>#REF!</v>
      </c>
      <c r="I21" s="16" t="s">
        <v>113</v>
      </c>
      <c r="J21" s="25" t="e">
        <f>SUMIF(#REF!,$A21&amp;"전",#REF!)</f>
        <v>#REF!</v>
      </c>
      <c r="K21" s="24" t="e">
        <f>COUNTIF(#REF!,$A21&amp;"임")</f>
        <v>#REF!</v>
      </c>
      <c r="L21" s="16" t="s">
        <v>113</v>
      </c>
      <c r="M21" s="25" t="e">
        <f>SUMIF(#REF!,$A21&amp;"임",#REF!)</f>
        <v>#REF!</v>
      </c>
      <c r="N21" s="24" t="e">
        <f>COUNTIF(#REF!,$A21&amp;"대")</f>
        <v>#REF!</v>
      </c>
      <c r="O21" s="16" t="s">
        <v>113</v>
      </c>
      <c r="P21" s="25" t="e">
        <f>SUMIF(#REF!,$A21&amp;"대",#REF!)</f>
        <v>#REF!</v>
      </c>
      <c r="Q21" s="24" t="e">
        <f>COUNTIF(#REF!,$A21&amp;"구")</f>
        <v>#REF!</v>
      </c>
      <c r="R21" s="16" t="s">
        <v>113</v>
      </c>
      <c r="S21" s="25" t="e">
        <f>SUMIF(#REF!,$A21&amp;"구",#REF!)</f>
        <v>#REF!</v>
      </c>
      <c r="T21" s="24" t="e">
        <f>COUNTIF(#REF!,$A21&amp;"도")</f>
        <v>#REF!</v>
      </c>
      <c r="U21" s="16" t="s">
        <v>113</v>
      </c>
      <c r="V21" s="25" t="e">
        <f>SUMIF(#REF!,$A21&amp;"도",#REF!)</f>
        <v>#REF!</v>
      </c>
      <c r="W21" s="24" t="e">
        <f>COUNTIF(#REF!,$A21&amp;"목")</f>
        <v>#REF!</v>
      </c>
      <c r="X21" s="16" t="s">
        <v>113</v>
      </c>
      <c r="Y21" s="25" t="e">
        <f>SUMIF(#REF!,$A21&amp;"목",#REF!)</f>
        <v>#REF!</v>
      </c>
      <c r="Z21" s="24" t="e">
        <f>COUNTIF(#REF!,$A21&amp;"묘")</f>
        <v>#REF!</v>
      </c>
      <c r="AA21" s="16" t="s">
        <v>113</v>
      </c>
      <c r="AB21" s="25" t="e">
        <f>SUMIF(#REF!,$A21&amp;"묘",#REF!)</f>
        <v>#REF!</v>
      </c>
      <c r="AC21" s="24" t="e">
        <f>COUNTIF(#REF!,$A21&amp;"유")</f>
        <v>#REF!</v>
      </c>
      <c r="AD21" s="16" t="s">
        <v>113</v>
      </c>
      <c r="AE21" s="25" t="e">
        <f>SUMIF(#REF!,$A21&amp;"유",#REF!)</f>
        <v>#REF!</v>
      </c>
      <c r="AF21" s="24" t="e">
        <f>COUNTIF(#REF!,$A21&amp;"잡")</f>
        <v>#REF!</v>
      </c>
      <c r="AG21" s="16" t="s">
        <v>113</v>
      </c>
      <c r="AH21" s="25" t="e">
        <f>SUMIF(#REF!,$A21&amp;"잡",#REF!)</f>
        <v>#REF!</v>
      </c>
      <c r="AI21" s="24" t="e">
        <f>COUNTIF(#REF!,$A21&amp;"수")</f>
        <v>#REF!</v>
      </c>
      <c r="AJ21" s="16" t="s">
        <v>113</v>
      </c>
      <c r="AK21" s="25" t="e">
        <f>SUMIF(#REF!,$A21&amp;"수",#REF!)</f>
        <v>#REF!</v>
      </c>
      <c r="AL21" s="24" t="e">
        <f>COUNTIF(#REF!,$A21&amp;"제")</f>
        <v>#REF!</v>
      </c>
      <c r="AM21" s="16" t="s">
        <v>113</v>
      </c>
      <c r="AN21" s="25" t="e">
        <f>SUMIF(#REF!,$A21&amp;"제",#REF!)</f>
        <v>#REF!</v>
      </c>
      <c r="AO21" s="24" t="e">
        <f>COUNTIF(#REF!,$A21&amp;"천")</f>
        <v>#REF!</v>
      </c>
      <c r="AP21" s="16" t="s">
        <v>113</v>
      </c>
      <c r="AQ21" s="25" t="e">
        <f>SUMIF(#REF!,$A21&amp;"천",#REF!)</f>
        <v>#REF!</v>
      </c>
      <c r="AR21" s="24" t="e">
        <f>COUNTIF(#REF!,$A21&amp;"철")</f>
        <v>#REF!</v>
      </c>
      <c r="AS21" s="16" t="s">
        <v>113</v>
      </c>
      <c r="AT21" s="25" t="e">
        <f>SUMIF(#REF!,$A21&amp;"철",#REF!)</f>
        <v>#REF!</v>
      </c>
      <c r="AU21" s="24" t="e">
        <f>COUNTIF(#REF!,$A21&amp;"체")</f>
        <v>#REF!</v>
      </c>
      <c r="AV21" s="16" t="s">
        <v>113</v>
      </c>
      <c r="AW21" s="25" t="e">
        <f>SUMIF(#REF!,$A21&amp;"체",#REF!)</f>
        <v>#REF!</v>
      </c>
      <c r="AX21" s="24" t="e">
        <f>COUNTIF(#REF!,$A21&amp;"가")</f>
        <v>#REF!</v>
      </c>
      <c r="AY21" s="16" t="s">
        <v>113</v>
      </c>
      <c r="AZ21" s="25" t="e">
        <f>SUMIF(#REF!,$A21&amp;"가",#REF!)</f>
        <v>#REF!</v>
      </c>
    </row>
    <row r="22" spans="1:52" ht="39.950000000000003" customHeight="1">
      <c r="A22" s="15" t="s">
        <v>125</v>
      </c>
      <c r="B22" s="24" t="e">
        <f t="shared" si="0"/>
        <v>#REF!</v>
      </c>
      <c r="C22" s="16" t="s">
        <v>1</v>
      </c>
      <c r="D22" s="45" t="e">
        <f t="shared" si="1"/>
        <v>#REF!</v>
      </c>
      <c r="E22" s="24" t="e">
        <f>COUNTIF(#REF!,$A22&amp;"답")</f>
        <v>#REF!</v>
      </c>
      <c r="F22" s="16" t="s">
        <v>113</v>
      </c>
      <c r="G22" s="25" t="e">
        <f>SUMIF(#REF!,$A22&amp;"답",#REF!)</f>
        <v>#REF!</v>
      </c>
      <c r="H22" s="24" t="e">
        <f>COUNTIF(#REF!,$A22&amp;"전")</f>
        <v>#REF!</v>
      </c>
      <c r="I22" s="16" t="s">
        <v>113</v>
      </c>
      <c r="J22" s="25" t="e">
        <f>SUMIF(#REF!,$A22&amp;"전",#REF!)</f>
        <v>#REF!</v>
      </c>
      <c r="K22" s="24" t="e">
        <f>COUNTIF(#REF!,$A22&amp;"임")</f>
        <v>#REF!</v>
      </c>
      <c r="L22" s="16" t="s">
        <v>113</v>
      </c>
      <c r="M22" s="25" t="e">
        <f>SUMIF(#REF!,$A22&amp;"임",#REF!)</f>
        <v>#REF!</v>
      </c>
      <c r="N22" s="24" t="e">
        <f>COUNTIF(#REF!,$A22&amp;"대")</f>
        <v>#REF!</v>
      </c>
      <c r="O22" s="16" t="s">
        <v>113</v>
      </c>
      <c r="P22" s="25" t="e">
        <f>SUMIF(#REF!,$A22&amp;"대",#REF!)</f>
        <v>#REF!</v>
      </c>
      <c r="Q22" s="24" t="e">
        <f>COUNTIF(#REF!,$A22&amp;"구")</f>
        <v>#REF!</v>
      </c>
      <c r="R22" s="16" t="s">
        <v>113</v>
      </c>
      <c r="S22" s="25" t="e">
        <f>SUMIF(#REF!,$A22&amp;"구",#REF!)</f>
        <v>#REF!</v>
      </c>
      <c r="T22" s="24" t="e">
        <f>COUNTIF(#REF!,$A22&amp;"도")</f>
        <v>#REF!</v>
      </c>
      <c r="U22" s="16" t="s">
        <v>113</v>
      </c>
      <c r="V22" s="25" t="e">
        <f>SUMIF(#REF!,$A22&amp;"도",#REF!)</f>
        <v>#REF!</v>
      </c>
      <c r="W22" s="24" t="e">
        <f>COUNTIF(#REF!,$A22&amp;"목")</f>
        <v>#REF!</v>
      </c>
      <c r="X22" s="16" t="s">
        <v>113</v>
      </c>
      <c r="Y22" s="25" t="e">
        <f>SUMIF(#REF!,$A22&amp;"목",#REF!)</f>
        <v>#REF!</v>
      </c>
      <c r="Z22" s="24" t="e">
        <f>COUNTIF(#REF!,$A22&amp;"묘")</f>
        <v>#REF!</v>
      </c>
      <c r="AA22" s="16" t="s">
        <v>113</v>
      </c>
      <c r="AB22" s="25" t="e">
        <f>SUMIF(#REF!,$A22&amp;"묘",#REF!)</f>
        <v>#REF!</v>
      </c>
      <c r="AC22" s="24" t="e">
        <f>COUNTIF(#REF!,$A22&amp;"유")</f>
        <v>#REF!</v>
      </c>
      <c r="AD22" s="16" t="s">
        <v>113</v>
      </c>
      <c r="AE22" s="25" t="e">
        <f>SUMIF(#REF!,$A22&amp;"유",#REF!)</f>
        <v>#REF!</v>
      </c>
      <c r="AF22" s="24" t="e">
        <f>COUNTIF(#REF!,$A22&amp;"잡")</f>
        <v>#REF!</v>
      </c>
      <c r="AG22" s="16" t="s">
        <v>113</v>
      </c>
      <c r="AH22" s="25" t="e">
        <f>SUMIF(#REF!,$A22&amp;"잡",#REF!)</f>
        <v>#REF!</v>
      </c>
      <c r="AI22" s="24" t="e">
        <f>COUNTIF(#REF!,$A22&amp;"수")</f>
        <v>#REF!</v>
      </c>
      <c r="AJ22" s="16" t="s">
        <v>113</v>
      </c>
      <c r="AK22" s="25" t="e">
        <f>SUMIF(#REF!,$A22&amp;"수",#REF!)</f>
        <v>#REF!</v>
      </c>
      <c r="AL22" s="24" t="e">
        <f>COUNTIF(#REF!,$A22&amp;"제")</f>
        <v>#REF!</v>
      </c>
      <c r="AM22" s="16" t="s">
        <v>113</v>
      </c>
      <c r="AN22" s="25" t="e">
        <f>SUMIF(#REF!,$A22&amp;"제",#REF!)</f>
        <v>#REF!</v>
      </c>
      <c r="AO22" s="24" t="e">
        <f>COUNTIF(#REF!,$A22&amp;"천")</f>
        <v>#REF!</v>
      </c>
      <c r="AP22" s="16" t="s">
        <v>113</v>
      </c>
      <c r="AQ22" s="25" t="e">
        <f>SUMIF(#REF!,$A22&amp;"천",#REF!)</f>
        <v>#REF!</v>
      </c>
      <c r="AR22" s="24" t="e">
        <f>COUNTIF(#REF!,$A22&amp;"철")</f>
        <v>#REF!</v>
      </c>
      <c r="AS22" s="16" t="s">
        <v>113</v>
      </c>
      <c r="AT22" s="25" t="e">
        <f>SUMIF(#REF!,$A22&amp;"철",#REF!)</f>
        <v>#REF!</v>
      </c>
      <c r="AU22" s="24" t="e">
        <f>COUNTIF(#REF!,$A22&amp;"체")</f>
        <v>#REF!</v>
      </c>
      <c r="AV22" s="16" t="s">
        <v>113</v>
      </c>
      <c r="AW22" s="25" t="e">
        <f>SUMIF(#REF!,$A22&amp;"체",#REF!)</f>
        <v>#REF!</v>
      </c>
      <c r="AX22" s="24" t="e">
        <f>COUNTIF(#REF!,$A22&amp;"가")</f>
        <v>#REF!</v>
      </c>
      <c r="AY22" s="16" t="s">
        <v>113</v>
      </c>
      <c r="AZ22" s="25" t="e">
        <f>SUMIF(#REF!,$A22&amp;"가",#REF!)</f>
        <v>#REF!</v>
      </c>
    </row>
    <row r="23" spans="1:52" ht="39.950000000000003" customHeight="1">
      <c r="A23" s="15" t="s">
        <v>126</v>
      </c>
      <c r="B23" s="24" t="e">
        <f t="shared" si="0"/>
        <v>#REF!</v>
      </c>
      <c r="C23" s="16" t="s">
        <v>1</v>
      </c>
      <c r="D23" s="45" t="e">
        <f t="shared" si="1"/>
        <v>#REF!</v>
      </c>
      <c r="E23" s="24" t="e">
        <f>COUNTIF(#REF!,$A23&amp;"답")</f>
        <v>#REF!</v>
      </c>
      <c r="F23" s="16" t="s">
        <v>113</v>
      </c>
      <c r="G23" s="25" t="e">
        <f>SUMIF(#REF!,$A23&amp;"답",#REF!)</f>
        <v>#REF!</v>
      </c>
      <c r="H23" s="24" t="e">
        <f>COUNTIF(#REF!,$A23&amp;"전")</f>
        <v>#REF!</v>
      </c>
      <c r="I23" s="16" t="s">
        <v>113</v>
      </c>
      <c r="J23" s="25" t="e">
        <f>SUMIF(#REF!,$A23&amp;"전",#REF!)</f>
        <v>#REF!</v>
      </c>
      <c r="K23" s="24" t="e">
        <f>COUNTIF(#REF!,$A23&amp;"임")</f>
        <v>#REF!</v>
      </c>
      <c r="L23" s="16" t="s">
        <v>113</v>
      </c>
      <c r="M23" s="25" t="e">
        <f>SUMIF(#REF!,$A23&amp;"임",#REF!)</f>
        <v>#REF!</v>
      </c>
      <c r="N23" s="24" t="e">
        <f>COUNTIF(#REF!,$A23&amp;"대")</f>
        <v>#REF!</v>
      </c>
      <c r="O23" s="16" t="s">
        <v>113</v>
      </c>
      <c r="P23" s="25" t="e">
        <f>SUMIF(#REF!,$A23&amp;"대",#REF!)</f>
        <v>#REF!</v>
      </c>
      <c r="Q23" s="24" t="e">
        <f>COUNTIF(#REF!,$A23&amp;"구")</f>
        <v>#REF!</v>
      </c>
      <c r="R23" s="16" t="s">
        <v>113</v>
      </c>
      <c r="S23" s="25" t="e">
        <f>SUMIF(#REF!,$A23&amp;"구",#REF!)</f>
        <v>#REF!</v>
      </c>
      <c r="T23" s="24" t="e">
        <f>COUNTIF(#REF!,$A23&amp;"도")</f>
        <v>#REF!</v>
      </c>
      <c r="U23" s="16" t="s">
        <v>113</v>
      </c>
      <c r="V23" s="25" t="e">
        <f>SUMIF(#REF!,$A23&amp;"도",#REF!)</f>
        <v>#REF!</v>
      </c>
      <c r="W23" s="24" t="e">
        <f>COUNTIF(#REF!,$A23&amp;"목")</f>
        <v>#REF!</v>
      </c>
      <c r="X23" s="16" t="s">
        <v>113</v>
      </c>
      <c r="Y23" s="25" t="e">
        <f>SUMIF(#REF!,$A23&amp;"목",#REF!)</f>
        <v>#REF!</v>
      </c>
      <c r="Z23" s="24" t="e">
        <f>COUNTIF(#REF!,$A23&amp;"묘")</f>
        <v>#REF!</v>
      </c>
      <c r="AA23" s="16" t="s">
        <v>113</v>
      </c>
      <c r="AB23" s="25" t="e">
        <f>SUMIF(#REF!,$A23&amp;"묘",#REF!)</f>
        <v>#REF!</v>
      </c>
      <c r="AC23" s="24" t="e">
        <f>COUNTIF(#REF!,$A23&amp;"유")</f>
        <v>#REF!</v>
      </c>
      <c r="AD23" s="16" t="s">
        <v>113</v>
      </c>
      <c r="AE23" s="25" t="e">
        <f>SUMIF(#REF!,$A23&amp;"유",#REF!)</f>
        <v>#REF!</v>
      </c>
      <c r="AF23" s="24" t="e">
        <f>COUNTIF(#REF!,$A23&amp;"잡")</f>
        <v>#REF!</v>
      </c>
      <c r="AG23" s="16" t="s">
        <v>113</v>
      </c>
      <c r="AH23" s="25" t="e">
        <f>SUMIF(#REF!,$A23&amp;"잡",#REF!)</f>
        <v>#REF!</v>
      </c>
      <c r="AI23" s="24" t="e">
        <f>COUNTIF(#REF!,$A23&amp;"수")</f>
        <v>#REF!</v>
      </c>
      <c r="AJ23" s="16" t="s">
        <v>113</v>
      </c>
      <c r="AK23" s="25" t="e">
        <f>SUMIF(#REF!,$A23&amp;"수",#REF!)</f>
        <v>#REF!</v>
      </c>
      <c r="AL23" s="24" t="e">
        <f>COUNTIF(#REF!,$A23&amp;"제")</f>
        <v>#REF!</v>
      </c>
      <c r="AM23" s="16" t="s">
        <v>113</v>
      </c>
      <c r="AN23" s="25" t="e">
        <f>SUMIF(#REF!,$A23&amp;"제",#REF!)</f>
        <v>#REF!</v>
      </c>
      <c r="AO23" s="24" t="e">
        <f>COUNTIF(#REF!,$A23&amp;"천")</f>
        <v>#REF!</v>
      </c>
      <c r="AP23" s="16" t="s">
        <v>113</v>
      </c>
      <c r="AQ23" s="25" t="e">
        <f>SUMIF(#REF!,$A23&amp;"천",#REF!)</f>
        <v>#REF!</v>
      </c>
      <c r="AR23" s="24" t="e">
        <f>COUNTIF(#REF!,$A23&amp;"철")</f>
        <v>#REF!</v>
      </c>
      <c r="AS23" s="16" t="s">
        <v>113</v>
      </c>
      <c r="AT23" s="25" t="e">
        <f>SUMIF(#REF!,$A23&amp;"철",#REF!)</f>
        <v>#REF!</v>
      </c>
      <c r="AU23" s="24" t="e">
        <f>COUNTIF(#REF!,$A23&amp;"체")</f>
        <v>#REF!</v>
      </c>
      <c r="AV23" s="16" t="s">
        <v>113</v>
      </c>
      <c r="AW23" s="25" t="e">
        <f>SUMIF(#REF!,$A23&amp;"체",#REF!)</f>
        <v>#REF!</v>
      </c>
      <c r="AX23" s="24" t="e">
        <f>COUNTIF(#REF!,$A23&amp;"가")</f>
        <v>#REF!</v>
      </c>
      <c r="AY23" s="16" t="s">
        <v>113</v>
      </c>
      <c r="AZ23" s="25" t="e">
        <f>SUMIF(#REF!,$A23&amp;"가",#REF!)</f>
        <v>#REF!</v>
      </c>
    </row>
    <row r="24" spans="1:52" ht="39.950000000000003" customHeight="1">
      <c r="A24" s="15" t="s">
        <v>171</v>
      </c>
      <c r="B24" s="24" t="e">
        <f t="shared" si="0"/>
        <v>#REF!</v>
      </c>
      <c r="C24" s="16" t="s">
        <v>1</v>
      </c>
      <c r="D24" s="45" t="e">
        <f t="shared" si="1"/>
        <v>#REF!</v>
      </c>
      <c r="E24" s="24" t="e">
        <f>COUNTIF(#REF!,$A24&amp;"답")</f>
        <v>#REF!</v>
      </c>
      <c r="F24" s="16" t="s">
        <v>113</v>
      </c>
      <c r="G24" s="25" t="e">
        <f>SUMIF(#REF!,$A24&amp;"답",#REF!)</f>
        <v>#REF!</v>
      </c>
      <c r="H24" s="24" t="e">
        <f>COUNTIF(#REF!,$A24&amp;"전")</f>
        <v>#REF!</v>
      </c>
      <c r="I24" s="16" t="s">
        <v>113</v>
      </c>
      <c r="J24" s="25" t="e">
        <f>SUMIF(#REF!,$A24&amp;"전",#REF!)</f>
        <v>#REF!</v>
      </c>
      <c r="K24" s="24" t="e">
        <f>COUNTIF(#REF!,$A24&amp;"임")</f>
        <v>#REF!</v>
      </c>
      <c r="L24" s="16" t="s">
        <v>113</v>
      </c>
      <c r="M24" s="25" t="e">
        <f>SUMIF(#REF!,$A24&amp;"임",#REF!)</f>
        <v>#REF!</v>
      </c>
      <c r="N24" s="24" t="e">
        <f>COUNTIF(#REF!,$A24&amp;"대")</f>
        <v>#REF!</v>
      </c>
      <c r="O24" s="16" t="s">
        <v>113</v>
      </c>
      <c r="P24" s="25" t="e">
        <f>SUMIF(#REF!,$A24&amp;"대",#REF!)</f>
        <v>#REF!</v>
      </c>
      <c r="Q24" s="24" t="e">
        <f>COUNTIF(#REF!,$A24&amp;"구")</f>
        <v>#REF!</v>
      </c>
      <c r="R24" s="16" t="s">
        <v>113</v>
      </c>
      <c r="S24" s="25" t="e">
        <f>SUMIF(#REF!,$A24&amp;"구",#REF!)</f>
        <v>#REF!</v>
      </c>
      <c r="T24" s="24" t="e">
        <f>COUNTIF(#REF!,$A24&amp;"도")</f>
        <v>#REF!</v>
      </c>
      <c r="U24" s="16" t="s">
        <v>113</v>
      </c>
      <c r="V24" s="25" t="e">
        <f>SUMIF(#REF!,$A24&amp;"도",#REF!)</f>
        <v>#REF!</v>
      </c>
      <c r="W24" s="24" t="e">
        <f>COUNTIF(#REF!,$A24&amp;"목")</f>
        <v>#REF!</v>
      </c>
      <c r="X24" s="16" t="s">
        <v>113</v>
      </c>
      <c r="Y24" s="25" t="e">
        <f>SUMIF(#REF!,$A24&amp;"목",#REF!)</f>
        <v>#REF!</v>
      </c>
      <c r="Z24" s="24" t="e">
        <f>COUNTIF(#REF!,$A24&amp;"묘")</f>
        <v>#REF!</v>
      </c>
      <c r="AA24" s="16" t="s">
        <v>113</v>
      </c>
      <c r="AB24" s="25" t="e">
        <f>SUMIF(#REF!,$A24&amp;"묘",#REF!)</f>
        <v>#REF!</v>
      </c>
      <c r="AC24" s="24" t="e">
        <f>COUNTIF(#REF!,$A24&amp;"유")</f>
        <v>#REF!</v>
      </c>
      <c r="AD24" s="16" t="s">
        <v>113</v>
      </c>
      <c r="AE24" s="25" t="e">
        <f>SUMIF(#REF!,$A24&amp;"유",#REF!)</f>
        <v>#REF!</v>
      </c>
      <c r="AF24" s="24" t="e">
        <f>COUNTIF(#REF!,$A24&amp;"잡")</f>
        <v>#REF!</v>
      </c>
      <c r="AG24" s="16" t="s">
        <v>113</v>
      </c>
      <c r="AH24" s="25" t="e">
        <f>SUMIF(#REF!,$A24&amp;"잡",#REF!)</f>
        <v>#REF!</v>
      </c>
      <c r="AI24" s="24" t="e">
        <f>COUNTIF(#REF!,$A24&amp;"수")</f>
        <v>#REF!</v>
      </c>
      <c r="AJ24" s="16" t="s">
        <v>113</v>
      </c>
      <c r="AK24" s="25" t="e">
        <f>SUMIF(#REF!,$A24&amp;"수",#REF!)</f>
        <v>#REF!</v>
      </c>
      <c r="AL24" s="24" t="e">
        <f>COUNTIF(#REF!,$A24&amp;"제")</f>
        <v>#REF!</v>
      </c>
      <c r="AM24" s="16" t="s">
        <v>113</v>
      </c>
      <c r="AN24" s="25" t="e">
        <f>SUMIF(#REF!,$A24&amp;"제",#REF!)</f>
        <v>#REF!</v>
      </c>
      <c r="AO24" s="24" t="e">
        <f>COUNTIF(#REF!,$A24&amp;"천")</f>
        <v>#REF!</v>
      </c>
      <c r="AP24" s="16" t="s">
        <v>113</v>
      </c>
      <c r="AQ24" s="25" t="e">
        <f>SUMIF(#REF!,$A24&amp;"천",#REF!)</f>
        <v>#REF!</v>
      </c>
      <c r="AR24" s="24" t="e">
        <f>COUNTIF(#REF!,$A24&amp;"철")</f>
        <v>#REF!</v>
      </c>
      <c r="AS24" s="16" t="s">
        <v>113</v>
      </c>
      <c r="AT24" s="25" t="e">
        <f>SUMIF(#REF!,$A24&amp;"철",#REF!)</f>
        <v>#REF!</v>
      </c>
      <c r="AU24" s="24" t="e">
        <f>COUNTIF(#REF!,$A24&amp;"체")</f>
        <v>#REF!</v>
      </c>
      <c r="AV24" s="16" t="s">
        <v>113</v>
      </c>
      <c r="AW24" s="25" t="e">
        <f>SUMIF(#REF!,$A24&amp;"체",#REF!)</f>
        <v>#REF!</v>
      </c>
      <c r="AX24" s="24" t="e">
        <f>COUNTIF(#REF!,$A24&amp;"가")</f>
        <v>#REF!</v>
      </c>
      <c r="AY24" s="16" t="s">
        <v>113</v>
      </c>
      <c r="AZ24" s="25" t="e">
        <f>SUMIF(#REF!,$A24&amp;"가",#REF!)</f>
        <v>#REF!</v>
      </c>
    </row>
    <row r="25" spans="1:52" ht="39.950000000000003" customHeight="1">
      <c r="A25" s="15" t="s">
        <v>127</v>
      </c>
      <c r="B25" s="24" t="e">
        <f t="shared" si="0"/>
        <v>#REF!</v>
      </c>
      <c r="C25" s="16" t="s">
        <v>1</v>
      </c>
      <c r="D25" s="45" t="e">
        <f t="shared" si="1"/>
        <v>#REF!</v>
      </c>
      <c r="E25" s="24" t="e">
        <f>COUNTIF(#REF!,"답")</f>
        <v>#REF!</v>
      </c>
      <c r="F25" s="16" t="s">
        <v>113</v>
      </c>
      <c r="G25" s="25" t="e">
        <f>SUMIF(#REF!,"답",#REF!)</f>
        <v>#REF!</v>
      </c>
      <c r="H25" s="24" t="e">
        <f>COUNTIF(#REF!,"전")</f>
        <v>#REF!</v>
      </c>
      <c r="I25" s="16" t="s">
        <v>113</v>
      </c>
      <c r="J25" s="25" t="e">
        <f>SUMIF(#REF!,"전",#REF!)</f>
        <v>#REF!</v>
      </c>
      <c r="K25" s="24" t="e">
        <f>COUNTIF(#REF!,"임")</f>
        <v>#REF!</v>
      </c>
      <c r="L25" s="16" t="s">
        <v>113</v>
      </c>
      <c r="M25" s="25" t="e">
        <f>SUMIF(#REF!,"임",#REF!)</f>
        <v>#REF!</v>
      </c>
      <c r="N25" s="24" t="e">
        <f>COUNTIF(#REF!,"대")</f>
        <v>#REF!</v>
      </c>
      <c r="O25" s="16" t="s">
        <v>113</v>
      </c>
      <c r="P25" s="25" t="e">
        <f>SUMIF(#REF!,"대",#REF!)</f>
        <v>#REF!</v>
      </c>
      <c r="Q25" s="24" t="e">
        <f>COUNTIF(#REF!,"구")</f>
        <v>#REF!</v>
      </c>
      <c r="R25" s="16" t="s">
        <v>113</v>
      </c>
      <c r="S25" s="25" t="e">
        <f>SUMIF(#REF!,"구",#REF!)</f>
        <v>#REF!</v>
      </c>
      <c r="T25" s="24" t="e">
        <f>COUNTIF(#REF!,"도")</f>
        <v>#REF!</v>
      </c>
      <c r="U25" s="16" t="s">
        <v>113</v>
      </c>
      <c r="V25" s="25" t="e">
        <f>SUMIF(#REF!,"도",#REF!)</f>
        <v>#REF!</v>
      </c>
      <c r="W25" s="24" t="e">
        <f>COUNTIF(#REF!,"목")</f>
        <v>#REF!</v>
      </c>
      <c r="X25" s="16" t="s">
        <v>113</v>
      </c>
      <c r="Y25" s="25" t="e">
        <f>SUMIF(#REF!,"목",#REF!)</f>
        <v>#REF!</v>
      </c>
      <c r="Z25" s="24" t="e">
        <f>COUNTIF(#REF!,"묘")</f>
        <v>#REF!</v>
      </c>
      <c r="AA25" s="16" t="s">
        <v>113</v>
      </c>
      <c r="AB25" s="25" t="e">
        <f>SUMIF(#REF!,"묘",#REF!)</f>
        <v>#REF!</v>
      </c>
      <c r="AC25" s="24" t="e">
        <f>COUNTIF(#REF!,"유")</f>
        <v>#REF!</v>
      </c>
      <c r="AD25" s="16" t="s">
        <v>113</v>
      </c>
      <c r="AE25" s="25" t="e">
        <f>SUMIF(#REF!,"유",#REF!)</f>
        <v>#REF!</v>
      </c>
      <c r="AF25" s="24" t="e">
        <f>COUNTIF(#REF!,"잡")</f>
        <v>#REF!</v>
      </c>
      <c r="AG25" s="16" t="s">
        <v>113</v>
      </c>
      <c r="AH25" s="25" t="e">
        <f>SUMIF(#REF!,"잡",#REF!)</f>
        <v>#REF!</v>
      </c>
      <c r="AI25" s="24" t="e">
        <f>COUNTIF(#REF!,"수")</f>
        <v>#REF!</v>
      </c>
      <c r="AJ25" s="16" t="s">
        <v>113</v>
      </c>
      <c r="AK25" s="25" t="e">
        <f>SUMIF(#REF!,"수",#REF!)</f>
        <v>#REF!</v>
      </c>
      <c r="AL25" s="24" t="e">
        <f>COUNTIF(#REF!,"제")</f>
        <v>#REF!</v>
      </c>
      <c r="AM25" s="16" t="s">
        <v>113</v>
      </c>
      <c r="AN25" s="25" t="e">
        <f>SUMIF(#REF!,"제",#REF!)</f>
        <v>#REF!</v>
      </c>
      <c r="AO25" s="24" t="e">
        <f>COUNTIF(#REF!,"천")</f>
        <v>#REF!</v>
      </c>
      <c r="AP25" s="16" t="s">
        <v>113</v>
      </c>
      <c r="AQ25" s="25" t="e">
        <f>SUMIF(#REF!,"천",#REF!)</f>
        <v>#REF!</v>
      </c>
      <c r="AR25" s="24" t="e">
        <f>COUNTIF(#REF!,"철")</f>
        <v>#REF!</v>
      </c>
      <c r="AS25" s="16" t="s">
        <v>113</v>
      </c>
      <c r="AT25" s="25" t="e">
        <f>SUMIF(#REF!,"철",#REF!)</f>
        <v>#REF!</v>
      </c>
      <c r="AU25" s="24" t="e">
        <f>COUNTIF(#REF!,"체")</f>
        <v>#REF!</v>
      </c>
      <c r="AV25" s="16" t="s">
        <v>113</v>
      </c>
      <c r="AW25" s="25" t="e">
        <f>SUMIF(#REF!,"체",#REF!)</f>
        <v>#REF!</v>
      </c>
      <c r="AX25" s="24" t="e">
        <f>COUNTIF(#REF!,"가")</f>
        <v>#REF!</v>
      </c>
      <c r="AY25" s="16" t="s">
        <v>113</v>
      </c>
      <c r="AZ25" s="25" t="e">
        <f>SUMIF(#REF!,"가",#REF!)</f>
        <v>#REF!</v>
      </c>
    </row>
    <row r="26" spans="1:52" ht="24.95" customHeight="1"/>
    <row r="27" spans="1:52" ht="24.95" customHeight="1"/>
    <row r="28" spans="1:52" ht="24.95" customHeight="1"/>
    <row r="29" spans="1:52" ht="24.95" customHeight="1"/>
    <row r="30" spans="1:52" ht="24.95" customHeight="1"/>
    <row r="31" spans="1:52" ht="24.95" customHeight="1"/>
  </sheetData>
  <mergeCells count="18">
    <mergeCell ref="AX4:AZ4"/>
    <mergeCell ref="Q4:S4"/>
    <mergeCell ref="T4:V4"/>
    <mergeCell ref="W4:Y4"/>
    <mergeCell ref="Z4:AB4"/>
    <mergeCell ref="AC4:AE4"/>
    <mergeCell ref="AF4:AH4"/>
    <mergeCell ref="AI4:AK4"/>
    <mergeCell ref="AL4:AN4"/>
    <mergeCell ref="AO4:AQ4"/>
    <mergeCell ref="AR4:AT4"/>
    <mergeCell ref="AU4:AW4"/>
    <mergeCell ref="N4:P4"/>
    <mergeCell ref="A3:A4"/>
    <mergeCell ref="B3:D4"/>
    <mergeCell ref="E4:G4"/>
    <mergeCell ref="H4:J4"/>
    <mergeCell ref="K4:M4"/>
  </mergeCells>
  <phoneticPr fontId="75" type="noConversion"/>
  <printOptions horizontalCentered="1"/>
  <pageMargins left="0.39370078740157483" right="0.39370078740157483" top="0.98425196850393704" bottom="0.74803149606299213" header="0.31496062992125984" footer="0.31496062992125984"/>
  <pageSetup paperSize="8" scale="64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1"/>
  <sheetViews>
    <sheetView showGridLines="0" tabSelected="1" zoomScale="115" zoomScaleNormal="115" zoomScaleSheetLayoutView="100" workbookViewId="0">
      <pane xSplit="4" ySplit="3" topLeftCell="E4" activePane="bottomRight" state="frozen"/>
      <selection pane="topRight" activeCell="E1" sqref="E1"/>
      <selection pane="bottomLeft" activeCell="A4" sqref="A4"/>
      <selection pane="bottomRight" activeCell="I11" sqref="I11"/>
    </sheetView>
  </sheetViews>
  <sheetFormatPr defaultRowHeight="10.5"/>
  <cols>
    <col min="1" max="1" width="5.125" style="46" customWidth="1"/>
    <col min="2" max="2" width="6.625" style="50" customWidth="1"/>
    <col min="3" max="3" width="7.25" style="50" customWidth="1"/>
    <col min="4" max="4" width="6.5" style="50" customWidth="1"/>
    <col min="5" max="5" width="7.5" style="48" customWidth="1"/>
    <col min="6" max="6" width="4.375" style="47" customWidth="1"/>
    <col min="7" max="8" width="11" style="47" customWidth="1"/>
    <col min="9" max="9" width="64" style="51" customWidth="1"/>
    <col min="10" max="10" width="14.5" style="51" customWidth="1"/>
    <col min="11" max="11" width="6.75" style="51" hidden="1" customWidth="1"/>
    <col min="12" max="12" width="20" style="51" hidden="1" customWidth="1"/>
    <col min="13" max="13" width="8" style="51" hidden="1" customWidth="1"/>
    <col min="14" max="14" width="6.625" style="51" hidden="1" customWidth="1"/>
    <col min="15" max="15" width="15.375" style="51" hidden="1" customWidth="1"/>
    <col min="16" max="16" width="6.625" style="51" hidden="1" customWidth="1"/>
    <col min="17" max="17" width="13.625" style="51" customWidth="1"/>
    <col min="18" max="18" width="12.375" style="51" bestFit="1" customWidth="1"/>
    <col min="19" max="19" width="17.5" style="51" bestFit="1" customWidth="1"/>
    <col min="20" max="16384" width="9" style="50"/>
  </cols>
  <sheetData>
    <row r="1" spans="1:19" ht="50.25" customHeight="1">
      <c r="A1" s="138" t="s">
        <v>263</v>
      </c>
      <c r="B1" s="138"/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  <c r="Q1" s="138"/>
      <c r="R1" s="138"/>
      <c r="S1" s="138"/>
    </row>
    <row r="2" spans="1:19" s="49" customFormat="1" ht="23.1" customHeight="1">
      <c r="A2" s="140" t="s">
        <v>175</v>
      </c>
      <c r="B2" s="141" t="s">
        <v>176</v>
      </c>
      <c r="C2" s="141"/>
      <c r="D2" s="141"/>
      <c r="E2" s="142" t="s">
        <v>182</v>
      </c>
      <c r="F2" s="143"/>
      <c r="G2" s="143"/>
      <c r="H2" s="143"/>
      <c r="I2" s="139" t="s">
        <v>80</v>
      </c>
      <c r="J2" s="139"/>
      <c r="K2" s="139" t="s">
        <v>81</v>
      </c>
      <c r="L2" s="139"/>
      <c r="M2" s="139"/>
      <c r="N2" s="139" t="s">
        <v>177</v>
      </c>
      <c r="O2" s="139"/>
      <c r="P2" s="139" t="s">
        <v>173</v>
      </c>
      <c r="Q2" s="139" t="s">
        <v>174</v>
      </c>
      <c r="R2" s="144" t="s">
        <v>183</v>
      </c>
      <c r="S2" s="139" t="s">
        <v>180</v>
      </c>
    </row>
    <row r="3" spans="1:19" s="49" customFormat="1" ht="23.1" customHeight="1">
      <c r="A3" s="140"/>
      <c r="B3" s="141"/>
      <c r="C3" s="141"/>
      <c r="D3" s="141"/>
      <c r="E3" s="87" t="s">
        <v>78</v>
      </c>
      <c r="F3" s="87" t="s">
        <v>79</v>
      </c>
      <c r="G3" s="88" t="s">
        <v>184</v>
      </c>
      <c r="H3" s="88" t="s">
        <v>185</v>
      </c>
      <c r="I3" s="89" t="s">
        <v>83</v>
      </c>
      <c r="J3" s="89" t="s">
        <v>84</v>
      </c>
      <c r="K3" s="89" t="s">
        <v>85</v>
      </c>
      <c r="L3" s="89" t="s">
        <v>86</v>
      </c>
      <c r="M3" s="89" t="s">
        <v>87</v>
      </c>
      <c r="N3" s="89" t="s">
        <v>82</v>
      </c>
      <c r="O3" s="89" t="s">
        <v>178</v>
      </c>
      <c r="P3" s="139"/>
      <c r="Q3" s="139"/>
      <c r="R3" s="145"/>
      <c r="S3" s="139"/>
    </row>
    <row r="4" spans="1:19" s="52" customFormat="1" ht="23.1" customHeight="1">
      <c r="A4" s="57">
        <v>1</v>
      </c>
      <c r="B4" s="58" t="s">
        <v>188</v>
      </c>
      <c r="C4" s="58" t="s">
        <v>189</v>
      </c>
      <c r="D4" s="58" t="s">
        <v>190</v>
      </c>
      <c r="E4" s="59" t="s">
        <v>191</v>
      </c>
      <c r="F4" s="58" t="s">
        <v>186</v>
      </c>
      <c r="G4" s="60">
        <v>1427</v>
      </c>
      <c r="H4" s="61">
        <v>54.4</v>
      </c>
      <c r="I4" s="80" t="s">
        <v>192</v>
      </c>
      <c r="J4" s="63" t="s">
        <v>193</v>
      </c>
      <c r="K4" s="62"/>
      <c r="L4" s="62"/>
      <c r="M4" s="62"/>
      <c r="N4" s="62"/>
      <c r="O4" s="62"/>
      <c r="P4" s="62"/>
      <c r="Q4" s="62" t="s">
        <v>254</v>
      </c>
      <c r="R4" s="62">
        <v>20190710</v>
      </c>
      <c r="S4" s="62"/>
    </row>
    <row r="5" spans="1:19" s="52" customFormat="1" ht="23.1" customHeight="1">
      <c r="A5" s="57">
        <v>2</v>
      </c>
      <c r="B5" s="58" t="s">
        <v>188</v>
      </c>
      <c r="C5" s="58" t="s">
        <v>195</v>
      </c>
      <c r="D5" s="58" t="s">
        <v>196</v>
      </c>
      <c r="E5" s="59" t="s">
        <v>198</v>
      </c>
      <c r="F5" s="58" t="s">
        <v>197</v>
      </c>
      <c r="G5" s="60">
        <v>50</v>
      </c>
      <c r="H5" s="61">
        <v>19</v>
      </c>
      <c r="I5" s="82" t="s">
        <v>199</v>
      </c>
      <c r="J5" s="63" t="s">
        <v>200</v>
      </c>
      <c r="K5" s="62"/>
      <c r="L5" s="62"/>
      <c r="M5" s="62"/>
      <c r="N5" s="62"/>
      <c r="O5" s="62"/>
      <c r="P5" s="62"/>
      <c r="Q5" s="62" t="s">
        <v>254</v>
      </c>
      <c r="R5" s="62">
        <v>20190710</v>
      </c>
      <c r="S5" s="62"/>
    </row>
    <row r="6" spans="1:19" s="52" customFormat="1" ht="23.1" customHeight="1">
      <c r="A6" s="57">
        <v>3</v>
      </c>
      <c r="B6" s="58" t="s">
        <v>188</v>
      </c>
      <c r="C6" s="58" t="s">
        <v>195</v>
      </c>
      <c r="D6" s="58" t="s">
        <v>196</v>
      </c>
      <c r="E6" s="59" t="s">
        <v>243</v>
      </c>
      <c r="F6" s="58" t="s">
        <v>244</v>
      </c>
      <c r="G6" s="60">
        <v>13884</v>
      </c>
      <c r="H6" s="61">
        <v>336</v>
      </c>
      <c r="I6" s="82" t="s">
        <v>204</v>
      </c>
      <c r="J6" s="63" t="s">
        <v>245</v>
      </c>
      <c r="K6" s="62"/>
      <c r="L6" s="62"/>
      <c r="M6" s="62"/>
      <c r="N6" s="62"/>
      <c r="O6" s="62"/>
      <c r="P6" s="62"/>
      <c r="Q6" s="62" t="s">
        <v>254</v>
      </c>
      <c r="R6" s="62">
        <v>20190710</v>
      </c>
      <c r="S6" s="62"/>
    </row>
    <row r="7" spans="1:19" s="52" customFormat="1" ht="23.1" customHeight="1">
      <c r="A7" s="57">
        <v>4</v>
      </c>
      <c r="B7" s="58" t="s">
        <v>188</v>
      </c>
      <c r="C7" s="58" t="s">
        <v>195</v>
      </c>
      <c r="D7" s="58" t="s">
        <v>201</v>
      </c>
      <c r="E7" s="59" t="s">
        <v>205</v>
      </c>
      <c r="F7" s="58" t="s">
        <v>221</v>
      </c>
      <c r="G7" s="60">
        <v>2492.4</v>
      </c>
      <c r="H7" s="61">
        <v>5</v>
      </c>
      <c r="I7" s="81" t="s">
        <v>204</v>
      </c>
      <c r="J7" s="64" t="s">
        <v>203</v>
      </c>
      <c r="K7" s="62"/>
      <c r="L7" s="62"/>
      <c r="M7" s="62"/>
      <c r="N7" s="62"/>
      <c r="O7" s="62"/>
      <c r="P7" s="62"/>
      <c r="Q7" s="62" t="s">
        <v>254</v>
      </c>
      <c r="R7" s="62">
        <v>20190710</v>
      </c>
      <c r="S7" s="62"/>
    </row>
    <row r="8" spans="1:19" s="52" customFormat="1" ht="23.1" customHeight="1">
      <c r="A8" s="57">
        <v>5</v>
      </c>
      <c r="B8" s="58" t="s">
        <v>188</v>
      </c>
      <c r="C8" s="58" t="s">
        <v>195</v>
      </c>
      <c r="D8" s="58" t="s">
        <v>201</v>
      </c>
      <c r="E8" s="59" t="s">
        <v>206</v>
      </c>
      <c r="F8" s="58" t="s">
        <v>202</v>
      </c>
      <c r="G8" s="65">
        <v>1233.4000000000001</v>
      </c>
      <c r="H8" s="65">
        <v>28</v>
      </c>
      <c r="I8" s="81" t="s">
        <v>204</v>
      </c>
      <c r="J8" s="64" t="s">
        <v>203</v>
      </c>
      <c r="K8" s="62"/>
      <c r="L8" s="62"/>
      <c r="M8" s="62"/>
      <c r="N8" s="66"/>
      <c r="O8" s="62"/>
      <c r="P8" s="62"/>
      <c r="Q8" s="62" t="s">
        <v>254</v>
      </c>
      <c r="R8" s="62">
        <v>20190710</v>
      </c>
      <c r="S8" s="62"/>
    </row>
    <row r="9" spans="1:19" s="52" customFormat="1" ht="23.1" customHeight="1">
      <c r="A9" s="57">
        <v>6</v>
      </c>
      <c r="B9" s="58" t="s">
        <v>188</v>
      </c>
      <c r="C9" s="58" t="s">
        <v>195</v>
      </c>
      <c r="D9" s="58" t="s">
        <v>201</v>
      </c>
      <c r="E9" s="59" t="s">
        <v>255</v>
      </c>
      <c r="F9" s="58" t="s">
        <v>187</v>
      </c>
      <c r="G9" s="65">
        <v>6415</v>
      </c>
      <c r="H9" s="65">
        <v>662</v>
      </c>
      <c r="I9" s="81" t="s">
        <v>207</v>
      </c>
      <c r="J9" s="64" t="s">
        <v>208</v>
      </c>
      <c r="K9" s="62"/>
      <c r="L9" s="62"/>
      <c r="M9" s="62"/>
      <c r="N9" s="66"/>
      <c r="O9" s="62"/>
      <c r="P9" s="62"/>
      <c r="Q9" s="62" t="s">
        <v>254</v>
      </c>
      <c r="R9" s="62">
        <v>20190710</v>
      </c>
      <c r="S9" s="62"/>
    </row>
    <row r="10" spans="1:19" s="52" customFormat="1" ht="23.1" customHeight="1">
      <c r="A10" s="57">
        <v>7</v>
      </c>
      <c r="B10" s="58" t="s">
        <v>188</v>
      </c>
      <c r="C10" s="58" t="s">
        <v>195</v>
      </c>
      <c r="D10" s="58" t="s">
        <v>201</v>
      </c>
      <c r="E10" s="59" t="s">
        <v>256</v>
      </c>
      <c r="F10" s="58" t="s">
        <v>187</v>
      </c>
      <c r="G10" s="65">
        <v>12283</v>
      </c>
      <c r="H10" s="65">
        <v>1456</v>
      </c>
      <c r="I10" s="81" t="s">
        <v>207</v>
      </c>
      <c r="J10" s="64" t="s">
        <v>208</v>
      </c>
      <c r="K10" s="62"/>
      <c r="L10" s="62"/>
      <c r="M10" s="62"/>
      <c r="N10" s="66"/>
      <c r="O10" s="62"/>
      <c r="P10" s="62"/>
      <c r="Q10" s="62" t="s">
        <v>254</v>
      </c>
      <c r="R10" s="62">
        <v>20190710</v>
      </c>
      <c r="S10" s="62"/>
    </row>
    <row r="11" spans="1:19" s="52" customFormat="1" ht="23.1" customHeight="1">
      <c r="A11" s="57">
        <v>8</v>
      </c>
      <c r="B11" s="58" t="s">
        <v>188</v>
      </c>
      <c r="C11" s="58" t="s">
        <v>195</v>
      </c>
      <c r="D11" s="58" t="s">
        <v>201</v>
      </c>
      <c r="E11" s="59" t="s">
        <v>209</v>
      </c>
      <c r="F11" s="58" t="s">
        <v>187</v>
      </c>
      <c r="G11" s="65">
        <v>13203</v>
      </c>
      <c r="H11" s="65">
        <v>279</v>
      </c>
      <c r="I11" s="84" t="s">
        <v>210</v>
      </c>
      <c r="J11" s="64" t="s">
        <v>211</v>
      </c>
      <c r="K11" s="62"/>
      <c r="L11" s="62"/>
      <c r="M11" s="62"/>
      <c r="N11" s="66"/>
      <c r="O11" s="62"/>
      <c r="P11" s="62"/>
      <c r="Q11" s="62" t="s">
        <v>254</v>
      </c>
      <c r="R11" s="62">
        <v>20190710</v>
      </c>
      <c r="S11" s="62"/>
    </row>
    <row r="12" spans="1:19" s="52" customFormat="1" ht="23.1" customHeight="1">
      <c r="A12" s="57">
        <v>9</v>
      </c>
      <c r="B12" s="58" t="s">
        <v>188</v>
      </c>
      <c r="C12" s="58" t="s">
        <v>195</v>
      </c>
      <c r="D12" s="58" t="s">
        <v>201</v>
      </c>
      <c r="E12" s="59" t="s">
        <v>257</v>
      </c>
      <c r="F12" s="58" t="s">
        <v>258</v>
      </c>
      <c r="G12" s="65">
        <v>54729</v>
      </c>
      <c r="H12" s="65">
        <v>140</v>
      </c>
      <c r="I12" s="84" t="s">
        <v>259</v>
      </c>
      <c r="J12" s="64" t="s">
        <v>260</v>
      </c>
      <c r="K12" s="62"/>
      <c r="L12" s="62"/>
      <c r="M12" s="62"/>
      <c r="N12" s="66"/>
      <c r="O12" s="62"/>
      <c r="P12" s="62"/>
      <c r="Q12" s="62" t="s">
        <v>254</v>
      </c>
      <c r="R12" s="62">
        <v>20190710</v>
      </c>
      <c r="S12" s="62"/>
    </row>
    <row r="13" spans="1:19" s="52" customFormat="1" ht="23.1" customHeight="1">
      <c r="A13" s="57">
        <v>10</v>
      </c>
      <c r="B13" s="58" t="s">
        <v>188</v>
      </c>
      <c r="C13" s="58" t="s">
        <v>195</v>
      </c>
      <c r="D13" s="58" t="s">
        <v>201</v>
      </c>
      <c r="E13" s="59" t="s">
        <v>246</v>
      </c>
      <c r="F13" s="58" t="s">
        <v>248</v>
      </c>
      <c r="G13" s="65">
        <v>534</v>
      </c>
      <c r="H13" s="65">
        <v>163</v>
      </c>
      <c r="I13" s="84" t="s">
        <v>250</v>
      </c>
      <c r="J13" s="64" t="s">
        <v>249</v>
      </c>
      <c r="K13" s="62"/>
      <c r="L13" s="62"/>
      <c r="M13" s="62"/>
      <c r="N13" s="66"/>
      <c r="O13" s="62"/>
      <c r="P13" s="62"/>
      <c r="Q13" s="62" t="s">
        <v>254</v>
      </c>
      <c r="R13" s="62">
        <v>20190710</v>
      </c>
      <c r="S13" s="62"/>
    </row>
    <row r="14" spans="1:19" s="52" customFormat="1" ht="23.1" customHeight="1">
      <c r="A14" s="57">
        <v>11</v>
      </c>
      <c r="B14" s="58" t="s">
        <v>188</v>
      </c>
      <c r="C14" s="58" t="s">
        <v>195</v>
      </c>
      <c r="D14" s="58" t="s">
        <v>201</v>
      </c>
      <c r="E14" s="59" t="s">
        <v>247</v>
      </c>
      <c r="F14" s="58" t="s">
        <v>181</v>
      </c>
      <c r="G14" s="65">
        <v>424</v>
      </c>
      <c r="H14" s="65">
        <v>87</v>
      </c>
      <c r="I14" s="84" t="s">
        <v>250</v>
      </c>
      <c r="J14" s="64" t="s">
        <v>249</v>
      </c>
      <c r="K14" s="62"/>
      <c r="L14" s="62"/>
      <c r="M14" s="62"/>
      <c r="N14" s="66"/>
      <c r="O14" s="62"/>
      <c r="P14" s="62"/>
      <c r="Q14" s="62" t="s">
        <v>254</v>
      </c>
      <c r="R14" s="62">
        <v>20190710</v>
      </c>
      <c r="S14" s="62"/>
    </row>
    <row r="15" spans="1:19" s="52" customFormat="1" ht="23.1" customHeight="1">
      <c r="A15" s="57">
        <v>12</v>
      </c>
      <c r="B15" s="58" t="s">
        <v>188</v>
      </c>
      <c r="C15" s="58" t="s">
        <v>212</v>
      </c>
      <c r="D15" s="58" t="s">
        <v>213</v>
      </c>
      <c r="E15" s="59" t="s">
        <v>214</v>
      </c>
      <c r="F15" s="58" t="s">
        <v>181</v>
      </c>
      <c r="G15" s="60">
        <v>735</v>
      </c>
      <c r="H15" s="61">
        <v>456</v>
      </c>
      <c r="I15" s="81" t="s">
        <v>215</v>
      </c>
      <c r="J15" s="64" t="s">
        <v>216</v>
      </c>
      <c r="K15" s="62"/>
      <c r="L15" s="62"/>
      <c r="M15" s="62"/>
      <c r="N15" s="62"/>
      <c r="O15" s="62"/>
      <c r="P15" s="62"/>
      <c r="Q15" s="62" t="s">
        <v>254</v>
      </c>
      <c r="R15" s="62">
        <v>20190710</v>
      </c>
      <c r="S15" s="62"/>
    </row>
    <row r="16" spans="1:19" s="52" customFormat="1" ht="23.1" customHeight="1">
      <c r="A16" s="57">
        <v>13</v>
      </c>
      <c r="B16" s="58" t="s">
        <v>188</v>
      </c>
      <c r="C16" s="58" t="s">
        <v>212</v>
      </c>
      <c r="D16" s="58" t="s">
        <v>213</v>
      </c>
      <c r="E16" s="59" t="s">
        <v>217</v>
      </c>
      <c r="F16" s="58" t="s">
        <v>181</v>
      </c>
      <c r="G16" s="60">
        <v>102</v>
      </c>
      <c r="H16" s="61">
        <v>81</v>
      </c>
      <c r="I16" s="82" t="s">
        <v>218</v>
      </c>
      <c r="J16" s="63" t="s">
        <v>219</v>
      </c>
      <c r="K16" s="62"/>
      <c r="L16" s="62"/>
      <c r="M16" s="62"/>
      <c r="N16" s="62"/>
      <c r="O16" s="62"/>
      <c r="P16" s="62"/>
      <c r="Q16" s="62" t="s">
        <v>254</v>
      </c>
      <c r="R16" s="62">
        <v>20190710</v>
      </c>
      <c r="S16" s="62"/>
    </row>
    <row r="17" spans="1:19" s="52" customFormat="1" ht="23.1" customHeight="1">
      <c r="A17" s="57">
        <v>14</v>
      </c>
      <c r="B17" s="58" t="s">
        <v>188</v>
      </c>
      <c r="C17" s="58" t="s">
        <v>212</v>
      </c>
      <c r="D17" s="58" t="s">
        <v>213</v>
      </c>
      <c r="E17" s="59" t="s">
        <v>252</v>
      </c>
      <c r="F17" s="58" t="s">
        <v>181</v>
      </c>
      <c r="G17" s="60">
        <v>340</v>
      </c>
      <c r="H17" s="61">
        <v>60</v>
      </c>
      <c r="I17" s="82" t="s">
        <v>242</v>
      </c>
      <c r="J17" s="63" t="s">
        <v>253</v>
      </c>
      <c r="K17" s="62"/>
      <c r="L17" s="62"/>
      <c r="M17" s="62"/>
      <c r="N17" s="62"/>
      <c r="O17" s="62"/>
      <c r="P17" s="62"/>
      <c r="Q17" s="62" t="s">
        <v>254</v>
      </c>
      <c r="R17" s="62">
        <v>20190710</v>
      </c>
      <c r="S17" s="62"/>
    </row>
    <row r="18" spans="1:19" s="52" customFormat="1" ht="23.1" customHeight="1">
      <c r="A18" s="57">
        <v>15</v>
      </c>
      <c r="B18" s="58" t="s">
        <v>188</v>
      </c>
      <c r="C18" s="58" t="s">
        <v>212</v>
      </c>
      <c r="D18" s="58" t="s">
        <v>213</v>
      </c>
      <c r="E18" s="59" t="s">
        <v>251</v>
      </c>
      <c r="F18" s="58" t="s">
        <v>187</v>
      </c>
      <c r="G18" s="60">
        <v>1653</v>
      </c>
      <c r="H18" s="61">
        <v>236</v>
      </c>
      <c r="I18" s="82" t="s">
        <v>242</v>
      </c>
      <c r="J18" s="63" t="s">
        <v>224</v>
      </c>
      <c r="K18" s="62"/>
      <c r="L18" s="62"/>
      <c r="M18" s="62"/>
      <c r="N18" s="62"/>
      <c r="O18" s="62"/>
      <c r="P18" s="62"/>
      <c r="Q18" s="62" t="s">
        <v>254</v>
      </c>
      <c r="R18" s="62">
        <v>20190710</v>
      </c>
      <c r="S18" s="62"/>
    </row>
    <row r="19" spans="1:19" s="52" customFormat="1" ht="23.1" customHeight="1">
      <c r="A19" s="57">
        <v>16</v>
      </c>
      <c r="B19" s="58" t="s">
        <v>188</v>
      </c>
      <c r="C19" s="58" t="s">
        <v>212</v>
      </c>
      <c r="D19" s="58" t="s">
        <v>213</v>
      </c>
      <c r="E19" s="59" t="s">
        <v>220</v>
      </c>
      <c r="F19" s="58" t="s">
        <v>221</v>
      </c>
      <c r="G19" s="60">
        <v>1001</v>
      </c>
      <c r="H19" s="61">
        <v>32</v>
      </c>
      <c r="I19" s="81" t="s">
        <v>222</v>
      </c>
      <c r="J19" s="64" t="s">
        <v>223</v>
      </c>
      <c r="K19" s="62"/>
      <c r="L19" s="62"/>
      <c r="M19" s="62"/>
      <c r="N19" s="62"/>
      <c r="O19" s="62"/>
      <c r="P19" s="62"/>
      <c r="Q19" s="62" t="s">
        <v>254</v>
      </c>
      <c r="R19" s="62">
        <v>20190710</v>
      </c>
      <c r="S19" s="62"/>
    </row>
    <row r="20" spans="1:19" s="52" customFormat="1" ht="23.1" customHeight="1">
      <c r="A20" s="57">
        <v>17</v>
      </c>
      <c r="B20" s="58" t="s">
        <v>188</v>
      </c>
      <c r="C20" s="58" t="s">
        <v>212</v>
      </c>
      <c r="D20" s="58" t="s">
        <v>213</v>
      </c>
      <c r="E20" s="59" t="s">
        <v>226</v>
      </c>
      <c r="F20" s="58" t="s">
        <v>225</v>
      </c>
      <c r="G20" s="65">
        <v>2619</v>
      </c>
      <c r="H20" s="65">
        <v>354</v>
      </c>
      <c r="I20" s="81" t="s">
        <v>222</v>
      </c>
      <c r="J20" s="64" t="s">
        <v>234</v>
      </c>
      <c r="K20" s="62"/>
      <c r="L20" s="62"/>
      <c r="M20" s="62"/>
      <c r="N20" s="62"/>
      <c r="O20" s="62"/>
      <c r="P20" s="62"/>
      <c r="Q20" s="62" t="s">
        <v>254</v>
      </c>
      <c r="R20" s="62">
        <v>20190710</v>
      </c>
      <c r="S20" s="62"/>
    </row>
    <row r="21" spans="1:19" s="52" customFormat="1" ht="23.1" customHeight="1">
      <c r="A21" s="57">
        <v>18</v>
      </c>
      <c r="B21" s="58" t="s">
        <v>188</v>
      </c>
      <c r="C21" s="58" t="s">
        <v>212</v>
      </c>
      <c r="D21" s="58" t="s">
        <v>213</v>
      </c>
      <c r="E21" s="59" t="s">
        <v>227</v>
      </c>
      <c r="F21" s="58" t="s">
        <v>228</v>
      </c>
      <c r="G21" s="65">
        <v>10808</v>
      </c>
      <c r="H21" s="65">
        <v>537</v>
      </c>
      <c r="I21" s="81" t="s">
        <v>235</v>
      </c>
      <c r="J21" s="64" t="s">
        <v>236</v>
      </c>
      <c r="K21" s="62"/>
      <c r="L21" s="62"/>
      <c r="M21" s="62"/>
      <c r="N21" s="66"/>
      <c r="O21" s="62"/>
      <c r="P21" s="62"/>
      <c r="Q21" s="62" t="s">
        <v>254</v>
      </c>
      <c r="R21" s="62">
        <v>20190710</v>
      </c>
      <c r="S21" s="62"/>
    </row>
    <row r="22" spans="1:19" s="52" customFormat="1" ht="23.1" customHeight="1">
      <c r="A22" s="57">
        <v>19</v>
      </c>
      <c r="B22" s="58" t="s">
        <v>188</v>
      </c>
      <c r="C22" s="58" t="s">
        <v>212</v>
      </c>
      <c r="D22" s="58" t="s">
        <v>213</v>
      </c>
      <c r="E22" s="59" t="s">
        <v>229</v>
      </c>
      <c r="F22" s="58" t="s">
        <v>187</v>
      </c>
      <c r="G22" s="65">
        <v>5822</v>
      </c>
      <c r="H22" s="65">
        <v>392</v>
      </c>
      <c r="I22" s="83" t="s">
        <v>241</v>
      </c>
      <c r="J22" s="64" t="s">
        <v>240</v>
      </c>
      <c r="K22" s="62"/>
      <c r="L22" s="62"/>
      <c r="M22" s="62"/>
      <c r="N22" s="66"/>
      <c r="O22" s="62"/>
      <c r="P22" s="62"/>
      <c r="Q22" s="62" t="s">
        <v>254</v>
      </c>
      <c r="R22" s="62">
        <v>20190710</v>
      </c>
      <c r="S22" s="62"/>
    </row>
    <row r="23" spans="1:19" s="52" customFormat="1" ht="23.1" customHeight="1">
      <c r="A23" s="57">
        <v>20</v>
      </c>
      <c r="B23" s="58" t="s">
        <v>188</v>
      </c>
      <c r="C23" s="58" t="s">
        <v>212</v>
      </c>
      <c r="D23" s="58" t="s">
        <v>213</v>
      </c>
      <c r="E23" s="59" t="s">
        <v>231</v>
      </c>
      <c r="F23" s="58" t="s">
        <v>230</v>
      </c>
      <c r="G23" s="65">
        <v>688</v>
      </c>
      <c r="H23" s="65">
        <v>145</v>
      </c>
      <c r="I23" s="84" t="s">
        <v>238</v>
      </c>
      <c r="J23" s="64" t="s">
        <v>194</v>
      </c>
      <c r="K23" s="62"/>
      <c r="L23" s="62"/>
      <c r="M23" s="62"/>
      <c r="N23" s="66"/>
      <c r="O23" s="62"/>
      <c r="P23" s="62"/>
      <c r="Q23" s="62" t="s">
        <v>254</v>
      </c>
      <c r="R23" s="62">
        <v>20190710</v>
      </c>
      <c r="S23" s="62"/>
    </row>
    <row r="24" spans="1:19" s="52" customFormat="1" ht="23.1" customHeight="1">
      <c r="A24" s="57">
        <v>21</v>
      </c>
      <c r="B24" s="58" t="s">
        <v>188</v>
      </c>
      <c r="C24" s="58" t="s">
        <v>212</v>
      </c>
      <c r="D24" s="58" t="s">
        <v>213</v>
      </c>
      <c r="E24" s="59" t="s">
        <v>232</v>
      </c>
      <c r="F24" s="58" t="s">
        <v>233</v>
      </c>
      <c r="G24" s="65">
        <v>2505</v>
      </c>
      <c r="H24" s="65">
        <v>214</v>
      </c>
      <c r="I24" s="84" t="s">
        <v>239</v>
      </c>
      <c r="J24" s="64" t="s">
        <v>237</v>
      </c>
      <c r="K24" s="62"/>
      <c r="L24" s="62"/>
      <c r="M24" s="62"/>
      <c r="N24" s="66"/>
      <c r="O24" s="62"/>
      <c r="P24" s="62"/>
      <c r="Q24" s="62" t="s">
        <v>254</v>
      </c>
      <c r="R24" s="62">
        <v>20190710</v>
      </c>
      <c r="S24" s="62"/>
    </row>
    <row r="25" spans="1:19" s="52" customFormat="1" ht="23.1" customHeight="1">
      <c r="A25" s="67" t="s">
        <v>179</v>
      </c>
      <c r="B25" s="135" t="s">
        <v>262</v>
      </c>
      <c r="C25" s="136"/>
      <c r="D25" s="137"/>
      <c r="E25" s="67"/>
      <c r="F25" s="68"/>
      <c r="G25" s="60">
        <f>SUM(G4:G24)</f>
        <v>132947.79999999999</v>
      </c>
      <c r="H25" s="69">
        <f>SUM(H4:H24)</f>
        <v>5736.4</v>
      </c>
      <c r="I25" s="84"/>
      <c r="J25" s="86" t="s">
        <v>261</v>
      </c>
      <c r="K25" s="62"/>
      <c r="L25" s="62"/>
      <c r="M25" s="62"/>
      <c r="N25" s="62"/>
      <c r="O25" s="62"/>
      <c r="P25" s="62"/>
      <c r="Q25" s="62"/>
      <c r="R25" s="62"/>
      <c r="S25" s="62"/>
    </row>
    <row r="26" spans="1:19" s="52" customFormat="1" ht="12">
      <c r="A26" s="70"/>
      <c r="B26" s="71"/>
      <c r="C26" s="71"/>
      <c r="D26" s="71"/>
      <c r="E26" s="72"/>
      <c r="F26" s="73"/>
      <c r="G26" s="73"/>
      <c r="H26" s="73"/>
      <c r="I26" s="85"/>
      <c r="J26" s="74"/>
      <c r="K26" s="74"/>
      <c r="L26" s="74"/>
      <c r="M26" s="74"/>
      <c r="N26" s="74"/>
      <c r="O26" s="74"/>
      <c r="P26" s="74"/>
      <c r="Q26" s="74"/>
      <c r="R26" s="74"/>
      <c r="S26" s="74"/>
    </row>
    <row r="27" spans="1:19" s="52" customFormat="1">
      <c r="A27" s="75"/>
      <c r="B27" s="76"/>
      <c r="C27" s="76"/>
      <c r="D27" s="76"/>
      <c r="E27" s="77"/>
      <c r="F27" s="78"/>
      <c r="G27" s="78"/>
      <c r="H27" s="78"/>
      <c r="I27" s="79"/>
      <c r="J27" s="79"/>
      <c r="K27" s="79"/>
      <c r="L27" s="79"/>
      <c r="M27" s="79"/>
      <c r="N27" s="79"/>
      <c r="O27" s="79"/>
      <c r="P27" s="79"/>
      <c r="Q27" s="79"/>
      <c r="R27" s="79"/>
      <c r="S27" s="79"/>
    </row>
    <row r="28" spans="1:19" s="52" customFormat="1">
      <c r="A28" s="54"/>
      <c r="E28" s="56"/>
      <c r="F28" s="55"/>
      <c r="G28" s="55"/>
      <c r="H28" s="55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</row>
    <row r="29" spans="1:19" s="52" customFormat="1">
      <c r="A29" s="54"/>
      <c r="E29" s="56"/>
      <c r="F29" s="55"/>
      <c r="G29" s="55"/>
      <c r="H29" s="55"/>
      <c r="I29" s="53"/>
      <c r="J29" s="53"/>
      <c r="K29" s="53"/>
      <c r="L29" s="53"/>
      <c r="M29" s="53"/>
      <c r="N29" s="53"/>
      <c r="O29" s="53"/>
      <c r="P29" s="53"/>
      <c r="Q29" s="53"/>
      <c r="R29" s="53"/>
      <c r="S29" s="53"/>
    </row>
    <row r="30" spans="1:19" s="52" customFormat="1">
      <c r="A30" s="54"/>
      <c r="E30" s="56"/>
      <c r="F30" s="55"/>
      <c r="G30" s="55"/>
      <c r="H30" s="55"/>
      <c r="I30" s="53"/>
      <c r="J30" s="53"/>
      <c r="K30" s="53"/>
      <c r="L30" s="53"/>
      <c r="M30" s="53"/>
      <c r="N30" s="53"/>
      <c r="O30" s="53"/>
      <c r="P30" s="53"/>
      <c r="Q30" s="53"/>
      <c r="R30" s="53"/>
      <c r="S30" s="53"/>
    </row>
    <row r="31" spans="1:19" s="52" customFormat="1">
      <c r="A31" s="54"/>
      <c r="E31" s="56"/>
      <c r="F31" s="55"/>
      <c r="G31" s="55"/>
      <c r="H31" s="55"/>
      <c r="I31" s="53"/>
      <c r="J31" s="53"/>
      <c r="K31" s="53"/>
      <c r="L31" s="53"/>
      <c r="M31" s="53"/>
      <c r="N31" s="53"/>
      <c r="O31" s="53"/>
      <c r="P31" s="53"/>
      <c r="Q31" s="53"/>
      <c r="R31" s="53"/>
      <c r="S31" s="53"/>
    </row>
    <row r="32" spans="1:19" s="52" customFormat="1">
      <c r="A32" s="54"/>
      <c r="E32" s="56"/>
      <c r="F32" s="55"/>
      <c r="G32" s="55"/>
      <c r="H32" s="55"/>
      <c r="I32" s="53"/>
      <c r="J32" s="53"/>
      <c r="K32" s="53"/>
      <c r="L32" s="53"/>
      <c r="M32" s="53"/>
      <c r="N32" s="53"/>
      <c r="O32" s="53"/>
      <c r="P32" s="53"/>
      <c r="Q32" s="53"/>
      <c r="R32" s="53"/>
      <c r="S32" s="53"/>
    </row>
    <row r="33" spans="1:19" s="52" customFormat="1">
      <c r="A33" s="54"/>
      <c r="E33" s="56"/>
      <c r="F33" s="55"/>
      <c r="G33" s="55"/>
      <c r="H33" s="55"/>
      <c r="I33" s="53"/>
      <c r="J33" s="53"/>
      <c r="K33" s="53"/>
      <c r="L33" s="53"/>
      <c r="M33" s="53"/>
      <c r="N33" s="53"/>
      <c r="O33" s="53"/>
      <c r="P33" s="53"/>
      <c r="Q33" s="53"/>
      <c r="R33" s="53"/>
      <c r="S33" s="53"/>
    </row>
    <row r="34" spans="1:19" s="52" customFormat="1">
      <c r="A34" s="54"/>
      <c r="E34" s="56"/>
      <c r="F34" s="55"/>
      <c r="G34" s="55"/>
      <c r="H34" s="55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</row>
    <row r="35" spans="1:19" s="52" customFormat="1">
      <c r="A35" s="54"/>
      <c r="E35" s="56"/>
      <c r="F35" s="55"/>
      <c r="G35" s="55"/>
      <c r="H35" s="55"/>
      <c r="I35" s="53"/>
      <c r="J35" s="53"/>
      <c r="K35" s="53"/>
      <c r="L35" s="53"/>
      <c r="M35" s="53"/>
      <c r="N35" s="53"/>
      <c r="O35" s="53"/>
      <c r="P35" s="53"/>
      <c r="Q35" s="53"/>
      <c r="R35" s="53"/>
      <c r="S35" s="53"/>
    </row>
    <row r="36" spans="1:19" s="52" customFormat="1">
      <c r="A36" s="54"/>
      <c r="E36" s="56"/>
      <c r="F36" s="55"/>
      <c r="G36" s="55"/>
      <c r="H36" s="55"/>
      <c r="I36" s="53"/>
      <c r="J36" s="53"/>
      <c r="K36" s="53"/>
      <c r="L36" s="53"/>
      <c r="M36" s="53"/>
      <c r="N36" s="53"/>
      <c r="O36" s="53"/>
      <c r="P36" s="53"/>
      <c r="Q36" s="53"/>
      <c r="R36" s="53"/>
      <c r="S36" s="53"/>
    </row>
    <row r="37" spans="1:19" s="52" customFormat="1">
      <c r="A37" s="54"/>
      <c r="E37" s="56"/>
      <c r="F37" s="55"/>
      <c r="G37" s="55"/>
      <c r="H37" s="55"/>
      <c r="I37" s="53"/>
      <c r="J37" s="53"/>
      <c r="K37" s="53"/>
      <c r="L37" s="53"/>
      <c r="M37" s="53"/>
      <c r="N37" s="53"/>
      <c r="O37" s="53"/>
      <c r="P37" s="53"/>
      <c r="Q37" s="53"/>
      <c r="R37" s="53"/>
      <c r="S37" s="53"/>
    </row>
    <row r="38" spans="1:19" s="52" customFormat="1">
      <c r="A38" s="54"/>
      <c r="E38" s="56"/>
      <c r="F38" s="55"/>
      <c r="G38" s="55"/>
      <c r="H38" s="55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</row>
    <row r="39" spans="1:19" s="52" customFormat="1">
      <c r="A39" s="54"/>
      <c r="E39" s="56"/>
      <c r="F39" s="55"/>
      <c r="G39" s="55"/>
      <c r="H39" s="55"/>
      <c r="I39" s="53"/>
      <c r="J39" s="53"/>
      <c r="K39" s="53"/>
      <c r="L39" s="53"/>
      <c r="M39" s="53"/>
      <c r="N39" s="53"/>
      <c r="O39" s="53"/>
      <c r="P39" s="53"/>
      <c r="Q39" s="53"/>
      <c r="R39" s="53"/>
      <c r="S39" s="53"/>
    </row>
    <row r="40" spans="1:19" s="52" customFormat="1">
      <c r="A40" s="54"/>
      <c r="E40" s="56"/>
      <c r="F40" s="55"/>
      <c r="G40" s="55"/>
      <c r="H40" s="55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</row>
    <row r="41" spans="1:19" s="52" customFormat="1">
      <c r="A41" s="54"/>
      <c r="E41" s="56"/>
      <c r="F41" s="55"/>
      <c r="G41" s="55"/>
      <c r="H41" s="55"/>
      <c r="I41" s="53"/>
      <c r="J41" s="53"/>
      <c r="K41" s="53"/>
      <c r="L41" s="53"/>
      <c r="M41" s="53"/>
      <c r="N41" s="53"/>
      <c r="O41" s="53"/>
      <c r="P41" s="53"/>
      <c r="Q41" s="53"/>
      <c r="R41" s="53"/>
      <c r="S41" s="53"/>
    </row>
  </sheetData>
  <mergeCells count="12">
    <mergeCell ref="B25:D25"/>
    <mergeCell ref="A1:S1"/>
    <mergeCell ref="S2:S3"/>
    <mergeCell ref="A2:A3"/>
    <mergeCell ref="B2:D3"/>
    <mergeCell ref="E2:H2"/>
    <mergeCell ref="I2:J2"/>
    <mergeCell ref="K2:M2"/>
    <mergeCell ref="N2:O2"/>
    <mergeCell ref="P2:P3"/>
    <mergeCell ref="Q2:Q3"/>
    <mergeCell ref="R2:R3"/>
  </mergeCells>
  <phoneticPr fontId="75" type="noConversion"/>
  <printOptions horizontalCentered="1"/>
  <pageMargins left="0.19685039370078741" right="0.19685039370078741" top="0.86614173228346458" bottom="0.39370078740157483" header="0.23622047244094491" footer="0"/>
  <pageSetup paperSize="9" scale="70" firstPageNumber="2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4</vt:i4>
      </vt:variant>
    </vt:vector>
  </HeadingPairs>
  <TitlesOfParts>
    <vt:vector size="7" baseType="lpstr">
      <vt:lpstr>집계표(사용)</vt:lpstr>
      <vt:lpstr>국공유지(사용)</vt:lpstr>
      <vt:lpstr>20190710 서해선 10차 변경고시</vt:lpstr>
      <vt:lpstr>'국공유지(사용)'!Print_Area</vt:lpstr>
      <vt:lpstr>'집계표(사용)'!Print_Area</vt:lpstr>
      <vt:lpstr>'20190710 서해선 10차 변경고시'!Print_Titles</vt:lpstr>
      <vt:lpstr>'집계표(사용)'!Print_Titles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2019-07-01T06:26:00Z</cp:lastPrinted>
  <dcterms:created xsi:type="dcterms:W3CDTF">2010-11-11T06:43:26Z</dcterms:created>
  <dcterms:modified xsi:type="dcterms:W3CDTF">2019-08-23T01:47:16Z</dcterms:modified>
</cp:coreProperties>
</file>